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45621"/>
</workbook>
</file>

<file path=xl/calcChain.xml><?xml version="1.0" encoding="utf-8"?>
<calcChain xmlns="http://schemas.openxmlformats.org/spreadsheetml/2006/main">
  <c r="Q78" i="3" l="1"/>
  <c r="R66" i="3" l="1"/>
  <c r="O32" i="3"/>
  <c r="O41" i="3"/>
  <c r="O40" i="3"/>
  <c r="O39" i="3"/>
  <c r="O38" i="3"/>
  <c r="O37" i="3"/>
  <c r="O36" i="3"/>
  <c r="O35" i="3"/>
  <c r="O34" i="3"/>
  <c r="O33" i="3"/>
  <c r="N15" i="12"/>
  <c r="N32" i="12"/>
  <c r="N54" i="12"/>
  <c r="N63" i="12"/>
  <c r="N8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3" i="12"/>
  <c r="N12" i="12"/>
  <c r="N13" i="12"/>
  <c r="N34" i="12"/>
  <c r="N37" i="12"/>
  <c r="N38" i="12"/>
  <c r="N39" i="12"/>
  <c r="N35" i="12"/>
  <c r="N36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5" i="12"/>
  <c r="N56" i="12"/>
  <c r="N57" i="12"/>
  <c r="N60" i="12"/>
  <c r="N61" i="12"/>
  <c r="N58" i="12"/>
  <c r="N62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80" i="12"/>
  <c r="N79" i="12"/>
  <c r="N81" i="12"/>
  <c r="N14" i="12"/>
  <c r="N82" i="12"/>
  <c r="N83" i="12"/>
  <c r="N84" i="12"/>
  <c r="N86" i="12"/>
  <c r="N87" i="12"/>
  <c r="N88" i="12"/>
  <c r="N89" i="12"/>
  <c r="N90" i="12"/>
  <c r="N91" i="12"/>
  <c r="N92" i="12"/>
  <c r="N93" i="12"/>
  <c r="N94" i="12"/>
  <c r="N95" i="12"/>
  <c r="N140" i="12"/>
  <c r="N141" i="12"/>
  <c r="N142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31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59" i="12"/>
  <c r="N143" i="12"/>
  <c r="N131" i="12"/>
  <c r="N132" i="12"/>
  <c r="N134" i="12"/>
  <c r="N135" i="12"/>
  <c r="N111" i="12"/>
  <c r="N112" i="12"/>
  <c r="N136" i="12"/>
  <c r="N137" i="12"/>
  <c r="N133" i="12"/>
  <c r="N138" i="12"/>
  <c r="N139" i="12"/>
  <c r="N144" i="12"/>
  <c r="N145" i="12"/>
  <c r="N146" i="12"/>
  <c r="N147" i="12"/>
  <c r="P15" i="12"/>
  <c r="P32" i="12"/>
  <c r="P54" i="12"/>
  <c r="P63" i="12"/>
  <c r="P8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3" i="12"/>
  <c r="P12" i="12"/>
  <c r="P13" i="12"/>
  <c r="P34" i="12"/>
  <c r="P37" i="12"/>
  <c r="P38" i="12"/>
  <c r="P39" i="12"/>
  <c r="P35" i="12"/>
  <c r="P36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5" i="12"/>
  <c r="P56" i="12"/>
  <c r="P57" i="12"/>
  <c r="P60" i="12"/>
  <c r="P61" i="12"/>
  <c r="P58" i="12"/>
  <c r="P62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80" i="12"/>
  <c r="P79" i="12"/>
  <c r="P81" i="12"/>
  <c r="P14" i="12"/>
  <c r="P82" i="12"/>
  <c r="P83" i="12"/>
  <c r="P84" i="12"/>
  <c r="P86" i="12"/>
  <c r="P87" i="12"/>
  <c r="P88" i="12"/>
  <c r="P89" i="12"/>
  <c r="P90" i="12"/>
  <c r="P91" i="12"/>
  <c r="P92" i="12"/>
  <c r="P93" i="12"/>
  <c r="P94" i="12"/>
  <c r="P95" i="12"/>
  <c r="P140" i="12"/>
  <c r="P141" i="12"/>
  <c r="P142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31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59" i="12"/>
  <c r="P143" i="12"/>
  <c r="P131" i="12"/>
  <c r="P132" i="12"/>
  <c r="P134" i="12"/>
  <c r="P135" i="12"/>
  <c r="P111" i="12"/>
  <c r="P112" i="12"/>
  <c r="P136" i="12"/>
  <c r="P137" i="12"/>
  <c r="P133" i="12"/>
  <c r="P138" i="12"/>
  <c r="P139" i="12"/>
  <c r="P144" i="12"/>
  <c r="P145" i="12"/>
  <c r="P146" i="12"/>
  <c r="P147" i="12"/>
  <c r="R15" i="12"/>
  <c r="R32" i="12"/>
  <c r="R54" i="12"/>
  <c r="R63" i="12"/>
  <c r="T63" i="12" s="1"/>
  <c r="R85" i="12"/>
  <c r="R16" i="12"/>
  <c r="R17" i="12"/>
  <c r="R18" i="12"/>
  <c r="R19" i="12"/>
  <c r="R20" i="12"/>
  <c r="T20" i="12" s="1"/>
  <c r="R21" i="12"/>
  <c r="T21" i="12" s="1"/>
  <c r="R22" i="12"/>
  <c r="R23" i="12"/>
  <c r="R24" i="12"/>
  <c r="R25" i="12"/>
  <c r="R26" i="12"/>
  <c r="T26" i="12" s="1"/>
  <c r="R27" i="12"/>
  <c r="T27" i="12" s="1"/>
  <c r="R28" i="12"/>
  <c r="R29" i="12"/>
  <c r="T29" i="12" s="1"/>
  <c r="R30" i="12"/>
  <c r="T30" i="12" s="1"/>
  <c r="R33" i="12"/>
  <c r="R12" i="12"/>
  <c r="T12" i="12" s="1"/>
  <c r="R13" i="12"/>
  <c r="T13" i="12" s="1"/>
  <c r="R34" i="12"/>
  <c r="R37" i="12"/>
  <c r="R38" i="12"/>
  <c r="T38" i="12" s="1"/>
  <c r="R39" i="12"/>
  <c r="R35" i="12"/>
  <c r="T35" i="12" s="1"/>
  <c r="R36" i="12"/>
  <c r="T36" i="12" s="1"/>
  <c r="R40" i="12"/>
  <c r="R41" i="12"/>
  <c r="T41" i="12" s="1"/>
  <c r="R42" i="12"/>
  <c r="T42" i="12" s="1"/>
  <c r="R43" i="12"/>
  <c r="R44" i="12"/>
  <c r="T44" i="12" s="1"/>
  <c r="R45" i="12"/>
  <c r="R46" i="12"/>
  <c r="R47" i="12"/>
  <c r="T47" i="12" s="1"/>
  <c r="R48" i="12"/>
  <c r="T48" i="12" s="1"/>
  <c r="R49" i="12"/>
  <c r="R50" i="12"/>
  <c r="R51" i="12"/>
  <c r="T51" i="12" s="1"/>
  <c r="R52" i="12"/>
  <c r="R53" i="12"/>
  <c r="T53" i="12" s="1"/>
  <c r="R55" i="12"/>
  <c r="T55" i="12" s="1"/>
  <c r="R56" i="12"/>
  <c r="R57" i="12"/>
  <c r="T57" i="12" s="1"/>
  <c r="R60" i="12"/>
  <c r="T60" i="12" s="1"/>
  <c r="R61" i="12"/>
  <c r="R58" i="12"/>
  <c r="T58" i="12" s="1"/>
  <c r="R62" i="12"/>
  <c r="R64" i="12"/>
  <c r="R65" i="12"/>
  <c r="T65" i="12" s="1"/>
  <c r="R66" i="12"/>
  <c r="T66" i="12" s="1"/>
  <c r="R67" i="12"/>
  <c r="R68" i="12"/>
  <c r="T68" i="12" s="1"/>
  <c r="R69" i="12"/>
  <c r="R70" i="12"/>
  <c r="R71" i="12"/>
  <c r="T71" i="12" s="1"/>
  <c r="R72" i="12"/>
  <c r="T72" i="12" s="1"/>
  <c r="R73" i="12"/>
  <c r="R74" i="12"/>
  <c r="T74" i="12" s="1"/>
  <c r="R75" i="12"/>
  <c r="T75" i="12" s="1"/>
  <c r="R76" i="12"/>
  <c r="R77" i="12"/>
  <c r="T77" i="12" s="1"/>
  <c r="R78" i="12"/>
  <c r="T78" i="12" s="1"/>
  <c r="R80" i="12"/>
  <c r="T80" i="12" s="1"/>
  <c r="R79" i="12"/>
  <c r="T79" i="12" s="1"/>
  <c r="R81" i="12"/>
  <c r="R14" i="12"/>
  <c r="R82" i="12"/>
  <c r="T82" i="12" s="1"/>
  <c r="R83" i="12"/>
  <c r="R84" i="12"/>
  <c r="T84" i="12" s="1"/>
  <c r="R86" i="12"/>
  <c r="T86" i="12" s="1"/>
  <c r="R87" i="12"/>
  <c r="R88" i="12"/>
  <c r="R89" i="12"/>
  <c r="T89" i="12" s="1"/>
  <c r="R90" i="12"/>
  <c r="T90" i="12" s="1"/>
  <c r="R91" i="12"/>
  <c r="R92" i="12"/>
  <c r="T92" i="12" s="1"/>
  <c r="R93" i="12"/>
  <c r="R94" i="12"/>
  <c r="R95" i="12"/>
  <c r="T95" i="12" s="1"/>
  <c r="R140" i="12"/>
  <c r="T140" i="12" s="1"/>
  <c r="R141" i="12"/>
  <c r="T141" i="12" s="1"/>
  <c r="R142" i="12"/>
  <c r="T142" i="12" s="1"/>
  <c r="R96" i="12"/>
  <c r="R97" i="12"/>
  <c r="R98" i="12"/>
  <c r="T98" i="12" s="1"/>
  <c r="R99" i="12"/>
  <c r="T99" i="12" s="1"/>
  <c r="R100" i="12"/>
  <c r="T100" i="12" s="1"/>
  <c r="R101" i="12"/>
  <c r="T101" i="12" s="1"/>
  <c r="R102" i="12"/>
  <c r="R103" i="12"/>
  <c r="R104" i="12"/>
  <c r="T104" i="12" s="1"/>
  <c r="R105" i="12"/>
  <c r="T105" i="12" s="1"/>
  <c r="R106" i="12"/>
  <c r="T106" i="12" s="1"/>
  <c r="R107" i="12"/>
  <c r="T107" i="12" s="1"/>
  <c r="R108" i="12"/>
  <c r="T108" i="12" s="1"/>
  <c r="R109" i="12"/>
  <c r="R110" i="12"/>
  <c r="T110" i="12" s="1"/>
  <c r="R31" i="12"/>
  <c r="T31" i="12" s="1"/>
  <c r="R113" i="12"/>
  <c r="T113" i="12" s="1"/>
  <c r="R114" i="12"/>
  <c r="R115" i="12"/>
  <c r="R116" i="12"/>
  <c r="R117" i="12"/>
  <c r="T117" i="12" s="1"/>
  <c r="R118" i="12"/>
  <c r="T118" i="12" s="1"/>
  <c r="R119" i="12"/>
  <c r="T119" i="12" s="1"/>
  <c r="R120" i="12"/>
  <c r="T120" i="12" s="1"/>
  <c r="R121" i="12"/>
  <c r="R122" i="12"/>
  <c r="R123" i="12"/>
  <c r="T123" i="12" s="1"/>
  <c r="R124" i="12"/>
  <c r="T124" i="12" s="1"/>
  <c r="R125" i="12"/>
  <c r="T125" i="12" s="1"/>
  <c r="R126" i="12"/>
  <c r="T126" i="12" s="1"/>
  <c r="R127" i="12"/>
  <c r="R128" i="12"/>
  <c r="T128" i="12" s="1"/>
  <c r="R129" i="12"/>
  <c r="T129" i="12" s="1"/>
  <c r="R130" i="12"/>
  <c r="T130" i="12" s="1"/>
  <c r="R59" i="12"/>
  <c r="T59" i="12" s="1"/>
  <c r="R143" i="12"/>
  <c r="T143" i="12" s="1"/>
  <c r="R131" i="12"/>
  <c r="R132" i="12"/>
  <c r="T132" i="12" s="1"/>
  <c r="R134" i="12"/>
  <c r="T134" i="12" s="1"/>
  <c r="R135" i="12"/>
  <c r="T135" i="12" s="1"/>
  <c r="R111" i="12"/>
  <c r="T111" i="12" s="1"/>
  <c r="R112" i="12"/>
  <c r="T112" i="12" s="1"/>
  <c r="R136" i="12"/>
  <c r="R137" i="12"/>
  <c r="T137" i="12" s="1"/>
  <c r="R133" i="12"/>
  <c r="T133" i="12" s="1"/>
  <c r="R138" i="12"/>
  <c r="R139" i="12"/>
  <c r="T139" i="12" s="1"/>
  <c r="R144" i="12"/>
  <c r="T144" i="12" s="1"/>
  <c r="R145" i="12"/>
  <c r="R146" i="12"/>
  <c r="R147" i="12"/>
  <c r="T147" i="12" s="1"/>
  <c r="T15" i="12"/>
  <c r="T32" i="12"/>
  <c r="T54" i="12"/>
  <c r="T85" i="12"/>
  <c r="T16" i="12"/>
  <c r="T17" i="12"/>
  <c r="T18" i="12"/>
  <c r="T19" i="12"/>
  <c r="T22" i="12"/>
  <c r="T23" i="12"/>
  <c r="T24" i="12"/>
  <c r="T25" i="12"/>
  <c r="T28" i="12"/>
  <c r="T33" i="12"/>
  <c r="T34" i="12"/>
  <c r="T37" i="12"/>
  <c r="T39" i="12"/>
  <c r="T40" i="12"/>
  <c r="T43" i="12"/>
  <c r="T45" i="12"/>
  <c r="T46" i="12"/>
  <c r="T49" i="12"/>
  <c r="T50" i="12"/>
  <c r="T52" i="12"/>
  <c r="T56" i="12"/>
  <c r="T61" i="12"/>
  <c r="T64" i="12"/>
  <c r="T67" i="12"/>
  <c r="T70" i="12"/>
  <c r="T73" i="12"/>
  <c r="T76" i="12"/>
  <c r="T14" i="12"/>
  <c r="T83" i="12"/>
  <c r="T88" i="12"/>
  <c r="T91" i="12"/>
  <c r="T94" i="12"/>
  <c r="T97" i="12"/>
  <c r="T103" i="12"/>
  <c r="T109" i="12"/>
  <c r="T116" i="12"/>
  <c r="T122" i="12"/>
  <c r="EU24" i="9"/>
  <c r="FF23" i="9"/>
  <c r="EU25" i="9"/>
  <c r="EJ47" i="9"/>
  <c r="EJ83" i="9"/>
  <c r="EJ119" i="9"/>
  <c r="EJ155" i="9"/>
  <c r="EJ191" i="9"/>
  <c r="EJ227" i="9"/>
  <c r="EJ263" i="9"/>
  <c r="EJ42" i="9"/>
  <c r="EJ78" i="9"/>
  <c r="EJ114" i="9"/>
  <c r="EJ150" i="9"/>
  <c r="EJ186" i="9"/>
  <c r="EJ222" i="9"/>
  <c r="EJ258" i="9"/>
  <c r="EJ37" i="9"/>
  <c r="EJ73" i="9"/>
  <c r="EJ109" i="9"/>
  <c r="EJ145" i="9"/>
  <c r="EJ181" i="9"/>
  <c r="EJ217" i="9"/>
  <c r="EJ253" i="9"/>
  <c r="EJ32" i="9"/>
  <c r="EJ68" i="9"/>
  <c r="EJ104" i="9"/>
  <c r="EJ140" i="9"/>
  <c r="EJ176" i="9"/>
  <c r="EJ212" i="9"/>
  <c r="EJ248" i="9"/>
  <c r="EJ33" i="9"/>
  <c r="EJ69" i="9"/>
  <c r="EJ105" i="9"/>
  <c r="EJ141" i="9"/>
  <c r="EJ177" i="9"/>
  <c r="EJ213" i="9"/>
  <c r="EJ249" i="9"/>
  <c r="EJ34" i="9"/>
  <c r="EJ70" i="9"/>
  <c r="EJ106" i="9"/>
  <c r="EJ142" i="9"/>
  <c r="EJ178" i="9"/>
  <c r="EJ214" i="9"/>
  <c r="EJ250" i="9"/>
  <c r="DY23" i="9"/>
  <c r="DY59" i="9"/>
  <c r="DY95" i="9"/>
  <c r="DY131" i="9"/>
  <c r="DY167" i="9"/>
  <c r="DY203" i="9"/>
  <c r="DY239" i="9"/>
  <c r="DY275" i="9"/>
  <c r="DY311" i="9"/>
  <c r="DY48" i="9"/>
  <c r="DY84" i="9"/>
  <c r="DY120" i="9"/>
  <c r="DY156" i="9"/>
  <c r="DY192" i="9"/>
  <c r="DY228" i="9"/>
  <c r="DY264" i="9"/>
  <c r="DY300" i="9"/>
  <c r="DY336" i="9"/>
  <c r="DY49" i="9"/>
  <c r="DY85" i="9"/>
  <c r="DY121" i="9"/>
  <c r="DY157" i="9"/>
  <c r="DY193" i="9"/>
  <c r="DY229" i="9"/>
  <c r="DY265" i="9"/>
  <c r="DY301" i="9"/>
  <c r="DY26" i="9"/>
  <c r="DY62" i="9"/>
  <c r="DY98" i="9"/>
  <c r="DY134" i="9"/>
  <c r="DY170" i="9"/>
  <c r="DY206" i="9"/>
  <c r="DY242" i="9"/>
  <c r="DY278" i="9"/>
  <c r="DY314" i="9"/>
  <c r="DY33" i="9"/>
  <c r="DY69" i="9"/>
  <c r="DY105" i="9"/>
  <c r="DY141" i="9"/>
  <c r="DY177" i="9"/>
  <c r="DY213" i="9"/>
  <c r="DY249" i="9"/>
  <c r="DY285" i="9"/>
  <c r="DY321" i="9"/>
  <c r="DY40" i="9"/>
  <c r="DY76" i="9"/>
  <c r="DY112" i="9"/>
  <c r="DY148" i="9"/>
  <c r="DY184" i="9"/>
  <c r="DY220" i="9"/>
  <c r="DY256" i="9"/>
  <c r="DY292" i="9"/>
  <c r="DY328" i="9"/>
  <c r="DN35" i="9"/>
  <c r="DN71" i="9"/>
  <c r="DN107" i="9"/>
  <c r="DN143" i="9"/>
  <c r="DN179" i="9"/>
  <c r="DN215" i="9"/>
  <c r="DN251" i="9"/>
  <c r="DN287" i="9"/>
  <c r="DN323" i="9"/>
  <c r="DN359" i="9"/>
  <c r="DN395" i="9"/>
  <c r="DN431" i="9"/>
  <c r="DN467" i="9"/>
  <c r="DN503" i="9"/>
  <c r="DN539" i="9"/>
  <c r="DN575" i="9"/>
  <c r="DN611" i="9"/>
  <c r="DN647" i="9"/>
  <c r="DN683" i="9"/>
  <c r="DN719" i="9"/>
  <c r="DN755" i="9"/>
  <c r="FF24" i="9"/>
  <c r="EU22" i="9"/>
  <c r="EJ53" i="9"/>
  <c r="EJ89" i="9"/>
  <c r="EJ125" i="9"/>
  <c r="EJ161" i="9"/>
  <c r="EJ197" i="9"/>
  <c r="EJ233" i="9"/>
  <c r="EJ269" i="9"/>
  <c r="EJ48" i="9"/>
  <c r="EJ84" i="9"/>
  <c r="EJ120" i="9"/>
  <c r="EJ156" i="9"/>
  <c r="EJ192" i="9"/>
  <c r="EJ228" i="9"/>
  <c r="EJ264" i="9"/>
  <c r="EJ43" i="9"/>
  <c r="EJ79" i="9"/>
  <c r="EJ115" i="9"/>
  <c r="EJ151" i="9"/>
  <c r="EJ187" i="9"/>
  <c r="EJ223" i="9"/>
  <c r="EJ259" i="9"/>
  <c r="EJ38" i="9"/>
  <c r="EJ74" i="9"/>
  <c r="EJ110" i="9"/>
  <c r="EJ146" i="9"/>
  <c r="EJ182" i="9"/>
  <c r="EJ218" i="9"/>
  <c r="EJ254" i="9"/>
  <c r="EJ39" i="9"/>
  <c r="EJ75" i="9"/>
  <c r="EJ111" i="9"/>
  <c r="EJ147" i="9"/>
  <c r="EJ183" i="9"/>
  <c r="EJ219" i="9"/>
  <c r="EJ255" i="9"/>
  <c r="EJ40" i="9"/>
  <c r="EJ76" i="9"/>
  <c r="EJ112" i="9"/>
  <c r="EJ148" i="9"/>
  <c r="EJ184" i="9"/>
  <c r="EJ220" i="9"/>
  <c r="EJ256" i="9"/>
  <c r="DY29" i="9"/>
  <c r="DY65" i="9"/>
  <c r="DY101" i="9"/>
  <c r="DY137" i="9"/>
  <c r="DY173" i="9"/>
  <c r="DY209" i="9"/>
  <c r="DY245" i="9"/>
  <c r="DY281" i="9"/>
  <c r="DY323" i="9"/>
  <c r="DY54" i="9"/>
  <c r="DY90" i="9"/>
  <c r="DY126" i="9"/>
  <c r="DY162" i="9"/>
  <c r="DY198" i="9"/>
  <c r="DY234" i="9"/>
  <c r="DY270" i="9"/>
  <c r="DY306" i="9"/>
  <c r="DY337" i="9"/>
  <c r="DY55" i="9"/>
  <c r="DY91" i="9"/>
  <c r="DY127" i="9"/>
  <c r="DY163" i="9"/>
  <c r="DY199" i="9"/>
  <c r="DY235" i="9"/>
  <c r="DY271" i="9"/>
  <c r="DY307" i="9"/>
  <c r="DY32" i="9"/>
  <c r="DY68" i="9"/>
  <c r="DY104" i="9"/>
  <c r="DY140" i="9"/>
  <c r="DY176" i="9"/>
  <c r="DY212" i="9"/>
  <c r="DY248" i="9"/>
  <c r="DY284" i="9"/>
  <c r="DY320" i="9"/>
  <c r="DY39" i="9"/>
  <c r="DY75" i="9"/>
  <c r="DY111" i="9"/>
  <c r="DY147" i="9"/>
  <c r="DY183" i="9"/>
  <c r="DY219" i="9"/>
  <c r="DY255" i="9"/>
  <c r="DY291" i="9"/>
  <c r="DY327" i="9"/>
  <c r="DY46" i="9"/>
  <c r="DY82" i="9"/>
  <c r="DY118" i="9"/>
  <c r="DY154" i="9"/>
  <c r="DY190" i="9"/>
  <c r="DY226" i="9"/>
  <c r="DY262" i="9"/>
  <c r="DY298" i="9"/>
  <c r="DY334" i="9"/>
  <c r="DN41" i="9"/>
  <c r="DN77" i="9"/>
  <c r="DN113" i="9"/>
  <c r="DN149" i="9"/>
  <c r="DN185" i="9"/>
  <c r="DN221" i="9"/>
  <c r="DN257" i="9"/>
  <c r="DN293" i="9"/>
  <c r="DN329" i="9"/>
  <c r="DN365" i="9"/>
  <c r="DN401" i="9"/>
  <c r="DN437" i="9"/>
  <c r="DN473" i="9"/>
  <c r="DN509" i="9"/>
  <c r="DN545" i="9"/>
  <c r="DN581" i="9"/>
  <c r="FF25" i="9"/>
  <c r="EJ23" i="9"/>
  <c r="EJ59" i="9"/>
  <c r="EJ95" i="9"/>
  <c r="EJ131" i="9"/>
  <c r="EJ167" i="9"/>
  <c r="EJ203" i="9"/>
  <c r="EJ239" i="9"/>
  <c r="EJ275" i="9"/>
  <c r="EJ54" i="9"/>
  <c r="EJ90" i="9"/>
  <c r="EJ126" i="9"/>
  <c r="EJ162" i="9"/>
  <c r="EJ198" i="9"/>
  <c r="EJ234" i="9"/>
  <c r="EJ270" i="9"/>
  <c r="EJ49" i="9"/>
  <c r="EJ85" i="9"/>
  <c r="EJ121" i="9"/>
  <c r="EJ157" i="9"/>
  <c r="EJ193" i="9"/>
  <c r="EJ229" i="9"/>
  <c r="EJ265" i="9"/>
  <c r="EJ44" i="9"/>
  <c r="EJ80" i="9"/>
  <c r="EJ116" i="9"/>
  <c r="EJ152" i="9"/>
  <c r="EJ188" i="9"/>
  <c r="EJ224" i="9"/>
  <c r="EJ260" i="9"/>
  <c r="EJ45" i="9"/>
  <c r="EJ81" i="9"/>
  <c r="EJ117" i="9"/>
  <c r="EJ153" i="9"/>
  <c r="EJ189" i="9"/>
  <c r="EJ225" i="9"/>
  <c r="EJ261" i="9"/>
  <c r="EJ46" i="9"/>
  <c r="EJ82" i="9"/>
  <c r="EJ118" i="9"/>
  <c r="EJ154" i="9"/>
  <c r="EJ190" i="9"/>
  <c r="EJ226" i="9"/>
  <c r="EJ262" i="9"/>
  <c r="DY35" i="9"/>
  <c r="DY71" i="9"/>
  <c r="DY107" i="9"/>
  <c r="DY143" i="9"/>
  <c r="DY179" i="9"/>
  <c r="DY215" i="9"/>
  <c r="DY251" i="9"/>
  <c r="DY287" i="9"/>
  <c r="DY24" i="9"/>
  <c r="DY60" i="9"/>
  <c r="DY96" i="9"/>
  <c r="DY132" i="9"/>
  <c r="DY168" i="9"/>
  <c r="DY204" i="9"/>
  <c r="DY240" i="9"/>
  <c r="DY276" i="9"/>
  <c r="DY312" i="9"/>
  <c r="DY25" i="9"/>
  <c r="DY61" i="9"/>
  <c r="DY97" i="9"/>
  <c r="DY133" i="9"/>
  <c r="DY169" i="9"/>
  <c r="DY205" i="9"/>
  <c r="DY241" i="9"/>
  <c r="DY277" i="9"/>
  <c r="DY313" i="9"/>
  <c r="DY38" i="9"/>
  <c r="DY74" i="9"/>
  <c r="DY110" i="9"/>
  <c r="DY146" i="9"/>
  <c r="DY182" i="9"/>
  <c r="DY218" i="9"/>
  <c r="DY254" i="9"/>
  <c r="DY290" i="9"/>
  <c r="DY326" i="9"/>
  <c r="DY45" i="9"/>
  <c r="DY81" i="9"/>
  <c r="DY117" i="9"/>
  <c r="DY153" i="9"/>
  <c r="DY189" i="9"/>
  <c r="DY225" i="9"/>
  <c r="DY261" i="9"/>
  <c r="DY297" i="9"/>
  <c r="DY333" i="9"/>
  <c r="DY52" i="9"/>
  <c r="DY88" i="9"/>
  <c r="DY124" i="9"/>
  <c r="DY160" i="9"/>
  <c r="DY196" i="9"/>
  <c r="DY232" i="9"/>
  <c r="DY268" i="9"/>
  <c r="DY304" i="9"/>
  <c r="DY317" i="9"/>
  <c r="DN47" i="9"/>
  <c r="DN83" i="9"/>
  <c r="DN119" i="9"/>
  <c r="DN155" i="9"/>
  <c r="DN191" i="9"/>
  <c r="DN227" i="9"/>
  <c r="DN263" i="9"/>
  <c r="DN299" i="9"/>
  <c r="DN335" i="9"/>
  <c r="DN371" i="9"/>
  <c r="DN407" i="9"/>
  <c r="DN443" i="9"/>
  <c r="DN479" i="9"/>
  <c r="DN515" i="9"/>
  <c r="DN551" i="9"/>
  <c r="DN587" i="9"/>
  <c r="DN623" i="9"/>
  <c r="DN659" i="9"/>
  <c r="DN695" i="9"/>
  <c r="FF22" i="9"/>
  <c r="EJ29" i="9"/>
  <c r="EJ65" i="9"/>
  <c r="EJ101" i="9"/>
  <c r="EJ137" i="9"/>
  <c r="EJ173" i="9"/>
  <c r="EJ209" i="9"/>
  <c r="EJ245" i="9"/>
  <c r="EJ24" i="9"/>
  <c r="EJ60" i="9"/>
  <c r="EJ96" i="9"/>
  <c r="EJ132" i="9"/>
  <c r="EJ168" i="9"/>
  <c r="EJ204" i="9"/>
  <c r="EJ240" i="9"/>
  <c r="EJ276" i="9"/>
  <c r="EJ55" i="9"/>
  <c r="EJ91" i="9"/>
  <c r="EJ127" i="9"/>
  <c r="EJ163" i="9"/>
  <c r="EJ199" i="9"/>
  <c r="EJ235" i="9"/>
  <c r="EJ271" i="9"/>
  <c r="EJ50" i="9"/>
  <c r="EJ86" i="9"/>
  <c r="EJ122" i="9"/>
  <c r="EJ158" i="9"/>
  <c r="EJ194" i="9"/>
  <c r="EJ230" i="9"/>
  <c r="EJ266" i="9"/>
  <c r="EJ51" i="9"/>
  <c r="EJ87" i="9"/>
  <c r="EJ123" i="9"/>
  <c r="EJ159" i="9"/>
  <c r="EJ195" i="9"/>
  <c r="EJ231" i="9"/>
  <c r="EJ267" i="9"/>
  <c r="EJ52" i="9"/>
  <c r="EJ88" i="9"/>
  <c r="EJ124" i="9"/>
  <c r="EJ160" i="9"/>
  <c r="EJ196" i="9"/>
  <c r="EJ232" i="9"/>
  <c r="EJ268" i="9"/>
  <c r="DY41" i="9"/>
  <c r="DY77" i="9"/>
  <c r="DY113" i="9"/>
  <c r="DY149" i="9"/>
  <c r="DY185" i="9"/>
  <c r="DY221" i="9"/>
  <c r="DY257" i="9"/>
  <c r="DY293" i="9"/>
  <c r="DY30" i="9"/>
  <c r="DY66" i="9"/>
  <c r="DY102" i="9"/>
  <c r="DY138" i="9"/>
  <c r="DY174" i="9"/>
  <c r="DY210" i="9"/>
  <c r="DY246" i="9"/>
  <c r="DY282" i="9"/>
  <c r="DY318" i="9"/>
  <c r="DY31" i="9"/>
  <c r="DY67" i="9"/>
  <c r="DY103" i="9"/>
  <c r="DY139" i="9"/>
  <c r="DY175" i="9"/>
  <c r="DY211" i="9"/>
  <c r="DY247" i="9"/>
  <c r="DY283" i="9"/>
  <c r="DY319" i="9"/>
  <c r="DY44" i="9"/>
  <c r="DY80" i="9"/>
  <c r="DY116" i="9"/>
  <c r="DY152" i="9"/>
  <c r="DY188" i="9"/>
  <c r="DY224" i="9"/>
  <c r="DY260" i="9"/>
  <c r="DY296" i="9"/>
  <c r="DY332" i="9"/>
  <c r="DY51" i="9"/>
  <c r="DY87" i="9"/>
  <c r="DY123" i="9"/>
  <c r="DY159" i="9"/>
  <c r="DY195" i="9"/>
  <c r="DY231" i="9"/>
  <c r="DY267" i="9"/>
  <c r="DY303" i="9"/>
  <c r="DY329" i="9"/>
  <c r="DY58" i="9"/>
  <c r="DY94" i="9"/>
  <c r="DY130" i="9"/>
  <c r="DY166" i="9"/>
  <c r="DY202" i="9"/>
  <c r="DY238" i="9"/>
  <c r="DY274" i="9"/>
  <c r="DY310" i="9"/>
  <c r="DY22" i="9"/>
  <c r="DN53" i="9"/>
  <c r="DN89" i="9"/>
  <c r="DN125" i="9"/>
  <c r="DN161" i="9"/>
  <c r="DN197" i="9"/>
  <c r="DN233" i="9"/>
  <c r="DN269" i="9"/>
  <c r="DN305" i="9"/>
  <c r="DN341" i="9"/>
  <c r="DN377" i="9"/>
  <c r="DN413" i="9"/>
  <c r="DN449" i="9"/>
  <c r="DN485" i="9"/>
  <c r="DN521" i="9"/>
  <c r="DN557" i="9"/>
  <c r="DN593" i="9"/>
  <c r="EU23" i="9"/>
  <c r="EJ35" i="9"/>
  <c r="EJ71" i="9"/>
  <c r="EJ107" i="9"/>
  <c r="EJ143" i="9"/>
  <c r="EJ179" i="9"/>
  <c r="EJ215" i="9"/>
  <c r="EJ251" i="9"/>
  <c r="EJ30" i="9"/>
  <c r="EJ66" i="9"/>
  <c r="EJ102" i="9"/>
  <c r="EJ138" i="9"/>
  <c r="EJ174" i="9"/>
  <c r="EJ210" i="9"/>
  <c r="EJ246" i="9"/>
  <c r="EJ25" i="9"/>
  <c r="EJ61" i="9"/>
  <c r="EJ97" i="9"/>
  <c r="EJ133" i="9"/>
  <c r="EJ169" i="9"/>
  <c r="EJ205" i="9"/>
  <c r="EJ241" i="9"/>
  <c r="EJ277" i="9"/>
  <c r="EJ56" i="9"/>
  <c r="EJ92" i="9"/>
  <c r="EJ128" i="9"/>
  <c r="EJ164" i="9"/>
  <c r="EJ200" i="9"/>
  <c r="EJ236" i="9"/>
  <c r="EJ272" i="9"/>
  <c r="EJ57" i="9"/>
  <c r="EJ93" i="9"/>
  <c r="EJ129" i="9"/>
  <c r="EJ165" i="9"/>
  <c r="EJ201" i="9"/>
  <c r="EJ237" i="9"/>
  <c r="EJ273" i="9"/>
  <c r="EJ58" i="9"/>
  <c r="EJ94" i="9"/>
  <c r="EJ130" i="9"/>
  <c r="EJ166" i="9"/>
  <c r="EJ202" i="9"/>
  <c r="EJ238" i="9"/>
  <c r="EJ274" i="9"/>
  <c r="DY47" i="9"/>
  <c r="DY83" i="9"/>
  <c r="DY119" i="9"/>
  <c r="DY155" i="9"/>
  <c r="DY191" i="9"/>
  <c r="DY227" i="9"/>
  <c r="DY263" i="9"/>
  <c r="DY299" i="9"/>
  <c r="DY36" i="9"/>
  <c r="DY72" i="9"/>
  <c r="DY108" i="9"/>
  <c r="DY144" i="9"/>
  <c r="DY180" i="9"/>
  <c r="DY216" i="9"/>
  <c r="DY252" i="9"/>
  <c r="DY288" i="9"/>
  <c r="DY324" i="9"/>
  <c r="DY37" i="9"/>
  <c r="DY73" i="9"/>
  <c r="DY109" i="9"/>
  <c r="DY145" i="9"/>
  <c r="DY181" i="9"/>
  <c r="DY217" i="9"/>
  <c r="DY253" i="9"/>
  <c r="DY289" i="9"/>
  <c r="DY325" i="9"/>
  <c r="DY50" i="9"/>
  <c r="DY86" i="9"/>
  <c r="DY122" i="9"/>
  <c r="DY158" i="9"/>
  <c r="DY194" i="9"/>
  <c r="DY230" i="9"/>
  <c r="DY266" i="9"/>
  <c r="DY302" i="9"/>
  <c r="DY335" i="9"/>
  <c r="DY57" i="9"/>
  <c r="DY93" i="9"/>
  <c r="DY129" i="9"/>
  <c r="DY165" i="9"/>
  <c r="DY201" i="9"/>
  <c r="DY237" i="9"/>
  <c r="DY273" i="9"/>
  <c r="DY309" i="9"/>
  <c r="DY28" i="9"/>
  <c r="DY64" i="9"/>
  <c r="DY100" i="9"/>
  <c r="DY136" i="9"/>
  <c r="DY172" i="9"/>
  <c r="DY208" i="9"/>
  <c r="DY244" i="9"/>
  <c r="DY280" i="9"/>
  <c r="DY316" i="9"/>
  <c r="DN23" i="9"/>
  <c r="DN59" i="9"/>
  <c r="DN95" i="9"/>
  <c r="DN131" i="9"/>
  <c r="DN167" i="9"/>
  <c r="DN203" i="9"/>
  <c r="DN239" i="9"/>
  <c r="DN275" i="9"/>
  <c r="DN311" i="9"/>
  <c r="DN347" i="9"/>
  <c r="DN383" i="9"/>
  <c r="DN419" i="9"/>
  <c r="DN455" i="9"/>
  <c r="DN491" i="9"/>
  <c r="DN527" i="9"/>
  <c r="DN563" i="9"/>
  <c r="DN599" i="9"/>
  <c r="EJ77" i="9"/>
  <c r="EJ36" i="9"/>
  <c r="EJ252" i="9"/>
  <c r="EJ211" i="9"/>
  <c r="EJ170" i="9"/>
  <c r="EJ135" i="9"/>
  <c r="EJ100" i="9"/>
  <c r="DY53" i="9"/>
  <c r="DY269" i="9"/>
  <c r="DY186" i="9"/>
  <c r="DY79" i="9"/>
  <c r="DY295" i="9"/>
  <c r="DY200" i="9"/>
  <c r="DY99" i="9"/>
  <c r="DY315" i="9"/>
  <c r="DY214" i="9"/>
  <c r="DN101" i="9"/>
  <c r="DN317" i="9"/>
  <c r="DN533" i="9"/>
  <c r="DN641" i="9"/>
  <c r="DN701" i="9"/>
  <c r="DN743" i="9"/>
  <c r="DN36" i="9"/>
  <c r="DN72" i="9"/>
  <c r="DN108" i="9"/>
  <c r="DN144" i="9"/>
  <c r="DN180" i="9"/>
  <c r="DN216" i="9"/>
  <c r="DN252" i="9"/>
  <c r="DN288" i="9"/>
  <c r="DN324" i="9"/>
  <c r="DN360" i="9"/>
  <c r="DN396" i="9"/>
  <c r="DN432" i="9"/>
  <c r="DN468" i="9"/>
  <c r="DN504" i="9"/>
  <c r="DN540" i="9"/>
  <c r="DN576" i="9"/>
  <c r="DN612" i="9"/>
  <c r="DN648" i="9"/>
  <c r="DN684" i="9"/>
  <c r="DN720" i="9"/>
  <c r="DN756" i="9"/>
  <c r="DN31" i="9"/>
  <c r="DN67" i="9"/>
  <c r="DN103" i="9"/>
  <c r="DN139" i="9"/>
  <c r="DN175" i="9"/>
  <c r="DN211" i="9"/>
  <c r="DN247" i="9"/>
  <c r="DN283" i="9"/>
  <c r="DN319" i="9"/>
  <c r="DN355" i="9"/>
  <c r="DN391" i="9"/>
  <c r="DN427" i="9"/>
  <c r="DN463" i="9"/>
  <c r="DN499" i="9"/>
  <c r="DN535" i="9"/>
  <c r="DN571" i="9"/>
  <c r="DN607" i="9"/>
  <c r="DN643" i="9"/>
  <c r="DN679" i="9"/>
  <c r="DN715" i="9"/>
  <c r="DN751" i="9"/>
  <c r="DN26" i="9"/>
  <c r="DN62" i="9"/>
  <c r="DN98" i="9"/>
  <c r="DN134" i="9"/>
  <c r="DN170" i="9"/>
  <c r="DN206" i="9"/>
  <c r="DN242" i="9"/>
  <c r="DN278" i="9"/>
  <c r="DN314" i="9"/>
  <c r="DN350" i="9"/>
  <c r="DN386" i="9"/>
  <c r="DN422" i="9"/>
  <c r="DN458" i="9"/>
  <c r="DN494" i="9"/>
  <c r="DN530" i="9"/>
  <c r="DN566" i="9"/>
  <c r="DN602" i="9"/>
  <c r="DN638" i="9"/>
  <c r="DN674" i="9"/>
  <c r="DN710" i="9"/>
  <c r="DN746" i="9"/>
  <c r="DN27" i="9"/>
  <c r="DN63" i="9"/>
  <c r="DN99" i="9"/>
  <c r="DN135" i="9"/>
  <c r="DN171" i="9"/>
  <c r="DN207" i="9"/>
  <c r="DN243" i="9"/>
  <c r="DN279" i="9"/>
  <c r="DN315" i="9"/>
  <c r="DN351" i="9"/>
  <c r="DN387" i="9"/>
  <c r="DN423" i="9"/>
  <c r="DN459" i="9"/>
  <c r="DN495" i="9"/>
  <c r="DN531" i="9"/>
  <c r="DN567" i="9"/>
  <c r="DN603" i="9"/>
  <c r="DN639" i="9"/>
  <c r="DN675" i="9"/>
  <c r="DN711" i="9"/>
  <c r="DN747" i="9"/>
  <c r="DN28" i="9"/>
  <c r="DN64" i="9"/>
  <c r="DN100" i="9"/>
  <c r="DN136" i="9"/>
  <c r="DN172" i="9"/>
  <c r="DN208" i="9"/>
  <c r="DN244" i="9"/>
  <c r="DN280" i="9"/>
  <c r="DN316" i="9"/>
  <c r="DN352" i="9"/>
  <c r="DN388" i="9"/>
  <c r="DN424" i="9"/>
  <c r="DN460" i="9"/>
  <c r="DN496" i="9"/>
  <c r="DN532" i="9"/>
  <c r="DN568" i="9"/>
  <c r="DN604" i="9"/>
  <c r="DN640" i="9"/>
  <c r="DN676" i="9"/>
  <c r="DN712" i="9"/>
  <c r="DN748" i="9"/>
  <c r="EJ113" i="9"/>
  <c r="EJ72" i="9"/>
  <c r="EJ31" i="9"/>
  <c r="EJ247" i="9"/>
  <c r="EJ206" i="9"/>
  <c r="EJ171" i="9"/>
  <c r="EJ136" i="9"/>
  <c r="DY89" i="9"/>
  <c r="DY305" i="9"/>
  <c r="DY222" i="9"/>
  <c r="DY115" i="9"/>
  <c r="DY331" i="9"/>
  <c r="DY236" i="9"/>
  <c r="DY135" i="9"/>
  <c r="DY34" i="9"/>
  <c r="DY250" i="9"/>
  <c r="DN137" i="9"/>
  <c r="DN353" i="9"/>
  <c r="DN569" i="9"/>
  <c r="DN653" i="9"/>
  <c r="DN707" i="9"/>
  <c r="DN749" i="9"/>
  <c r="DN42" i="9"/>
  <c r="DN78" i="9"/>
  <c r="DN114" i="9"/>
  <c r="DN150" i="9"/>
  <c r="DN186" i="9"/>
  <c r="DN222" i="9"/>
  <c r="DN258" i="9"/>
  <c r="DN294" i="9"/>
  <c r="DN330" i="9"/>
  <c r="DN366" i="9"/>
  <c r="DN402" i="9"/>
  <c r="DN438" i="9"/>
  <c r="DN474" i="9"/>
  <c r="DN510" i="9"/>
  <c r="DN546" i="9"/>
  <c r="DN582" i="9"/>
  <c r="DN618" i="9"/>
  <c r="DN654" i="9"/>
  <c r="DN690" i="9"/>
  <c r="DN726" i="9"/>
  <c r="DN762" i="9"/>
  <c r="DN37" i="9"/>
  <c r="DN73" i="9"/>
  <c r="DN109" i="9"/>
  <c r="DN145" i="9"/>
  <c r="DN181" i="9"/>
  <c r="DN217" i="9"/>
  <c r="DN253" i="9"/>
  <c r="DN289" i="9"/>
  <c r="DN325" i="9"/>
  <c r="DN361" i="9"/>
  <c r="DN397" i="9"/>
  <c r="DN433" i="9"/>
  <c r="DN469" i="9"/>
  <c r="DN505" i="9"/>
  <c r="DN541" i="9"/>
  <c r="DN577" i="9"/>
  <c r="DN613" i="9"/>
  <c r="DN649" i="9"/>
  <c r="DN685" i="9"/>
  <c r="DN721" i="9"/>
  <c r="DN757" i="9"/>
  <c r="DN32" i="9"/>
  <c r="DN68" i="9"/>
  <c r="DN104" i="9"/>
  <c r="DN140" i="9"/>
  <c r="DN176" i="9"/>
  <c r="DN212" i="9"/>
  <c r="DN248" i="9"/>
  <c r="DN284" i="9"/>
  <c r="DN320" i="9"/>
  <c r="DN356" i="9"/>
  <c r="DN392" i="9"/>
  <c r="DN428" i="9"/>
  <c r="DN464" i="9"/>
  <c r="DN500" i="9"/>
  <c r="DN536" i="9"/>
  <c r="DN572" i="9"/>
  <c r="DN608" i="9"/>
  <c r="DN644" i="9"/>
  <c r="DN680" i="9"/>
  <c r="DN716" i="9"/>
  <c r="DN752" i="9"/>
  <c r="DN33" i="9"/>
  <c r="DN69" i="9"/>
  <c r="DN105" i="9"/>
  <c r="DN141" i="9"/>
  <c r="DN177" i="9"/>
  <c r="DN213" i="9"/>
  <c r="DN249" i="9"/>
  <c r="DN285" i="9"/>
  <c r="DN321" i="9"/>
  <c r="DN357" i="9"/>
  <c r="DN393" i="9"/>
  <c r="DN429" i="9"/>
  <c r="DN465" i="9"/>
  <c r="DN501" i="9"/>
  <c r="DN537" i="9"/>
  <c r="DN573" i="9"/>
  <c r="DN609" i="9"/>
  <c r="DN645" i="9"/>
  <c r="DN681" i="9"/>
  <c r="DN717" i="9"/>
  <c r="DN753" i="9"/>
  <c r="DN34" i="9"/>
  <c r="DN70" i="9"/>
  <c r="DN106" i="9"/>
  <c r="DN142" i="9"/>
  <c r="DN178" i="9"/>
  <c r="DN214" i="9"/>
  <c r="DN250" i="9"/>
  <c r="DN286" i="9"/>
  <c r="DN322" i="9"/>
  <c r="DN358" i="9"/>
  <c r="DN394" i="9"/>
  <c r="DN430" i="9"/>
  <c r="DN466" i="9"/>
  <c r="DN502" i="9"/>
  <c r="DN538" i="9"/>
  <c r="EJ149" i="9"/>
  <c r="EJ108" i="9"/>
  <c r="EJ67" i="9"/>
  <c r="EJ26" i="9"/>
  <c r="EJ242" i="9"/>
  <c r="EJ207" i="9"/>
  <c r="EJ172" i="9"/>
  <c r="DY125" i="9"/>
  <c r="DY42" i="9"/>
  <c r="DY258" i="9"/>
  <c r="DY151" i="9"/>
  <c r="DY56" i="9"/>
  <c r="DY272" i="9"/>
  <c r="DY171" i="9"/>
  <c r="DY70" i="9"/>
  <c r="DY286" i="9"/>
  <c r="DN173" i="9"/>
  <c r="DN389" i="9"/>
  <c r="DN605" i="9"/>
  <c r="DN665" i="9"/>
  <c r="DN713" i="9"/>
  <c r="DN761" i="9"/>
  <c r="DN48" i="9"/>
  <c r="DN84" i="9"/>
  <c r="DN120" i="9"/>
  <c r="DN156" i="9"/>
  <c r="DN192" i="9"/>
  <c r="DN228" i="9"/>
  <c r="DN264" i="9"/>
  <c r="DN300" i="9"/>
  <c r="DN336" i="9"/>
  <c r="DN372" i="9"/>
  <c r="DN408" i="9"/>
  <c r="DN444" i="9"/>
  <c r="DN480" i="9"/>
  <c r="DN516" i="9"/>
  <c r="DN552" i="9"/>
  <c r="DN588" i="9"/>
  <c r="DN624" i="9"/>
  <c r="DN660" i="9"/>
  <c r="DN696" i="9"/>
  <c r="DN732" i="9"/>
  <c r="DN768" i="9"/>
  <c r="DN43" i="9"/>
  <c r="DN79" i="9"/>
  <c r="DN115" i="9"/>
  <c r="DN151" i="9"/>
  <c r="DN187" i="9"/>
  <c r="DN223" i="9"/>
  <c r="DN259" i="9"/>
  <c r="DN295" i="9"/>
  <c r="DN331" i="9"/>
  <c r="DN367" i="9"/>
  <c r="DN403" i="9"/>
  <c r="DN439" i="9"/>
  <c r="DN475" i="9"/>
  <c r="DN511" i="9"/>
  <c r="DN547" i="9"/>
  <c r="DN583" i="9"/>
  <c r="DN619" i="9"/>
  <c r="DN655" i="9"/>
  <c r="DN691" i="9"/>
  <c r="DN727" i="9"/>
  <c r="DN763" i="9"/>
  <c r="DN38" i="9"/>
  <c r="DN74" i="9"/>
  <c r="DN110" i="9"/>
  <c r="DN146" i="9"/>
  <c r="DN182" i="9"/>
  <c r="DN218" i="9"/>
  <c r="DN254" i="9"/>
  <c r="DN290" i="9"/>
  <c r="DN326" i="9"/>
  <c r="DN362" i="9"/>
  <c r="DN398" i="9"/>
  <c r="DN434" i="9"/>
  <c r="DN470" i="9"/>
  <c r="DN506" i="9"/>
  <c r="DN542" i="9"/>
  <c r="DN578" i="9"/>
  <c r="DN614" i="9"/>
  <c r="DN650" i="9"/>
  <c r="DN686" i="9"/>
  <c r="DN722" i="9"/>
  <c r="DN758" i="9"/>
  <c r="DN39" i="9"/>
  <c r="DN75" i="9"/>
  <c r="DN111" i="9"/>
  <c r="DN147" i="9"/>
  <c r="DN183" i="9"/>
  <c r="DN219" i="9"/>
  <c r="DN255" i="9"/>
  <c r="DN291" i="9"/>
  <c r="DN327" i="9"/>
  <c r="DN363" i="9"/>
  <c r="DN399" i="9"/>
  <c r="DN435" i="9"/>
  <c r="DN471" i="9"/>
  <c r="DN507" i="9"/>
  <c r="DN543" i="9"/>
  <c r="DN579" i="9"/>
  <c r="DN615" i="9"/>
  <c r="DN651" i="9"/>
  <c r="DN687" i="9"/>
  <c r="DN723" i="9"/>
  <c r="DN759" i="9"/>
  <c r="DN40" i="9"/>
  <c r="DN76" i="9"/>
  <c r="DN112" i="9"/>
  <c r="DN148" i="9"/>
  <c r="DN184" i="9"/>
  <c r="DN220" i="9"/>
  <c r="DN256" i="9"/>
  <c r="DN292" i="9"/>
  <c r="DN328" i="9"/>
  <c r="DN364" i="9"/>
  <c r="DN400" i="9"/>
  <c r="DN436" i="9"/>
  <c r="DN472" i="9"/>
  <c r="DN508" i="9"/>
  <c r="DN544" i="9"/>
  <c r="EJ185" i="9"/>
  <c r="EJ144" i="9"/>
  <c r="EJ103" i="9"/>
  <c r="EJ62" i="9"/>
  <c r="EJ27" i="9"/>
  <c r="EJ243" i="9"/>
  <c r="EJ208" i="9"/>
  <c r="DY161" i="9"/>
  <c r="DY78" i="9"/>
  <c r="DY294" i="9"/>
  <c r="DY187" i="9"/>
  <c r="DY92" i="9"/>
  <c r="DY308" i="9"/>
  <c r="DY207" i="9"/>
  <c r="DY106" i="9"/>
  <c r="DY322" i="9"/>
  <c r="DN209" i="9"/>
  <c r="DN425" i="9"/>
  <c r="DN617" i="9"/>
  <c r="DN671" i="9"/>
  <c r="DN725" i="9"/>
  <c r="DN767" i="9"/>
  <c r="DN54" i="9"/>
  <c r="DN90" i="9"/>
  <c r="DN126" i="9"/>
  <c r="DN162" i="9"/>
  <c r="DN198" i="9"/>
  <c r="DN234" i="9"/>
  <c r="DN270" i="9"/>
  <c r="DN306" i="9"/>
  <c r="DN342" i="9"/>
  <c r="DN378" i="9"/>
  <c r="DN414" i="9"/>
  <c r="DN450" i="9"/>
  <c r="DN486" i="9"/>
  <c r="DN522" i="9"/>
  <c r="DN558" i="9"/>
  <c r="DN594" i="9"/>
  <c r="DN630" i="9"/>
  <c r="DN666" i="9"/>
  <c r="DN702" i="9"/>
  <c r="DN738" i="9"/>
  <c r="DN774" i="9"/>
  <c r="DN49" i="9"/>
  <c r="DN85" i="9"/>
  <c r="DN121" i="9"/>
  <c r="DN157" i="9"/>
  <c r="DN193" i="9"/>
  <c r="DN229" i="9"/>
  <c r="DN265" i="9"/>
  <c r="DN301" i="9"/>
  <c r="DN337" i="9"/>
  <c r="DN373" i="9"/>
  <c r="DN409" i="9"/>
  <c r="DN445" i="9"/>
  <c r="DN481" i="9"/>
  <c r="DN517" i="9"/>
  <c r="DN553" i="9"/>
  <c r="DN589" i="9"/>
  <c r="DN625" i="9"/>
  <c r="DN661" i="9"/>
  <c r="DN697" i="9"/>
  <c r="DN733" i="9"/>
  <c r="DN769" i="9"/>
  <c r="DN44" i="9"/>
  <c r="DN80" i="9"/>
  <c r="DN116" i="9"/>
  <c r="DN152" i="9"/>
  <c r="DN188" i="9"/>
  <c r="DN224" i="9"/>
  <c r="DN260" i="9"/>
  <c r="DN296" i="9"/>
  <c r="DN332" i="9"/>
  <c r="DN368" i="9"/>
  <c r="DN404" i="9"/>
  <c r="DN440" i="9"/>
  <c r="DN476" i="9"/>
  <c r="DN512" i="9"/>
  <c r="DN548" i="9"/>
  <c r="DN584" i="9"/>
  <c r="DN620" i="9"/>
  <c r="DN656" i="9"/>
  <c r="DN692" i="9"/>
  <c r="DN728" i="9"/>
  <c r="DN764" i="9"/>
  <c r="DN45" i="9"/>
  <c r="DN81" i="9"/>
  <c r="DN117" i="9"/>
  <c r="DN153" i="9"/>
  <c r="DN189" i="9"/>
  <c r="DN225" i="9"/>
  <c r="DN261" i="9"/>
  <c r="DN297" i="9"/>
  <c r="DN333" i="9"/>
  <c r="DN369" i="9"/>
  <c r="DN405" i="9"/>
  <c r="DN441" i="9"/>
  <c r="DN477" i="9"/>
  <c r="DN513" i="9"/>
  <c r="DN549" i="9"/>
  <c r="DN585" i="9"/>
  <c r="DN621" i="9"/>
  <c r="DN657" i="9"/>
  <c r="DN693" i="9"/>
  <c r="DN729" i="9"/>
  <c r="DN765" i="9"/>
  <c r="DN46" i="9"/>
  <c r="DN82" i="9"/>
  <c r="DN118" i="9"/>
  <c r="DN154" i="9"/>
  <c r="DN190" i="9"/>
  <c r="DN226" i="9"/>
  <c r="DN262" i="9"/>
  <c r="DN298" i="9"/>
  <c r="DN334" i="9"/>
  <c r="DN370" i="9"/>
  <c r="DN406" i="9"/>
  <c r="DN442" i="9"/>
  <c r="DN478" i="9"/>
  <c r="DN514" i="9"/>
  <c r="EJ221" i="9"/>
  <c r="EJ180" i="9"/>
  <c r="EJ139" i="9"/>
  <c r="EJ98" i="9"/>
  <c r="EJ63" i="9"/>
  <c r="EJ28" i="9"/>
  <c r="EJ244" i="9"/>
  <c r="DY197" i="9"/>
  <c r="DY114" i="9"/>
  <c r="DY330" i="9"/>
  <c r="DY223" i="9"/>
  <c r="DY128" i="9"/>
  <c r="DY27" i="9"/>
  <c r="DY243" i="9"/>
  <c r="DY142" i="9"/>
  <c r="DN29" i="9"/>
  <c r="DN245" i="9"/>
  <c r="DN461" i="9"/>
  <c r="DN629" i="9"/>
  <c r="DN677" i="9"/>
  <c r="DN731" i="9"/>
  <c r="DN24" i="9"/>
  <c r="DN60" i="9"/>
  <c r="DN96" i="9"/>
  <c r="DN132" i="9"/>
  <c r="DN168" i="9"/>
  <c r="DN204" i="9"/>
  <c r="DN240" i="9"/>
  <c r="DN276" i="9"/>
  <c r="DN312" i="9"/>
  <c r="DN348" i="9"/>
  <c r="DN384" i="9"/>
  <c r="DN420" i="9"/>
  <c r="DN456" i="9"/>
  <c r="DN492" i="9"/>
  <c r="DN528" i="9"/>
  <c r="DN564" i="9"/>
  <c r="DN600" i="9"/>
  <c r="DN636" i="9"/>
  <c r="DN672" i="9"/>
  <c r="DN708" i="9"/>
  <c r="DN744" i="9"/>
  <c r="DN780" i="9"/>
  <c r="DN55" i="9"/>
  <c r="DN91" i="9"/>
  <c r="DN127" i="9"/>
  <c r="DN163" i="9"/>
  <c r="DN199" i="9"/>
  <c r="DN235" i="9"/>
  <c r="DN271" i="9"/>
  <c r="DN307" i="9"/>
  <c r="DN343" i="9"/>
  <c r="DN379" i="9"/>
  <c r="DN415" i="9"/>
  <c r="DN451" i="9"/>
  <c r="DN487" i="9"/>
  <c r="DN523" i="9"/>
  <c r="DN559" i="9"/>
  <c r="DN595" i="9"/>
  <c r="DN631" i="9"/>
  <c r="DN667" i="9"/>
  <c r="DN703" i="9"/>
  <c r="DN739" i="9"/>
  <c r="DN775" i="9"/>
  <c r="DN50" i="9"/>
  <c r="DN86" i="9"/>
  <c r="DN122" i="9"/>
  <c r="DN158" i="9"/>
  <c r="DN194" i="9"/>
  <c r="DN230" i="9"/>
  <c r="DN266" i="9"/>
  <c r="DN302" i="9"/>
  <c r="DN338" i="9"/>
  <c r="DN374" i="9"/>
  <c r="DN410" i="9"/>
  <c r="DN446" i="9"/>
  <c r="DN482" i="9"/>
  <c r="DN518" i="9"/>
  <c r="DN554" i="9"/>
  <c r="DN590" i="9"/>
  <c r="DN626" i="9"/>
  <c r="DN662" i="9"/>
  <c r="DN698" i="9"/>
  <c r="DN734" i="9"/>
  <c r="DN770" i="9"/>
  <c r="DN51" i="9"/>
  <c r="DN87" i="9"/>
  <c r="DN123" i="9"/>
  <c r="DN159" i="9"/>
  <c r="DN195" i="9"/>
  <c r="DN231" i="9"/>
  <c r="DN267" i="9"/>
  <c r="DN303" i="9"/>
  <c r="DN339" i="9"/>
  <c r="DN375" i="9"/>
  <c r="DN411" i="9"/>
  <c r="DN447" i="9"/>
  <c r="DN483" i="9"/>
  <c r="DN519" i="9"/>
  <c r="DN555" i="9"/>
  <c r="DN591" i="9"/>
  <c r="DN627" i="9"/>
  <c r="DN663" i="9"/>
  <c r="DN699" i="9"/>
  <c r="DN735" i="9"/>
  <c r="DN771" i="9"/>
  <c r="DN52" i="9"/>
  <c r="DN88" i="9"/>
  <c r="DN124" i="9"/>
  <c r="DN160" i="9"/>
  <c r="DN196" i="9"/>
  <c r="DN232" i="9"/>
  <c r="DN268" i="9"/>
  <c r="DN304" i="9"/>
  <c r="DN340" i="9"/>
  <c r="DN376" i="9"/>
  <c r="DN412" i="9"/>
  <c r="DN448" i="9"/>
  <c r="DN484" i="9"/>
  <c r="DN520" i="9"/>
  <c r="DN556" i="9"/>
  <c r="EJ41" i="9"/>
  <c r="EJ64" i="9"/>
  <c r="DY164" i="9"/>
  <c r="DN497" i="9"/>
  <c r="DN102" i="9"/>
  <c r="DN318" i="9"/>
  <c r="DN534" i="9"/>
  <c r="DN750" i="9"/>
  <c r="DN205" i="9"/>
  <c r="DN421" i="9"/>
  <c r="DN637" i="9"/>
  <c r="DN92" i="9"/>
  <c r="DN308" i="9"/>
  <c r="DN524" i="9"/>
  <c r="DN740" i="9"/>
  <c r="DN201" i="9"/>
  <c r="DN417" i="9"/>
  <c r="DN633" i="9"/>
  <c r="DN94" i="9"/>
  <c r="DN310" i="9"/>
  <c r="DN526" i="9"/>
  <c r="DN592" i="9"/>
  <c r="DN634" i="9"/>
  <c r="DN682" i="9"/>
  <c r="DN724" i="9"/>
  <c r="DN766" i="9"/>
  <c r="DN793" i="9"/>
  <c r="DN829" i="9"/>
  <c r="DN779" i="9"/>
  <c r="DN818" i="9"/>
  <c r="DN854" i="9"/>
  <c r="DN795" i="9"/>
  <c r="DN831" i="9"/>
  <c r="DN867" i="9"/>
  <c r="DN808" i="9"/>
  <c r="DN844" i="9"/>
  <c r="DN791" i="9"/>
  <c r="DN827" i="9"/>
  <c r="DN863" i="9"/>
  <c r="DN810" i="9"/>
  <c r="DN846" i="9"/>
  <c r="DN871" i="9"/>
  <c r="DC47" i="9"/>
  <c r="DC83" i="9"/>
  <c r="DC119" i="9"/>
  <c r="DC155" i="9"/>
  <c r="DC191" i="9"/>
  <c r="DC227" i="9"/>
  <c r="DC263" i="9"/>
  <c r="DC299" i="9"/>
  <c r="DC335" i="9"/>
  <c r="DC152" i="9"/>
  <c r="DC326" i="9"/>
  <c r="DC54" i="9"/>
  <c r="DC90" i="9"/>
  <c r="DC126" i="9"/>
  <c r="DC162" i="9"/>
  <c r="DC198" i="9"/>
  <c r="DC234" i="9"/>
  <c r="DC270" i="9"/>
  <c r="DC306" i="9"/>
  <c r="DC342" i="9"/>
  <c r="DC200" i="9"/>
  <c r="DC31" i="9"/>
  <c r="DC67" i="9"/>
  <c r="DC103" i="9"/>
  <c r="DC139" i="9"/>
  <c r="DC175" i="9"/>
  <c r="DC211" i="9"/>
  <c r="DC247" i="9"/>
  <c r="DC283" i="9"/>
  <c r="DC319" i="9"/>
  <c r="DC355" i="9"/>
  <c r="DC314" i="9"/>
  <c r="DC50" i="9"/>
  <c r="DC86" i="9"/>
  <c r="DC122" i="9"/>
  <c r="DC242" i="9"/>
  <c r="DC39" i="9"/>
  <c r="DC75" i="9"/>
  <c r="DC111" i="9"/>
  <c r="DC147" i="9"/>
  <c r="DC183" i="9"/>
  <c r="DC219" i="9"/>
  <c r="DC255" i="9"/>
  <c r="DC291" i="9"/>
  <c r="DC327" i="9"/>
  <c r="DC358" i="9"/>
  <c r="DC34" i="9"/>
  <c r="DC70" i="9"/>
  <c r="DC106" i="9"/>
  <c r="DC142" i="9"/>
  <c r="DC178" i="9"/>
  <c r="DC214" i="9"/>
  <c r="DC250" i="9"/>
  <c r="DC286" i="9"/>
  <c r="DC322" i="9"/>
  <c r="DC224" i="9"/>
  <c r="CR29" i="9"/>
  <c r="CR65" i="9"/>
  <c r="CR101" i="9"/>
  <c r="CR137" i="9"/>
  <c r="CR173" i="9"/>
  <c r="CR209" i="9"/>
  <c r="CR30" i="9"/>
  <c r="CR66" i="9"/>
  <c r="CR102" i="9"/>
  <c r="CR138" i="9"/>
  <c r="CR174" i="9"/>
  <c r="CR210" i="9"/>
  <c r="CR43" i="9"/>
  <c r="CR79" i="9"/>
  <c r="CR115" i="9"/>
  <c r="CR151" i="9"/>
  <c r="CR187" i="9"/>
  <c r="CR38" i="9"/>
  <c r="CR74" i="9"/>
  <c r="CR110" i="9"/>
  <c r="CR146" i="9"/>
  <c r="CR182" i="9"/>
  <c r="CR218" i="9"/>
  <c r="EJ257" i="9"/>
  <c r="EJ22" i="9"/>
  <c r="DY63" i="9"/>
  <c r="DN635" i="9"/>
  <c r="DN138" i="9"/>
  <c r="DN354" i="9"/>
  <c r="DN570" i="9"/>
  <c r="DN25" i="9"/>
  <c r="DN241" i="9"/>
  <c r="DN457" i="9"/>
  <c r="DN673" i="9"/>
  <c r="DN128" i="9"/>
  <c r="DN344" i="9"/>
  <c r="DN560" i="9"/>
  <c r="DN776" i="9"/>
  <c r="DN237" i="9"/>
  <c r="DN453" i="9"/>
  <c r="DN669" i="9"/>
  <c r="DN130" i="9"/>
  <c r="DN346" i="9"/>
  <c r="DN550" i="9"/>
  <c r="DN598" i="9"/>
  <c r="DN646" i="9"/>
  <c r="DN688" i="9"/>
  <c r="DN730" i="9"/>
  <c r="DN772" i="9"/>
  <c r="DN799" i="9"/>
  <c r="DN835" i="9"/>
  <c r="DN788" i="9"/>
  <c r="DN824" i="9"/>
  <c r="DN860" i="9"/>
  <c r="DN801" i="9"/>
  <c r="DN837" i="9"/>
  <c r="DN873" i="9"/>
  <c r="DN814" i="9"/>
  <c r="DN850" i="9"/>
  <c r="DN797" i="9"/>
  <c r="DN833" i="9"/>
  <c r="DN869" i="9"/>
  <c r="DN816" i="9"/>
  <c r="DN852" i="9"/>
  <c r="DN22" i="9"/>
  <c r="DC53" i="9"/>
  <c r="DC89" i="9"/>
  <c r="DC125" i="9"/>
  <c r="DC161" i="9"/>
  <c r="DC197" i="9"/>
  <c r="DC233" i="9"/>
  <c r="DC269" i="9"/>
  <c r="DC305" i="9"/>
  <c r="DC341" i="9"/>
  <c r="DC164" i="9"/>
  <c r="DC24" i="9"/>
  <c r="DC60" i="9"/>
  <c r="DC96" i="9"/>
  <c r="DC132" i="9"/>
  <c r="DC168" i="9"/>
  <c r="DC204" i="9"/>
  <c r="DC240" i="9"/>
  <c r="DC276" i="9"/>
  <c r="DC312" i="9"/>
  <c r="DC348" i="9"/>
  <c r="DC230" i="9"/>
  <c r="DC37" i="9"/>
  <c r="DC73" i="9"/>
  <c r="DC109" i="9"/>
  <c r="DC145" i="9"/>
  <c r="DC181" i="9"/>
  <c r="DC217" i="9"/>
  <c r="DC253" i="9"/>
  <c r="DC289" i="9"/>
  <c r="DC325" i="9"/>
  <c r="DC140" i="9"/>
  <c r="DC350" i="9"/>
  <c r="DC56" i="9"/>
  <c r="DC92" i="9"/>
  <c r="DC128" i="9"/>
  <c r="DC266" i="9"/>
  <c r="DC45" i="9"/>
  <c r="DC81" i="9"/>
  <c r="DC117" i="9"/>
  <c r="DC153" i="9"/>
  <c r="DC189" i="9"/>
  <c r="DC225" i="9"/>
  <c r="DC261" i="9"/>
  <c r="DC297" i="9"/>
  <c r="DC333" i="9"/>
  <c r="DC248" i="9"/>
  <c r="DC40" i="9"/>
  <c r="DC76" i="9"/>
  <c r="DC112" i="9"/>
  <c r="DC148" i="9"/>
  <c r="DC184" i="9"/>
  <c r="DC220" i="9"/>
  <c r="DC256" i="9"/>
  <c r="DC292" i="9"/>
  <c r="DC328" i="9"/>
  <c r="DC260" i="9"/>
  <c r="CR35" i="9"/>
  <c r="CR71" i="9"/>
  <c r="CR107" i="9"/>
  <c r="CR143" i="9"/>
  <c r="CR179" i="9"/>
  <c r="CR215" i="9"/>
  <c r="CR36" i="9"/>
  <c r="CR72" i="9"/>
  <c r="CR108" i="9"/>
  <c r="CR144" i="9"/>
  <c r="CR180" i="9"/>
  <c r="CR216" i="9"/>
  <c r="CR49" i="9"/>
  <c r="CR85" i="9"/>
  <c r="CR121" i="9"/>
  <c r="CR157" i="9"/>
  <c r="CR193" i="9"/>
  <c r="CR44" i="9"/>
  <c r="CR80" i="9"/>
  <c r="CR116" i="9"/>
  <c r="CR152" i="9"/>
  <c r="CR188" i="9"/>
  <c r="CR27" i="9"/>
  <c r="CR63" i="9"/>
  <c r="CR99" i="9"/>
  <c r="CR135" i="9"/>
  <c r="EJ216" i="9"/>
  <c r="DY233" i="9"/>
  <c r="DY279" i="9"/>
  <c r="DN689" i="9"/>
  <c r="DN174" i="9"/>
  <c r="DN390" i="9"/>
  <c r="DN606" i="9"/>
  <c r="DN61" i="9"/>
  <c r="DN277" i="9"/>
  <c r="DN493" i="9"/>
  <c r="DN709" i="9"/>
  <c r="DN164" i="9"/>
  <c r="DN380" i="9"/>
  <c r="DN596" i="9"/>
  <c r="DN57" i="9"/>
  <c r="DN273" i="9"/>
  <c r="DN489" i="9"/>
  <c r="DN705" i="9"/>
  <c r="DN166" i="9"/>
  <c r="DN382" i="9"/>
  <c r="DN562" i="9"/>
  <c r="DN610" i="9"/>
  <c r="DN652" i="9"/>
  <c r="DN694" i="9"/>
  <c r="DN736" i="9"/>
  <c r="DN778" i="9"/>
  <c r="DN805" i="9"/>
  <c r="DN841" i="9"/>
  <c r="DN794" i="9"/>
  <c r="DN830" i="9"/>
  <c r="DN866" i="9"/>
  <c r="DN807" i="9"/>
  <c r="DN843" i="9"/>
  <c r="DN783" i="9"/>
  <c r="DN820" i="9"/>
  <c r="DN856" i="9"/>
  <c r="DN803" i="9"/>
  <c r="DN839" i="9"/>
  <c r="DN786" i="9"/>
  <c r="DN822" i="9"/>
  <c r="DN858" i="9"/>
  <c r="DC23" i="9"/>
  <c r="DC59" i="9"/>
  <c r="DC95" i="9"/>
  <c r="DC131" i="9"/>
  <c r="DC167" i="9"/>
  <c r="DC203" i="9"/>
  <c r="DC239" i="9"/>
  <c r="DC275" i="9"/>
  <c r="DC311" i="9"/>
  <c r="DC347" i="9"/>
  <c r="DC194" i="9"/>
  <c r="DC30" i="9"/>
  <c r="DC66" i="9"/>
  <c r="DC102" i="9"/>
  <c r="DC138" i="9"/>
  <c r="DC174" i="9"/>
  <c r="DC210" i="9"/>
  <c r="DC246" i="9"/>
  <c r="DC282" i="9"/>
  <c r="DC318" i="9"/>
  <c r="DC354" i="9"/>
  <c r="DC272" i="9"/>
  <c r="DC43" i="9"/>
  <c r="DC79" i="9"/>
  <c r="DC115" i="9"/>
  <c r="DC151" i="9"/>
  <c r="DC187" i="9"/>
  <c r="DC223" i="9"/>
  <c r="DC259" i="9"/>
  <c r="DC295" i="9"/>
  <c r="DC331" i="9"/>
  <c r="DC182" i="9"/>
  <c r="DC26" i="9"/>
  <c r="DC62" i="9"/>
  <c r="DC98" i="9"/>
  <c r="DC134" i="9"/>
  <c r="DC302" i="9"/>
  <c r="DC51" i="9"/>
  <c r="DC87" i="9"/>
  <c r="DC123" i="9"/>
  <c r="DC159" i="9"/>
  <c r="DC195" i="9"/>
  <c r="DC231" i="9"/>
  <c r="DC267" i="9"/>
  <c r="DC303" i="9"/>
  <c r="DC339" i="9"/>
  <c r="DC290" i="9"/>
  <c r="DC46" i="9"/>
  <c r="DC82" i="9"/>
  <c r="DC118" i="9"/>
  <c r="DC154" i="9"/>
  <c r="DC190" i="9"/>
  <c r="DC226" i="9"/>
  <c r="DC262" i="9"/>
  <c r="DC298" i="9"/>
  <c r="DC334" i="9"/>
  <c r="DC296" i="9"/>
  <c r="CR41" i="9"/>
  <c r="CR77" i="9"/>
  <c r="CR113" i="9"/>
  <c r="CR149" i="9"/>
  <c r="CR185" i="9"/>
  <c r="CR221" i="9"/>
  <c r="CR42" i="9"/>
  <c r="CR78" i="9"/>
  <c r="CR114" i="9"/>
  <c r="CR150" i="9"/>
  <c r="CR186" i="9"/>
  <c r="CR217" i="9"/>
  <c r="CR55" i="9"/>
  <c r="CR91" i="9"/>
  <c r="CR127" i="9"/>
  <c r="CR163" i="9"/>
  <c r="CR199" i="9"/>
  <c r="CR50" i="9"/>
  <c r="CR86" i="9"/>
  <c r="EJ175" i="9"/>
  <c r="DY150" i="9"/>
  <c r="DY178" i="9"/>
  <c r="DN737" i="9"/>
  <c r="DN210" i="9"/>
  <c r="DN426" i="9"/>
  <c r="DN642" i="9"/>
  <c r="DN97" i="9"/>
  <c r="DN313" i="9"/>
  <c r="DN529" i="9"/>
  <c r="DN745" i="9"/>
  <c r="DN200" i="9"/>
  <c r="DN416" i="9"/>
  <c r="DN632" i="9"/>
  <c r="DN93" i="9"/>
  <c r="DN309" i="9"/>
  <c r="DN525" i="9"/>
  <c r="DN741" i="9"/>
  <c r="DN202" i="9"/>
  <c r="DN418" i="9"/>
  <c r="DN574" i="9"/>
  <c r="DN616" i="9"/>
  <c r="DN658" i="9"/>
  <c r="DN700" i="9"/>
  <c r="DN742" i="9"/>
  <c r="DN784" i="9"/>
  <c r="DN811" i="9"/>
  <c r="DN847" i="9"/>
  <c r="DN800" i="9"/>
  <c r="DN836" i="9"/>
  <c r="DN872" i="9"/>
  <c r="DN813" i="9"/>
  <c r="DN849" i="9"/>
  <c r="DN790" i="9"/>
  <c r="DN826" i="9"/>
  <c r="DN862" i="9"/>
  <c r="DN809" i="9"/>
  <c r="DN845" i="9"/>
  <c r="DN792" i="9"/>
  <c r="DN828" i="9"/>
  <c r="DN864" i="9"/>
  <c r="DC29" i="9"/>
  <c r="DC65" i="9"/>
  <c r="DC101" i="9"/>
  <c r="DC137" i="9"/>
  <c r="DC173" i="9"/>
  <c r="DC209" i="9"/>
  <c r="DC245" i="9"/>
  <c r="DC281" i="9"/>
  <c r="DC317" i="9"/>
  <c r="DC353" i="9"/>
  <c r="DC218" i="9"/>
  <c r="DC36" i="9"/>
  <c r="DC72" i="9"/>
  <c r="DC108" i="9"/>
  <c r="DC144" i="9"/>
  <c r="DC180" i="9"/>
  <c r="DC216" i="9"/>
  <c r="DC252" i="9"/>
  <c r="DC288" i="9"/>
  <c r="DC324" i="9"/>
  <c r="DC146" i="9"/>
  <c r="DC308" i="9"/>
  <c r="DC49" i="9"/>
  <c r="DC85" i="9"/>
  <c r="DC121" i="9"/>
  <c r="DC157" i="9"/>
  <c r="DC193" i="9"/>
  <c r="DC229" i="9"/>
  <c r="DC265" i="9"/>
  <c r="DC301" i="9"/>
  <c r="DC337" i="9"/>
  <c r="DC206" i="9"/>
  <c r="DC32" i="9"/>
  <c r="DC68" i="9"/>
  <c r="DC104" i="9"/>
  <c r="DC170" i="9"/>
  <c r="DC338" i="9"/>
  <c r="DC57" i="9"/>
  <c r="DC93" i="9"/>
  <c r="DC129" i="9"/>
  <c r="DC165" i="9"/>
  <c r="DC201" i="9"/>
  <c r="DC237" i="9"/>
  <c r="DC273" i="9"/>
  <c r="DC309" i="9"/>
  <c r="DC345" i="9"/>
  <c r="DC320" i="9"/>
  <c r="DC52" i="9"/>
  <c r="DC88" i="9"/>
  <c r="DC124" i="9"/>
  <c r="DC160" i="9"/>
  <c r="DC196" i="9"/>
  <c r="DC232" i="9"/>
  <c r="DC268" i="9"/>
  <c r="DC304" i="9"/>
  <c r="DC340" i="9"/>
  <c r="DC332" i="9"/>
  <c r="CR47" i="9"/>
  <c r="CR83" i="9"/>
  <c r="CR119" i="9"/>
  <c r="CR155" i="9"/>
  <c r="CR191" i="9"/>
  <c r="CR205" i="9"/>
  <c r="CR48" i="9"/>
  <c r="CR84" i="9"/>
  <c r="CR120" i="9"/>
  <c r="CR156" i="9"/>
  <c r="CR192" i="9"/>
  <c r="CR25" i="9"/>
  <c r="CR61" i="9"/>
  <c r="CR97" i="9"/>
  <c r="CR133" i="9"/>
  <c r="CR169" i="9"/>
  <c r="CR211" i="9"/>
  <c r="CR56" i="9"/>
  <c r="CR92" i="9"/>
  <c r="CR128" i="9"/>
  <c r="CR164" i="9"/>
  <c r="CR200" i="9"/>
  <c r="CR39" i="9"/>
  <c r="CR75" i="9"/>
  <c r="CR111" i="9"/>
  <c r="CR147" i="9"/>
  <c r="CR183" i="9"/>
  <c r="CR219" i="9"/>
  <c r="CR58" i="9"/>
  <c r="EJ134" i="9"/>
  <c r="DY43" i="9"/>
  <c r="DN65" i="9"/>
  <c r="DN30" i="9"/>
  <c r="DN246" i="9"/>
  <c r="DN462" i="9"/>
  <c r="DN678" i="9"/>
  <c r="DN133" i="9"/>
  <c r="DN349" i="9"/>
  <c r="DN565" i="9"/>
  <c r="DN781" i="9"/>
  <c r="DN236" i="9"/>
  <c r="DN452" i="9"/>
  <c r="DN668" i="9"/>
  <c r="DN129" i="9"/>
  <c r="DN345" i="9"/>
  <c r="DN561" i="9"/>
  <c r="DN777" i="9"/>
  <c r="DN238" i="9"/>
  <c r="DN454" i="9"/>
  <c r="DN580" i="9"/>
  <c r="DN622" i="9"/>
  <c r="DN664" i="9"/>
  <c r="DN706" i="9"/>
  <c r="DN754" i="9"/>
  <c r="DN773" i="9"/>
  <c r="DN817" i="9"/>
  <c r="DN853" i="9"/>
  <c r="DN806" i="9"/>
  <c r="DN842" i="9"/>
  <c r="DN782" i="9"/>
  <c r="DN819" i="9"/>
  <c r="DN855" i="9"/>
  <c r="DN796" i="9"/>
  <c r="DN832" i="9"/>
  <c r="DN868" i="9"/>
  <c r="DN815" i="9"/>
  <c r="DN851" i="9"/>
  <c r="DN798" i="9"/>
  <c r="DN834" i="9"/>
  <c r="DN870" i="9"/>
  <c r="DC35" i="9"/>
  <c r="DC71" i="9"/>
  <c r="DC107" i="9"/>
  <c r="DC143" i="9"/>
  <c r="DC179" i="9"/>
  <c r="DC215" i="9"/>
  <c r="DC251" i="9"/>
  <c r="DC287" i="9"/>
  <c r="DC323" i="9"/>
  <c r="DC359" i="9"/>
  <c r="DC254" i="9"/>
  <c r="DC42" i="9"/>
  <c r="DC78" i="9"/>
  <c r="DC114" i="9"/>
  <c r="DC150" i="9"/>
  <c r="DC186" i="9"/>
  <c r="DC222" i="9"/>
  <c r="DC258" i="9"/>
  <c r="DC294" i="9"/>
  <c r="DC330" i="9"/>
  <c r="DC158" i="9"/>
  <c r="DC344" i="9"/>
  <c r="DC55" i="9"/>
  <c r="DC91" i="9"/>
  <c r="DC127" i="9"/>
  <c r="DC163" i="9"/>
  <c r="DC199" i="9"/>
  <c r="DC235" i="9"/>
  <c r="DC271" i="9"/>
  <c r="DC307" i="9"/>
  <c r="DC343" i="9"/>
  <c r="DC236" i="9"/>
  <c r="DC38" i="9"/>
  <c r="DC74" i="9"/>
  <c r="DC110" i="9"/>
  <c r="DC188" i="9"/>
  <c r="DC27" i="9"/>
  <c r="DC63" i="9"/>
  <c r="DC99" i="9"/>
  <c r="DC135" i="9"/>
  <c r="DC171" i="9"/>
  <c r="DC207" i="9"/>
  <c r="DC243" i="9"/>
  <c r="DC279" i="9"/>
  <c r="DC315" i="9"/>
  <c r="DC351" i="9"/>
  <c r="DC356" i="9"/>
  <c r="DC58" i="9"/>
  <c r="DC94" i="9"/>
  <c r="DC130" i="9"/>
  <c r="DC166" i="9"/>
  <c r="DC202" i="9"/>
  <c r="DC238" i="9"/>
  <c r="DC274" i="9"/>
  <c r="DC310" i="9"/>
  <c r="DC346" i="9"/>
  <c r="DC22" i="9"/>
  <c r="CR53" i="9"/>
  <c r="CR89" i="9"/>
  <c r="CR125" i="9"/>
  <c r="CR161" i="9"/>
  <c r="CR197" i="9"/>
  <c r="CR220" i="9"/>
  <c r="CR54" i="9"/>
  <c r="CR90" i="9"/>
  <c r="CR126" i="9"/>
  <c r="CR162" i="9"/>
  <c r="CR198" i="9"/>
  <c r="CR31" i="9"/>
  <c r="CR67" i="9"/>
  <c r="CR103" i="9"/>
  <c r="CR139" i="9"/>
  <c r="CR175" i="9"/>
  <c r="CR26" i="9"/>
  <c r="CR62" i="9"/>
  <c r="CR98" i="9"/>
  <c r="CR134" i="9"/>
  <c r="CR170" i="9"/>
  <c r="DN498" i="9"/>
  <c r="DN272" i="9"/>
  <c r="DN58" i="9"/>
  <c r="DN718" i="9"/>
  <c r="DN848" i="9"/>
  <c r="DN785" i="9"/>
  <c r="DC41" i="9"/>
  <c r="DC257" i="9"/>
  <c r="DC84" i="9"/>
  <c r="DC300" i="9"/>
  <c r="DC133" i="9"/>
  <c r="DC349" i="9"/>
  <c r="DC33" i="9"/>
  <c r="DC249" i="9"/>
  <c r="DC100" i="9"/>
  <c r="DC316" i="9"/>
  <c r="CR167" i="9"/>
  <c r="CR168" i="9"/>
  <c r="CR181" i="9"/>
  <c r="CR158" i="9"/>
  <c r="CR45" i="9"/>
  <c r="CR93" i="9"/>
  <c r="CR153" i="9"/>
  <c r="CR195" i="9"/>
  <c r="CR40" i="9"/>
  <c r="CR82" i="9"/>
  <c r="CR118" i="9"/>
  <c r="CR154" i="9"/>
  <c r="CR190" i="9"/>
  <c r="CG23" i="9"/>
  <c r="CG59" i="9"/>
  <c r="CG95" i="9"/>
  <c r="CG131" i="9"/>
  <c r="CG167" i="9"/>
  <c r="CG203" i="9"/>
  <c r="CG239" i="9"/>
  <c r="CG275" i="9"/>
  <c r="CG311" i="9"/>
  <c r="CG347" i="9"/>
  <c r="CG383" i="9"/>
  <c r="CG419" i="9"/>
  <c r="CG48" i="9"/>
  <c r="CG84" i="9"/>
  <c r="CG120" i="9"/>
  <c r="CG156" i="9"/>
  <c r="CG192" i="9"/>
  <c r="CG228" i="9"/>
  <c r="CG264" i="9"/>
  <c r="CG300" i="9"/>
  <c r="CG336" i="9"/>
  <c r="CG372" i="9"/>
  <c r="CG408" i="9"/>
  <c r="CG49" i="9"/>
  <c r="CG85" i="9"/>
  <c r="CG121" i="9"/>
  <c r="CG157" i="9"/>
  <c r="CG193" i="9"/>
  <c r="CG229" i="9"/>
  <c r="CG265" i="9"/>
  <c r="CG301" i="9"/>
  <c r="CG337" i="9"/>
  <c r="CG373" i="9"/>
  <c r="CG409" i="9"/>
  <c r="CG44" i="9"/>
  <c r="CG80" i="9"/>
  <c r="CG116" i="9"/>
  <c r="CG152" i="9"/>
  <c r="CG188" i="9"/>
  <c r="CG224" i="9"/>
  <c r="CG260" i="9"/>
  <c r="CG296" i="9"/>
  <c r="CG332" i="9"/>
  <c r="CG368" i="9"/>
  <c r="CG404" i="9"/>
  <c r="CG45" i="9"/>
  <c r="CG81" i="9"/>
  <c r="CG117" i="9"/>
  <c r="CG153" i="9"/>
  <c r="CG189" i="9"/>
  <c r="CG225" i="9"/>
  <c r="CG261" i="9"/>
  <c r="CG297" i="9"/>
  <c r="CG333" i="9"/>
  <c r="CG369" i="9"/>
  <c r="CG405" i="9"/>
  <c r="CG46" i="9"/>
  <c r="CG82" i="9"/>
  <c r="CG118" i="9"/>
  <c r="CG154" i="9"/>
  <c r="CG190" i="9"/>
  <c r="CG226" i="9"/>
  <c r="CG262" i="9"/>
  <c r="CG298" i="9"/>
  <c r="CG334" i="9"/>
  <c r="CG370" i="9"/>
  <c r="CG406" i="9"/>
  <c r="EH197" i="9"/>
  <c r="EH23" i="9"/>
  <c r="EH96" i="9"/>
  <c r="EH62" i="9"/>
  <c r="EH273" i="9"/>
  <c r="EH253" i="9"/>
  <c r="EH88" i="9"/>
  <c r="EH175" i="9"/>
  <c r="EH264" i="9"/>
  <c r="EH208" i="9"/>
  <c r="EH255" i="9"/>
  <c r="EH24" i="9"/>
  <c r="EH102" i="9"/>
  <c r="EH118" i="9"/>
  <c r="EH174" i="9"/>
  <c r="EH170" i="9"/>
  <c r="EH268" i="9"/>
  <c r="EH58" i="9"/>
  <c r="EH256" i="9"/>
  <c r="EH157" i="9"/>
  <c r="EH216" i="9"/>
  <c r="EH240" i="9"/>
  <c r="EH40" i="9"/>
  <c r="EH115" i="9"/>
  <c r="EH190" i="9"/>
  <c r="EH34" i="9"/>
  <c r="EH143" i="9"/>
  <c r="EH130" i="9"/>
  <c r="EH167" i="9"/>
  <c r="EH25" i="9"/>
  <c r="EH211" i="9"/>
  <c r="EH90" i="9"/>
  <c r="EH35" i="9"/>
  <c r="EH221" i="9"/>
  <c r="EH51" i="9"/>
  <c r="EH152" i="9"/>
  <c r="EH82" i="9"/>
  <c r="EH138" i="9"/>
  <c r="EH236" i="9"/>
  <c r="EH117" i="9"/>
  <c r="EH215" i="9"/>
  <c r="EH93" i="9"/>
  <c r="EH173" i="9"/>
  <c r="DW142" i="9"/>
  <c r="DW143" i="9"/>
  <c r="DW271" i="9"/>
  <c r="DW308" i="9"/>
  <c r="EJ99" i="9"/>
  <c r="DN714" i="9"/>
  <c r="DN488" i="9"/>
  <c r="DN274" i="9"/>
  <c r="DN760" i="9"/>
  <c r="DN789" i="9"/>
  <c r="DN821" i="9"/>
  <c r="DC77" i="9"/>
  <c r="DC293" i="9"/>
  <c r="DC120" i="9"/>
  <c r="DC336" i="9"/>
  <c r="DC169" i="9"/>
  <c r="DC278" i="9"/>
  <c r="DC69" i="9"/>
  <c r="DC285" i="9"/>
  <c r="DC136" i="9"/>
  <c r="DC352" i="9"/>
  <c r="CR203" i="9"/>
  <c r="CR204" i="9"/>
  <c r="CR32" i="9"/>
  <c r="CR176" i="9"/>
  <c r="CR51" i="9"/>
  <c r="CR105" i="9"/>
  <c r="CR159" i="9"/>
  <c r="CR201" i="9"/>
  <c r="CR46" i="9"/>
  <c r="CR88" i="9"/>
  <c r="CR124" i="9"/>
  <c r="CR160" i="9"/>
  <c r="CR196" i="9"/>
  <c r="CG29" i="9"/>
  <c r="CG65" i="9"/>
  <c r="CG101" i="9"/>
  <c r="CG137" i="9"/>
  <c r="CG173" i="9"/>
  <c r="CG209" i="9"/>
  <c r="CG245" i="9"/>
  <c r="CG281" i="9"/>
  <c r="CG317" i="9"/>
  <c r="CG353" i="9"/>
  <c r="CG389" i="9"/>
  <c r="CG420" i="9"/>
  <c r="CG54" i="9"/>
  <c r="CG90" i="9"/>
  <c r="CG126" i="9"/>
  <c r="CG162" i="9"/>
  <c r="CG198" i="9"/>
  <c r="CG234" i="9"/>
  <c r="CG270" i="9"/>
  <c r="CG306" i="9"/>
  <c r="CG342" i="9"/>
  <c r="CG378" i="9"/>
  <c r="CG414" i="9"/>
  <c r="CG55" i="9"/>
  <c r="CG91" i="9"/>
  <c r="CG127" i="9"/>
  <c r="CG163" i="9"/>
  <c r="CG199" i="9"/>
  <c r="CG235" i="9"/>
  <c r="CG271" i="9"/>
  <c r="CG307" i="9"/>
  <c r="CG343" i="9"/>
  <c r="CG379" i="9"/>
  <c r="CG415" i="9"/>
  <c r="CG50" i="9"/>
  <c r="CG86" i="9"/>
  <c r="CG122" i="9"/>
  <c r="CG158" i="9"/>
  <c r="CG194" i="9"/>
  <c r="CG230" i="9"/>
  <c r="CG266" i="9"/>
  <c r="CG302" i="9"/>
  <c r="CG338" i="9"/>
  <c r="CG374" i="9"/>
  <c r="CG410" i="9"/>
  <c r="CG51" i="9"/>
  <c r="CG87" i="9"/>
  <c r="CG123" i="9"/>
  <c r="CG159" i="9"/>
  <c r="CG195" i="9"/>
  <c r="CG231" i="9"/>
  <c r="CG267" i="9"/>
  <c r="CG303" i="9"/>
  <c r="CG339" i="9"/>
  <c r="CG375" i="9"/>
  <c r="CG411" i="9"/>
  <c r="CG52" i="9"/>
  <c r="CG88" i="9"/>
  <c r="CG124" i="9"/>
  <c r="CG160" i="9"/>
  <c r="CG196" i="9"/>
  <c r="CG232" i="9"/>
  <c r="CG268" i="9"/>
  <c r="CG304" i="9"/>
  <c r="CG340" i="9"/>
  <c r="CG376" i="9"/>
  <c r="CG412" i="9"/>
  <c r="EH263" i="9"/>
  <c r="EH188" i="9"/>
  <c r="EH121" i="9"/>
  <c r="EH251" i="9"/>
  <c r="EH134" i="9"/>
  <c r="EH80" i="9"/>
  <c r="EH91" i="9"/>
  <c r="EH164" i="9"/>
  <c r="EH141" i="9"/>
  <c r="EH49" i="9"/>
  <c r="EH151" i="9"/>
  <c r="EH116" i="9"/>
  <c r="EH235" i="9"/>
  <c r="EH230" i="9"/>
  <c r="EH262" i="9"/>
  <c r="EH135" i="9"/>
  <c r="EH48" i="9"/>
  <c r="EH61" i="9"/>
  <c r="EH70" i="9"/>
  <c r="EH234" i="9"/>
  <c r="EH258" i="9"/>
  <c r="EH142" i="9"/>
  <c r="EH166" i="9"/>
  <c r="EH145" i="9"/>
  <c r="DY259" i="9"/>
  <c r="DN169" i="9"/>
  <c r="DN704" i="9"/>
  <c r="DN490" i="9"/>
  <c r="DN787" i="9"/>
  <c r="DN825" i="9"/>
  <c r="DN857" i="9"/>
  <c r="DC113" i="9"/>
  <c r="DC329" i="9"/>
  <c r="DC156" i="9"/>
  <c r="DC176" i="9"/>
  <c r="DC205" i="9"/>
  <c r="DC44" i="9"/>
  <c r="DC105" i="9"/>
  <c r="DC321" i="9"/>
  <c r="DC172" i="9"/>
  <c r="CR23" i="9"/>
  <c r="CR24" i="9"/>
  <c r="CR37" i="9"/>
  <c r="CR68" i="9"/>
  <c r="CR194" i="9"/>
  <c r="CR57" i="9"/>
  <c r="CR117" i="9"/>
  <c r="CR165" i="9"/>
  <c r="CR207" i="9"/>
  <c r="CR52" i="9"/>
  <c r="CR94" i="9"/>
  <c r="CR130" i="9"/>
  <c r="CR166" i="9"/>
  <c r="CR202" i="9"/>
  <c r="CG35" i="9"/>
  <c r="CG71" i="9"/>
  <c r="CG107" i="9"/>
  <c r="CG143" i="9"/>
  <c r="CG179" i="9"/>
  <c r="CG215" i="9"/>
  <c r="CG251" i="9"/>
  <c r="CG287" i="9"/>
  <c r="CG323" i="9"/>
  <c r="CG359" i="9"/>
  <c r="CG395" i="9"/>
  <c r="CG24" i="9"/>
  <c r="CG60" i="9"/>
  <c r="CG96" i="9"/>
  <c r="CG132" i="9"/>
  <c r="CG168" i="9"/>
  <c r="CG204" i="9"/>
  <c r="CG240" i="9"/>
  <c r="CG276" i="9"/>
  <c r="CG312" i="9"/>
  <c r="CG348" i="9"/>
  <c r="CG384" i="9"/>
  <c r="CG25" i="9"/>
  <c r="CG61" i="9"/>
  <c r="CG97" i="9"/>
  <c r="CG133" i="9"/>
  <c r="CG169" i="9"/>
  <c r="CG205" i="9"/>
  <c r="CG241" i="9"/>
  <c r="CG277" i="9"/>
  <c r="CG313" i="9"/>
  <c r="CG349" i="9"/>
  <c r="CG385" i="9"/>
  <c r="CG421" i="9"/>
  <c r="CG56" i="9"/>
  <c r="CG92" i="9"/>
  <c r="CG128" i="9"/>
  <c r="CG164" i="9"/>
  <c r="CG200" i="9"/>
  <c r="CG236" i="9"/>
  <c r="CG272" i="9"/>
  <c r="CG308" i="9"/>
  <c r="CG344" i="9"/>
  <c r="CG380" i="9"/>
  <c r="CG416" i="9"/>
  <c r="CG57" i="9"/>
  <c r="CG93" i="9"/>
  <c r="CG129" i="9"/>
  <c r="CG165" i="9"/>
  <c r="CG201" i="9"/>
  <c r="CG237" i="9"/>
  <c r="CG273" i="9"/>
  <c r="CG309" i="9"/>
  <c r="CG345" i="9"/>
  <c r="CG381" i="9"/>
  <c r="CG417" i="9"/>
  <c r="CG58" i="9"/>
  <c r="CG94" i="9"/>
  <c r="CG130" i="9"/>
  <c r="CG166" i="9"/>
  <c r="CG202" i="9"/>
  <c r="CG238" i="9"/>
  <c r="CG274" i="9"/>
  <c r="CG310" i="9"/>
  <c r="CG346" i="9"/>
  <c r="CG382" i="9"/>
  <c r="CG418" i="9"/>
  <c r="EH241" i="9"/>
  <c r="EH266" i="9"/>
  <c r="EH53" i="9"/>
  <c r="EH201" i="9"/>
  <c r="EH210" i="9"/>
  <c r="EH260" i="9"/>
  <c r="EH203" i="9"/>
  <c r="EH36" i="9"/>
  <c r="EH261" i="9"/>
  <c r="EH146" i="9"/>
  <c r="EH64" i="9"/>
  <c r="EH225" i="9"/>
  <c r="EH81" i="9"/>
  <c r="EH103" i="9"/>
  <c r="EH32" i="9"/>
  <c r="EH43" i="9"/>
  <c r="EH129" i="9"/>
  <c r="EH63" i="9"/>
  <c r="EH71" i="9"/>
  <c r="EH193" i="9"/>
  <c r="EH89" i="9"/>
  <c r="EH30" i="9"/>
  <c r="EH136" i="9"/>
  <c r="EH269" i="9"/>
  <c r="EH150" i="9"/>
  <c r="EH198" i="9"/>
  <c r="EH204" i="9"/>
  <c r="EH54" i="9"/>
  <c r="EH191" i="9"/>
  <c r="EH74" i="9"/>
  <c r="DN281" i="9"/>
  <c r="DN385" i="9"/>
  <c r="DN165" i="9"/>
  <c r="DN586" i="9"/>
  <c r="DN823" i="9"/>
  <c r="DN861" i="9"/>
  <c r="DN804" i="9"/>
  <c r="DC149" i="9"/>
  <c r="DC360" i="9"/>
  <c r="DC192" i="9"/>
  <c r="DC25" i="9"/>
  <c r="DC241" i="9"/>
  <c r="DC80" i="9"/>
  <c r="DC141" i="9"/>
  <c r="DC357" i="9"/>
  <c r="DC208" i="9"/>
  <c r="CR59" i="9"/>
  <c r="CR60" i="9"/>
  <c r="CR73" i="9"/>
  <c r="CR104" i="9"/>
  <c r="CR206" i="9"/>
  <c r="CR69" i="9"/>
  <c r="CR123" i="9"/>
  <c r="CR171" i="9"/>
  <c r="CR213" i="9"/>
  <c r="CR64" i="9"/>
  <c r="CR100" i="9"/>
  <c r="CR136" i="9"/>
  <c r="CR172" i="9"/>
  <c r="CR208" i="9"/>
  <c r="CG41" i="9"/>
  <c r="CG77" i="9"/>
  <c r="CG113" i="9"/>
  <c r="CG149" i="9"/>
  <c r="CG185" i="9"/>
  <c r="CG221" i="9"/>
  <c r="CG257" i="9"/>
  <c r="CG293" i="9"/>
  <c r="CG329" i="9"/>
  <c r="CG365" i="9"/>
  <c r="CG401" i="9"/>
  <c r="CG30" i="9"/>
  <c r="CG66" i="9"/>
  <c r="CG102" i="9"/>
  <c r="CG138" i="9"/>
  <c r="CG174" i="9"/>
  <c r="CG210" i="9"/>
  <c r="CG246" i="9"/>
  <c r="CG282" i="9"/>
  <c r="CG318" i="9"/>
  <c r="CG354" i="9"/>
  <c r="CG390" i="9"/>
  <c r="CG31" i="9"/>
  <c r="CG67" i="9"/>
  <c r="CG103" i="9"/>
  <c r="CG139" i="9"/>
  <c r="CG175" i="9"/>
  <c r="CG211" i="9"/>
  <c r="CG247" i="9"/>
  <c r="CG283" i="9"/>
  <c r="CG319" i="9"/>
  <c r="CG355" i="9"/>
  <c r="CG391" i="9"/>
  <c r="CG26" i="9"/>
  <c r="CG62" i="9"/>
  <c r="CG98" i="9"/>
  <c r="CG134" i="9"/>
  <c r="CG170" i="9"/>
  <c r="CG206" i="9"/>
  <c r="CG242" i="9"/>
  <c r="CG278" i="9"/>
  <c r="CG314" i="9"/>
  <c r="CG350" i="9"/>
  <c r="CG386" i="9"/>
  <c r="CG27" i="9"/>
  <c r="CG63" i="9"/>
  <c r="CG99" i="9"/>
  <c r="CG135" i="9"/>
  <c r="CG171" i="9"/>
  <c r="CG207" i="9"/>
  <c r="CG243" i="9"/>
  <c r="CG279" i="9"/>
  <c r="CG315" i="9"/>
  <c r="CG351" i="9"/>
  <c r="CG387" i="9"/>
  <c r="CG28" i="9"/>
  <c r="CG64" i="9"/>
  <c r="CG100" i="9"/>
  <c r="CG136" i="9"/>
  <c r="CG172" i="9"/>
  <c r="CG208" i="9"/>
  <c r="CG244" i="9"/>
  <c r="CG280" i="9"/>
  <c r="CG316" i="9"/>
  <c r="CG352" i="9"/>
  <c r="CG388" i="9"/>
  <c r="CG22" i="9"/>
  <c r="EH165" i="9"/>
  <c r="EH47" i="9"/>
  <c r="EH55" i="9"/>
  <c r="EH98" i="9"/>
  <c r="EH275" i="9"/>
  <c r="EH184" i="9"/>
  <c r="EH205" i="9"/>
  <c r="EH176" i="9"/>
  <c r="EH44" i="9"/>
  <c r="EH132" i="9"/>
  <c r="EH97" i="9"/>
  <c r="EH100" i="9"/>
  <c r="EH227" i="9"/>
  <c r="EH246" i="9"/>
  <c r="EH37" i="9"/>
  <c r="EH114" i="9"/>
  <c r="EH52" i="9"/>
  <c r="EH65" i="9"/>
  <c r="EH124" i="9"/>
  <c r="EH125" i="9"/>
  <c r="EH202" i="9"/>
  <c r="EH33" i="9"/>
  <c r="EH177" i="9"/>
  <c r="EH50" i="9"/>
  <c r="EH171" i="9"/>
  <c r="EH242" i="9"/>
  <c r="EH178" i="9"/>
  <c r="EH259" i="9"/>
  <c r="EH67" i="9"/>
  <c r="EH75" i="9"/>
  <c r="DN66" i="9"/>
  <c r="DN601" i="9"/>
  <c r="DN381" i="9"/>
  <c r="DN628" i="9"/>
  <c r="DN865" i="9"/>
  <c r="DN802" i="9"/>
  <c r="DN840" i="9"/>
  <c r="DC185" i="9"/>
  <c r="DC284" i="9"/>
  <c r="DC228" i="9"/>
  <c r="DC61" i="9"/>
  <c r="DC277" i="9"/>
  <c r="DC116" i="9"/>
  <c r="DC177" i="9"/>
  <c r="DC28" i="9"/>
  <c r="DC244" i="9"/>
  <c r="CR95" i="9"/>
  <c r="CR96" i="9"/>
  <c r="CR109" i="9"/>
  <c r="CR122" i="9"/>
  <c r="CR212" i="9"/>
  <c r="CR81" i="9"/>
  <c r="CR129" i="9"/>
  <c r="CR177" i="9"/>
  <c r="CR28" i="9"/>
  <c r="CR70" i="9"/>
  <c r="CR106" i="9"/>
  <c r="CR142" i="9"/>
  <c r="CR178" i="9"/>
  <c r="CR214" i="9"/>
  <c r="CG47" i="9"/>
  <c r="CG83" i="9"/>
  <c r="CG119" i="9"/>
  <c r="CG155" i="9"/>
  <c r="CG191" i="9"/>
  <c r="CG227" i="9"/>
  <c r="CG263" i="9"/>
  <c r="CG299" i="9"/>
  <c r="CG335" i="9"/>
  <c r="CG371" i="9"/>
  <c r="CG407" i="9"/>
  <c r="CG36" i="9"/>
  <c r="CG72" i="9"/>
  <c r="CG108" i="9"/>
  <c r="CG144" i="9"/>
  <c r="CG180" i="9"/>
  <c r="CG216" i="9"/>
  <c r="CG252" i="9"/>
  <c r="CG288" i="9"/>
  <c r="CG324" i="9"/>
  <c r="CG360" i="9"/>
  <c r="CG396" i="9"/>
  <c r="CG37" i="9"/>
  <c r="CG73" i="9"/>
  <c r="CG109" i="9"/>
  <c r="CG145" i="9"/>
  <c r="CG181" i="9"/>
  <c r="CG217" i="9"/>
  <c r="CG253" i="9"/>
  <c r="CG289" i="9"/>
  <c r="CG325" i="9"/>
  <c r="CG361" i="9"/>
  <c r="CG397" i="9"/>
  <c r="CG32" i="9"/>
  <c r="CG68" i="9"/>
  <c r="CG104" i="9"/>
  <c r="CG140" i="9"/>
  <c r="CG176" i="9"/>
  <c r="CG212" i="9"/>
  <c r="CG248" i="9"/>
  <c r="CG284" i="9"/>
  <c r="CG320" i="9"/>
  <c r="CG356" i="9"/>
  <c r="CG392" i="9"/>
  <c r="CG33" i="9"/>
  <c r="CG69" i="9"/>
  <c r="CG105" i="9"/>
  <c r="CG141" i="9"/>
  <c r="CG177" i="9"/>
  <c r="CG213" i="9"/>
  <c r="CG249" i="9"/>
  <c r="CG285" i="9"/>
  <c r="CG321" i="9"/>
  <c r="CG357" i="9"/>
  <c r="CG393" i="9"/>
  <c r="CG34" i="9"/>
  <c r="CG70" i="9"/>
  <c r="CG106" i="9"/>
  <c r="CG142" i="9"/>
  <c r="CG178" i="9"/>
  <c r="CG214" i="9"/>
  <c r="CG250" i="9"/>
  <c r="CG286" i="9"/>
  <c r="CG322" i="9"/>
  <c r="CG358" i="9"/>
  <c r="CG394" i="9"/>
  <c r="EH127" i="9"/>
  <c r="EH220" i="9"/>
  <c r="EH238" i="9"/>
  <c r="EH148" i="9"/>
  <c r="EH224" i="9"/>
  <c r="EH239" i="9"/>
  <c r="EH85" i="9"/>
  <c r="EH105" i="9"/>
  <c r="EH39" i="9"/>
  <c r="EH243" i="9"/>
  <c r="EH56" i="9"/>
  <c r="EH209" i="9"/>
  <c r="EH137" i="9"/>
  <c r="EH254" i="9"/>
  <c r="EH119" i="9"/>
  <c r="EH110" i="9"/>
  <c r="EH45" i="9"/>
  <c r="EH249" i="9"/>
  <c r="EH66" i="9"/>
  <c r="EH73" i="9"/>
  <c r="EH195" i="9"/>
  <c r="EH217" i="9"/>
  <c r="EH219" i="9"/>
  <c r="EH189" i="9"/>
  <c r="EH232" i="9"/>
  <c r="EH196" i="9"/>
  <c r="EH237" i="9"/>
  <c r="EH120" i="9"/>
  <c r="EH149" i="9"/>
  <c r="EH68" i="9"/>
  <c r="EH108" i="9"/>
  <c r="DN812" i="9"/>
  <c r="DC97" i="9"/>
  <c r="CR131" i="9"/>
  <c r="CR141" i="9"/>
  <c r="CR184" i="9"/>
  <c r="CG197" i="9"/>
  <c r="CG413" i="9"/>
  <c r="CG222" i="9"/>
  <c r="CG43" i="9"/>
  <c r="CG259" i="9"/>
  <c r="CG74" i="9"/>
  <c r="CG290" i="9"/>
  <c r="CG111" i="9"/>
  <c r="CG327" i="9"/>
  <c r="CG148" i="9"/>
  <c r="CG364" i="9"/>
  <c r="EH107" i="9"/>
  <c r="EH57" i="9"/>
  <c r="EH144" i="9"/>
  <c r="EH213" i="9"/>
  <c r="EH41" i="9"/>
  <c r="EH181" i="9"/>
  <c r="EH276" i="9"/>
  <c r="EH31" i="9"/>
  <c r="EH200" i="9"/>
  <c r="EH147" i="9"/>
  <c r="EH69" i="9"/>
  <c r="EH99" i="9"/>
  <c r="EH155" i="9"/>
  <c r="EH257" i="9"/>
  <c r="EH182" i="9"/>
  <c r="EH77" i="9"/>
  <c r="DW316" i="9"/>
  <c r="DW159" i="9"/>
  <c r="DW46" i="9"/>
  <c r="DW28" i="9"/>
  <c r="DW262" i="9"/>
  <c r="DW310" i="9"/>
  <c r="DW67" i="9"/>
  <c r="DW117" i="9"/>
  <c r="DW127" i="9"/>
  <c r="DW129" i="9"/>
  <c r="DW153" i="9"/>
  <c r="DW53" i="9"/>
  <c r="DW282" i="9"/>
  <c r="DW31" i="9"/>
  <c r="DW68" i="9"/>
  <c r="DW176" i="9"/>
  <c r="DW267" i="9"/>
  <c r="DW270" i="9"/>
  <c r="DW122" i="9"/>
  <c r="DW328" i="9"/>
  <c r="DW125" i="9"/>
  <c r="DW239" i="9"/>
  <c r="DW255" i="9"/>
  <c r="DW102" i="9"/>
  <c r="DW263" i="9"/>
  <c r="DW299" i="9"/>
  <c r="DW152" i="9"/>
  <c r="DW132" i="9"/>
  <c r="DW135" i="9"/>
  <c r="DW206" i="9"/>
  <c r="DW63" i="9"/>
  <c r="DW77" i="9"/>
  <c r="DW145" i="9"/>
  <c r="DW202" i="9"/>
  <c r="DW217" i="9"/>
  <c r="DW183" i="9"/>
  <c r="DW150" i="9"/>
  <c r="DW151" i="9"/>
  <c r="DW319" i="9"/>
  <c r="DW247" i="9"/>
  <c r="DW48" i="9"/>
  <c r="DW204" i="9"/>
  <c r="DW157" i="9"/>
  <c r="DW290" i="9"/>
  <c r="DW314" i="9"/>
  <c r="DW22" i="9"/>
  <c r="DW291" i="9"/>
  <c r="DW315" i="9"/>
  <c r="DW70" i="9"/>
  <c r="DW139" i="9"/>
  <c r="DW259" i="9"/>
  <c r="DW258" i="9"/>
  <c r="DL474" i="9"/>
  <c r="DL763" i="9"/>
  <c r="DL628" i="9"/>
  <c r="DL74" i="9"/>
  <c r="DL499" i="9"/>
  <c r="DL354" i="9"/>
  <c r="DL645" i="9"/>
  <c r="DL434" i="9"/>
  <c r="DL525" i="9"/>
  <c r="DL439" i="9"/>
  <c r="DL834" i="9"/>
  <c r="DL668" i="9"/>
  <c r="DL32" i="9"/>
  <c r="DL360" i="9"/>
  <c r="DL742" i="9"/>
  <c r="DL614" i="9"/>
  <c r="DL690" i="9"/>
  <c r="DL843" i="9"/>
  <c r="DL795" i="9"/>
  <c r="DL176" i="9"/>
  <c r="DL586" i="9"/>
  <c r="DL251" i="9"/>
  <c r="DL60" i="9"/>
  <c r="DL183" i="9"/>
  <c r="DL492" i="9"/>
  <c r="DL82" i="9"/>
  <c r="DL639" i="9"/>
  <c r="DL194" i="9"/>
  <c r="DL649" i="9"/>
  <c r="DL750" i="9"/>
  <c r="DL199" i="9"/>
  <c r="DL740" i="9"/>
  <c r="DL666" i="9"/>
  <c r="DL674" i="9"/>
  <c r="DL465" i="9"/>
  <c r="DL320" i="9"/>
  <c r="DL559" i="9"/>
  <c r="DL566" i="9"/>
  <c r="DL273" i="9"/>
  <c r="DL793" i="9"/>
  <c r="DL700" i="9"/>
  <c r="DL585" i="9"/>
  <c r="DL477" i="9"/>
  <c r="DL626" i="9"/>
  <c r="DL768" i="9"/>
  <c r="DN838" i="9"/>
  <c r="DC313" i="9"/>
  <c r="CR132" i="9"/>
  <c r="CR189" i="9"/>
  <c r="CR22" i="9"/>
  <c r="CG233" i="9"/>
  <c r="CG42" i="9"/>
  <c r="CG258" i="9"/>
  <c r="CG79" i="9"/>
  <c r="CG295" i="9"/>
  <c r="CG110" i="9"/>
  <c r="CG326" i="9"/>
  <c r="CG147" i="9"/>
  <c r="CG363" i="9"/>
  <c r="CG184" i="9"/>
  <c r="CG400" i="9"/>
  <c r="EH101" i="9"/>
  <c r="EH272" i="9"/>
  <c r="EH194" i="9"/>
  <c r="EH95" i="9"/>
  <c r="EH265" i="9"/>
  <c r="EH72" i="9"/>
  <c r="EH86" i="9"/>
  <c r="EH248" i="9"/>
  <c r="EH46" i="9"/>
  <c r="EH106" i="9"/>
  <c r="EH274" i="9"/>
  <c r="EH168" i="9"/>
  <c r="EH158" i="9"/>
  <c r="EH159" i="9"/>
  <c r="EH183" i="9"/>
  <c r="EH169" i="9"/>
  <c r="DW24" i="9"/>
  <c r="DW180" i="9"/>
  <c r="DW306" i="9"/>
  <c r="DW146" i="9"/>
  <c r="DW205" i="9"/>
  <c r="DW61" i="9"/>
  <c r="DW334" i="9"/>
  <c r="DW36" i="9"/>
  <c r="DW158" i="9"/>
  <c r="DW224" i="9"/>
  <c r="DW118" i="9"/>
  <c r="DW156" i="9"/>
  <c r="DW253" i="9"/>
  <c r="DW62" i="9"/>
  <c r="DW240" i="9"/>
  <c r="DW37" i="9"/>
  <c r="DW80" i="9"/>
  <c r="DW130" i="9"/>
  <c r="DW124" i="9"/>
  <c r="DW170" i="9"/>
  <c r="DW90" i="9"/>
  <c r="DW331" i="9"/>
  <c r="DW32" i="9"/>
  <c r="DW103" i="9"/>
  <c r="DW243" i="9"/>
  <c r="DW81" i="9"/>
  <c r="DW131" i="9"/>
  <c r="DW84" i="9"/>
  <c r="DW144" i="9"/>
  <c r="DW330" i="9"/>
  <c r="DW65" i="9"/>
  <c r="DW266" i="9"/>
  <c r="DW113" i="9"/>
  <c r="DW114" i="9"/>
  <c r="DW300" i="9"/>
  <c r="DW30" i="9"/>
  <c r="DW60" i="9"/>
  <c r="DW38" i="9"/>
  <c r="DW177" i="9"/>
  <c r="DW323" i="9"/>
  <c r="DW274" i="9"/>
  <c r="DW194" i="9"/>
  <c r="DW165" i="9"/>
  <c r="DW140" i="9"/>
  <c r="DW166" i="9"/>
  <c r="DW72" i="9"/>
  <c r="DW95" i="9"/>
  <c r="DW187" i="9"/>
  <c r="DW336" i="9"/>
  <c r="DW256" i="9"/>
  <c r="DW242" i="9"/>
  <c r="DW233" i="9"/>
  <c r="DL475" i="9"/>
  <c r="DL483" i="9"/>
  <c r="DL813" i="9"/>
  <c r="DL77" i="9"/>
  <c r="DL162" i="9"/>
  <c r="DL87" i="9"/>
  <c r="DL432" i="9"/>
  <c r="DL651" i="9"/>
  <c r="DL610" i="9"/>
  <c r="DL200" i="9"/>
  <c r="DL166" i="9"/>
  <c r="DL463" i="9"/>
  <c r="DL676" i="9"/>
  <c r="DL115" i="9"/>
  <c r="DL387" i="9"/>
  <c r="DL561" i="9"/>
  <c r="DL567" i="9"/>
  <c r="DL570" i="9"/>
  <c r="DL42" i="9"/>
  <c r="DL364" i="9"/>
  <c r="DL707" i="9"/>
  <c r="DL54" i="9"/>
  <c r="DL62" i="9"/>
  <c r="DL766" i="9"/>
  <c r="DL396" i="9"/>
  <c r="DL634" i="9"/>
  <c r="DL86" i="9"/>
  <c r="DL355" i="9"/>
  <c r="DL196" i="9"/>
  <c r="DL721" i="9"/>
  <c r="DL458" i="9"/>
  <c r="DL203" i="9"/>
  <c r="DL386" i="9"/>
  <c r="DL675" i="9"/>
  <c r="DL553" i="9"/>
  <c r="DL270" i="9"/>
  <c r="DL214" i="9"/>
  <c r="DL124" i="9"/>
  <c r="DL274" i="9"/>
  <c r="DL328" i="9"/>
  <c r="DL846" i="9"/>
  <c r="DL725" i="9"/>
  <c r="DL289" i="9"/>
  <c r="DL765" i="9"/>
  <c r="DL73" i="9"/>
  <c r="DL495" i="9"/>
  <c r="DL605" i="9"/>
  <c r="DL301" i="9"/>
  <c r="DL90" i="9"/>
  <c r="DN282" i="9"/>
  <c r="DN859" i="9"/>
  <c r="DC212" i="9"/>
  <c r="CR145" i="9"/>
  <c r="CR34" i="9"/>
  <c r="CG53" i="9"/>
  <c r="CG269" i="9"/>
  <c r="CG78" i="9"/>
  <c r="CG294" i="9"/>
  <c r="CG115" i="9"/>
  <c r="CG331" i="9"/>
  <c r="CG146" i="9"/>
  <c r="CG362" i="9"/>
  <c r="CG183" i="9"/>
  <c r="CG399" i="9"/>
  <c r="CG220" i="9"/>
  <c r="EH247" i="9"/>
  <c r="EH126" i="9"/>
  <c r="EH76" i="9"/>
  <c r="EH123" i="9"/>
  <c r="EH223" i="9"/>
  <c r="EH244" i="9"/>
  <c r="EH79" i="9"/>
  <c r="EH162" i="9"/>
  <c r="EH22" i="9"/>
  <c r="EH179" i="9"/>
  <c r="EH59" i="9"/>
  <c r="EH78" i="9"/>
  <c r="EH160" i="9"/>
  <c r="EH212" i="9"/>
  <c r="EH229" i="9"/>
  <c r="EH84" i="9"/>
  <c r="EH186" i="9"/>
  <c r="DW25" i="9"/>
  <c r="DW189" i="9"/>
  <c r="DW27" i="9"/>
  <c r="DW88" i="9"/>
  <c r="DW57" i="9"/>
  <c r="DW288" i="9"/>
  <c r="DW292" i="9"/>
  <c r="DW317" i="9"/>
  <c r="DW42" i="9"/>
  <c r="DW237" i="9"/>
  <c r="DW307" i="9"/>
  <c r="DW278" i="9"/>
  <c r="DW58" i="9"/>
  <c r="DW168" i="9"/>
  <c r="DW96" i="9"/>
  <c r="DW111" i="9"/>
  <c r="DW179" i="9"/>
  <c r="DW45" i="9"/>
  <c r="DW50" i="9"/>
  <c r="DW279" i="9"/>
  <c r="DW185" i="9"/>
  <c r="DW64" i="9"/>
  <c r="DW312" i="9"/>
  <c r="DW216" i="9"/>
  <c r="DW303" i="9"/>
  <c r="DW235" i="9"/>
  <c r="DW226" i="9"/>
  <c r="DW327" i="9"/>
  <c r="DW280" i="9"/>
  <c r="DW115" i="9"/>
  <c r="DW197" i="9"/>
  <c r="DW298" i="9"/>
  <c r="DW269" i="9"/>
  <c r="DW326" i="9"/>
  <c r="DW134" i="9"/>
  <c r="DW228" i="9"/>
  <c r="DW92" i="9"/>
  <c r="DW264" i="9"/>
  <c r="DW82" i="9"/>
  <c r="DW324" i="9"/>
  <c r="DW85" i="9"/>
  <c r="DW184" i="9"/>
  <c r="DW207" i="9"/>
  <c r="DW97" i="9"/>
  <c r="DW311" i="9"/>
  <c r="DW121" i="9"/>
  <c r="DW213" i="9"/>
  <c r="DW254" i="9"/>
  <c r="DW104" i="9"/>
  <c r="DW98" i="9"/>
  <c r="DW211" i="9"/>
  <c r="DW337" i="9"/>
  <c r="DL476" i="9"/>
  <c r="DL625" i="9"/>
  <c r="DL823" i="9"/>
  <c r="DL79" i="9"/>
  <c r="DL294" i="9"/>
  <c r="DL382" i="9"/>
  <c r="DL606" i="9"/>
  <c r="DL727" i="9"/>
  <c r="DL436" i="9"/>
  <c r="DL263" i="9"/>
  <c r="DL104" i="9"/>
  <c r="DL670" i="9"/>
  <c r="DL112" i="9"/>
  <c r="DL34" i="9"/>
  <c r="DL388" i="9"/>
  <c r="DL562" i="9"/>
  <c r="DL448" i="9"/>
  <c r="DL696" i="9"/>
  <c r="DL422" i="9"/>
  <c r="DL223" i="9"/>
  <c r="DL280" i="9"/>
  <c r="DL177" i="9"/>
  <c r="DL64" i="9"/>
  <c r="DL822" i="9"/>
  <c r="DL78" i="9"/>
  <c r="DL636" i="9"/>
  <c r="DL505" i="9"/>
  <c r="DL512" i="9"/>
  <c r="DL520" i="9"/>
  <c r="DL526" i="9"/>
  <c r="DL459" i="9"/>
  <c r="DL535" i="9"/>
  <c r="DL315" i="9"/>
  <c r="DL111" i="9"/>
  <c r="DL319" i="9"/>
  <c r="DL248" i="9"/>
  <c r="DL121" i="9"/>
  <c r="DL859" i="9"/>
  <c r="DN56" i="9"/>
  <c r="DC221" i="9"/>
  <c r="DC213" i="9"/>
  <c r="CR140" i="9"/>
  <c r="CR76" i="9"/>
  <c r="CG89" i="9"/>
  <c r="CG305" i="9"/>
  <c r="CG114" i="9"/>
  <c r="CG330" i="9"/>
  <c r="CG151" i="9"/>
  <c r="CG367" i="9"/>
  <c r="CG182" i="9"/>
  <c r="CG398" i="9"/>
  <c r="CG219" i="9"/>
  <c r="CG40" i="9"/>
  <c r="CG256" i="9"/>
  <c r="EH214" i="9"/>
  <c r="EH29" i="9"/>
  <c r="EH185" i="9"/>
  <c r="EH112" i="9"/>
  <c r="EH245" i="9"/>
  <c r="EH222" i="9"/>
  <c r="EH226" i="9"/>
  <c r="EH187" i="9"/>
  <c r="EH140" i="9"/>
  <c r="EH207" i="9"/>
  <c r="EH250" i="9"/>
  <c r="EH27" i="9"/>
  <c r="EH161" i="9"/>
  <c r="EH87" i="9"/>
  <c r="EH172" i="9"/>
  <c r="EH109" i="9"/>
  <c r="EH94" i="9"/>
  <c r="DW234" i="9"/>
  <c r="DW236" i="9"/>
  <c r="DW49" i="9"/>
  <c r="DW182" i="9"/>
  <c r="DW59" i="9"/>
  <c r="DW289" i="9"/>
  <c r="DW293" i="9"/>
  <c r="DW76" i="9"/>
  <c r="DW245" i="9"/>
  <c r="DW83" i="9"/>
  <c r="DW163" i="9"/>
  <c r="DW54" i="9"/>
  <c r="DW284" i="9"/>
  <c r="DW110" i="9"/>
  <c r="DW174" i="9"/>
  <c r="DW39" i="9"/>
  <c r="DW320" i="9"/>
  <c r="DW26" i="9"/>
  <c r="DW52" i="9"/>
  <c r="DW89" i="9"/>
  <c r="DW309" i="9"/>
  <c r="DW66" i="9"/>
  <c r="DW241" i="9"/>
  <c r="DW260" i="9"/>
  <c r="DW265" i="9"/>
  <c r="DW268" i="9"/>
  <c r="DW325" i="9"/>
  <c r="DW250" i="9"/>
  <c r="DW147" i="9"/>
  <c r="DW285" i="9"/>
  <c r="DW223" i="9"/>
  <c r="DW79" i="9"/>
  <c r="DW201" i="9"/>
  <c r="DW167" i="9"/>
  <c r="DW29" i="9"/>
  <c r="DW283" i="9"/>
  <c r="DW230" i="9"/>
  <c r="DW41" i="9"/>
  <c r="DW304" i="9"/>
  <c r="DW203" i="9"/>
  <c r="DW155" i="9"/>
  <c r="DW195" i="9"/>
  <c r="DW286" i="9"/>
  <c r="DW214" i="9"/>
  <c r="DW232" i="9"/>
  <c r="DW191" i="9"/>
  <c r="DW120" i="9"/>
  <c r="DW220" i="9"/>
  <c r="DW301" i="9"/>
  <c r="DW71" i="9"/>
  <c r="DW333" i="9"/>
  <c r="DW73" i="9"/>
  <c r="DL59" i="9"/>
  <c r="DL181" i="9"/>
  <c r="DL245" i="9"/>
  <c r="DL397" i="9"/>
  <c r="DL190" i="9"/>
  <c r="DL827" i="9"/>
  <c r="DL304" i="9"/>
  <c r="DL522" i="9"/>
  <c r="DL29" i="9"/>
  <c r="DL348" i="9"/>
  <c r="DL204" i="9"/>
  <c r="DL317" i="9"/>
  <c r="DL547" i="9"/>
  <c r="DL167" i="9"/>
  <c r="DL684" i="9"/>
  <c r="DL688" i="9"/>
  <c r="DL324" i="9"/>
  <c r="DL758" i="9"/>
  <c r="DL867" i="9"/>
  <c r="DL703" i="9"/>
  <c r="DL708" i="9"/>
  <c r="DL622" i="9"/>
  <c r="DL452" i="9"/>
  <c r="DL253" i="9"/>
  <c r="DL380" i="9"/>
  <c r="DL500" i="9"/>
  <c r="DL506" i="9"/>
  <c r="DL739" i="9"/>
  <c r="DL261" i="9"/>
  <c r="DL657" i="9"/>
  <c r="DL100" i="9"/>
  <c r="DL783" i="9"/>
  <c r="DL105" i="9"/>
  <c r="DL210" i="9"/>
  <c r="DL555" i="9"/>
  <c r="DL558" i="9"/>
  <c r="DL563" i="9"/>
  <c r="DL377" i="9"/>
  <c r="DL219" i="9"/>
  <c r="DL578" i="9"/>
  <c r="DL450" i="9"/>
  <c r="DN597" i="9"/>
  <c r="DC48" i="9"/>
  <c r="DC64" i="9"/>
  <c r="CR33" i="9"/>
  <c r="CR112" i="9"/>
  <c r="CG125" i="9"/>
  <c r="CG341" i="9"/>
  <c r="CG150" i="9"/>
  <c r="CG366" i="9"/>
  <c r="CG187" i="9"/>
  <c r="CG403" i="9"/>
  <c r="CG218" i="9"/>
  <c r="CG39" i="9"/>
  <c r="CG255" i="9"/>
  <c r="CG76" i="9"/>
  <c r="CG292" i="9"/>
  <c r="EH111" i="9"/>
  <c r="EH199" i="9"/>
  <c r="EH218" i="9"/>
  <c r="EH228" i="9"/>
  <c r="EH139" i="9"/>
  <c r="EH133" i="9"/>
  <c r="EH26" i="9"/>
  <c r="EH92" i="9"/>
  <c r="EH206" i="9"/>
  <c r="EH180" i="9"/>
  <c r="EH270" i="9"/>
  <c r="EH277" i="9"/>
  <c r="EH231" i="9"/>
  <c r="EH163" i="9"/>
  <c r="EH104" i="9"/>
  <c r="EH122" i="9"/>
  <c r="DW34" i="9"/>
  <c r="DW318" i="9"/>
  <c r="DW248" i="9"/>
  <c r="DW51" i="9"/>
  <c r="DW251" i="9"/>
  <c r="DW186" i="9"/>
  <c r="DW332" i="9"/>
  <c r="DW335" i="9"/>
  <c r="DW78" i="9"/>
  <c r="DW160" i="9"/>
  <c r="DW272" i="9"/>
  <c r="DW86" i="9"/>
  <c r="DW261" i="9"/>
  <c r="DW148" i="9"/>
  <c r="DW198" i="9"/>
  <c r="DW99" i="9"/>
  <c r="DW40" i="9"/>
  <c r="DW321" i="9"/>
  <c r="DW238" i="9"/>
  <c r="DW87" i="9"/>
  <c r="DW281" i="9"/>
  <c r="DW108" i="9"/>
  <c r="DW178" i="9"/>
  <c r="DW100" i="9"/>
  <c r="DW141" i="9"/>
  <c r="DW199" i="9"/>
  <c r="DW44" i="9"/>
  <c r="DW162" i="9"/>
  <c r="DW133" i="9"/>
  <c r="DW55" i="9"/>
  <c r="DW109" i="9"/>
  <c r="DW23" i="9"/>
  <c r="DW128" i="9"/>
  <c r="DW225" i="9"/>
  <c r="DW154" i="9"/>
  <c r="DW164" i="9"/>
  <c r="DW329" i="9"/>
  <c r="DW231" i="9"/>
  <c r="DW244" i="9"/>
  <c r="DW305" i="9"/>
  <c r="DW273" i="9"/>
  <c r="DW276" i="9"/>
  <c r="DW56" i="9"/>
  <c r="DW209" i="9"/>
  <c r="DW101" i="9"/>
  <c r="DW221" i="9"/>
  <c r="DW74" i="9"/>
  <c r="DW296" i="9"/>
  <c r="DW212" i="9"/>
  <c r="DW105" i="9"/>
  <c r="DW175" i="9"/>
  <c r="DW69" i="9"/>
  <c r="DL286" i="9"/>
  <c r="DL480" i="9"/>
  <c r="DL352" i="9"/>
  <c r="DL161" i="9"/>
  <c r="DL353" i="9"/>
  <c r="DL191" i="9"/>
  <c r="DL774" i="9"/>
  <c r="DL305" i="9"/>
  <c r="DL523" i="9"/>
  <c r="DL157" i="9"/>
  <c r="DL164" i="9"/>
  <c r="DL312" i="9"/>
  <c r="DL857" i="9"/>
  <c r="DL444" i="9"/>
  <c r="DL729" i="9"/>
  <c r="DL743" i="9"/>
  <c r="DL565" i="9"/>
  <c r="DL691" i="9"/>
  <c r="DL327" i="9"/>
  <c r="DL43" i="9"/>
  <c r="DL350" i="9"/>
  <c r="DL590" i="9"/>
  <c r="DL812" i="9"/>
  <c r="DL747" i="9"/>
  <c r="DL71" i="9"/>
  <c r="DL632" i="9"/>
  <c r="DL414" i="9"/>
  <c r="DL643" i="9"/>
  <c r="DL516" i="9"/>
  <c r="DL829" i="9"/>
  <c r="DL856" i="9"/>
  <c r="DL309" i="9"/>
  <c r="DL461" i="9"/>
  <c r="DL158" i="9"/>
  <c r="DL786" i="9"/>
  <c r="DL679" i="9"/>
  <c r="DL837" i="9"/>
  <c r="DL447" i="9"/>
  <c r="DL127" i="9"/>
  <c r="DL844" i="9"/>
  <c r="DL362" i="9"/>
  <c r="DL584" i="9"/>
  <c r="DL735" i="9"/>
  <c r="CR87" i="9"/>
  <c r="CG223" i="9"/>
  <c r="CG328" i="9"/>
  <c r="EH153" i="9"/>
  <c r="EH154" i="9"/>
  <c r="DW172" i="9"/>
  <c r="DW215" i="9"/>
  <c r="DW208" i="9"/>
  <c r="DW302" i="9"/>
  <c r="DW106" i="9"/>
  <c r="DW112" i="9"/>
  <c r="DW75" i="9"/>
  <c r="DW210" i="9"/>
  <c r="DW116" i="9"/>
  <c r="DL491" i="9"/>
  <c r="DL833" i="9"/>
  <c r="DL38" i="9"/>
  <c r="DL287" i="9"/>
  <c r="DL749" i="9"/>
  <c r="DL673" i="9"/>
  <c r="DL571" i="9"/>
  <c r="DL53" i="9"/>
  <c r="DL180" i="9"/>
  <c r="DL75" i="9"/>
  <c r="DL257" i="9"/>
  <c r="DL25" i="9"/>
  <c r="DL242" i="9"/>
  <c r="DL524" i="9"/>
  <c r="DL383" i="9"/>
  <c r="DL662" i="9"/>
  <c r="DL313" i="9"/>
  <c r="DL811" i="9"/>
  <c r="DL445" i="9"/>
  <c r="DL405" i="9"/>
  <c r="DL271" i="9"/>
  <c r="DL757" i="9"/>
  <c r="DL408" i="9"/>
  <c r="DL792" i="9"/>
  <c r="DL171" i="9"/>
  <c r="DL425" i="9"/>
  <c r="DL160" i="9"/>
  <c r="DL172" i="9"/>
  <c r="DL427" i="9"/>
  <c r="DL496" i="9"/>
  <c r="DL381" i="9"/>
  <c r="DL508" i="9"/>
  <c r="DL356" i="9"/>
  <c r="DL653" i="9"/>
  <c r="DL751" i="9"/>
  <c r="DL753" i="9"/>
  <c r="DL728" i="9"/>
  <c r="DL542" i="9"/>
  <c r="DL404" i="9"/>
  <c r="DL35" i="9"/>
  <c r="DL119" i="9"/>
  <c r="DL840" i="9"/>
  <c r="DL361" i="9"/>
  <c r="DL699" i="9"/>
  <c r="DL796" i="9"/>
  <c r="DL819" i="9"/>
  <c r="DL486" i="9"/>
  <c r="DL395" i="9"/>
  <c r="DL398" i="9"/>
  <c r="DL638" i="9"/>
  <c r="DL300" i="9"/>
  <c r="DL777" i="9"/>
  <c r="DL608" i="9"/>
  <c r="DL659" i="9"/>
  <c r="DL873" i="9"/>
  <c r="DL311" i="9"/>
  <c r="DL207" i="9"/>
  <c r="DL464" i="9"/>
  <c r="DL755" i="9"/>
  <c r="DL838" i="9"/>
  <c r="DL564" i="9"/>
  <c r="DL569" i="9"/>
  <c r="DL791" i="9"/>
  <c r="DL363" i="9"/>
  <c r="DL761" i="9"/>
  <c r="DL229" i="9"/>
  <c r="DL58" i="9"/>
  <c r="DL65" i="9"/>
  <c r="DL456" i="9"/>
  <c r="DL769" i="9"/>
  <c r="DL369" i="9"/>
  <c r="DL299" i="9"/>
  <c r="DL89" i="9"/>
  <c r="DL521" i="9"/>
  <c r="DL658" i="9"/>
  <c r="DL371" i="9"/>
  <c r="DL310" i="9"/>
  <c r="DL672" i="9"/>
  <c r="DL318" i="9"/>
  <c r="DL376" i="9"/>
  <c r="DL389" i="9"/>
  <c r="DL839" i="9"/>
  <c r="DL568" i="9"/>
  <c r="DL575" i="9"/>
  <c r="DL579" i="9"/>
  <c r="DL277" i="9"/>
  <c r="DL588" i="9"/>
  <c r="DL592" i="9"/>
  <c r="DL48" i="9"/>
  <c r="DL809" i="9"/>
  <c r="DL723" i="9"/>
  <c r="DL715" i="9"/>
  <c r="DL852" i="9"/>
  <c r="DL281" i="9"/>
  <c r="DL367" i="9"/>
  <c r="DL152" i="9"/>
  <c r="DL141" i="9"/>
  <c r="DL335" i="9"/>
  <c r="DL600" i="9"/>
  <c r="DL591" i="9"/>
  <c r="DL595" i="9"/>
  <c r="DL139" i="9"/>
  <c r="DL365" i="9"/>
  <c r="DL598" i="9"/>
  <c r="DL807" i="9"/>
  <c r="DL472" i="9"/>
  <c r="DA294" i="9"/>
  <c r="DA49" i="9"/>
  <c r="DA249" i="9"/>
  <c r="DA108" i="9"/>
  <c r="DA186" i="9"/>
  <c r="DA355" i="9"/>
  <c r="DA326" i="9"/>
  <c r="DA273" i="9"/>
  <c r="DA339" i="9"/>
  <c r="DA27" i="9"/>
  <c r="DA197" i="9"/>
  <c r="DA160" i="9"/>
  <c r="DA23" i="9"/>
  <c r="DA311" i="9"/>
  <c r="DA134" i="9"/>
  <c r="DA269" i="9"/>
  <c r="DA165" i="9"/>
  <c r="DA69" i="9"/>
  <c r="DA359" i="9"/>
  <c r="DA146" i="9"/>
  <c r="DA202" i="9"/>
  <c r="DA353" i="9"/>
  <c r="DA282" i="9"/>
  <c r="DA124" i="9"/>
  <c r="DA136" i="9"/>
  <c r="DA25" i="9"/>
  <c r="DA119" i="9"/>
  <c r="DA341" i="9"/>
  <c r="DA292" i="9"/>
  <c r="DA98" i="9"/>
  <c r="DA149" i="9"/>
  <c r="DA215" i="9"/>
  <c r="DA259" i="9"/>
  <c r="DA93" i="9"/>
  <c r="DA228" i="9"/>
  <c r="DA357" i="9"/>
  <c r="DA84" i="9"/>
  <c r="DA290" i="9"/>
  <c r="DA198" i="9"/>
  <c r="DA61" i="9"/>
  <c r="DA306" i="9"/>
  <c r="DA312" i="9"/>
  <c r="DA222" i="9"/>
  <c r="DA322" i="9"/>
  <c r="DA112" i="9"/>
  <c r="DA288" i="9"/>
  <c r="DA239" i="9"/>
  <c r="DA246" i="9"/>
  <c r="DA156" i="9"/>
  <c r="DA285" i="9"/>
  <c r="DA284" i="9"/>
  <c r="DA138" i="9"/>
  <c r="DA257" i="9"/>
  <c r="DA297" i="9"/>
  <c r="DA231" i="9"/>
  <c r="DA358" i="9"/>
  <c r="CP137" i="9"/>
  <c r="CP121" i="9"/>
  <c r="CP160" i="9"/>
  <c r="CP116" i="9"/>
  <c r="CP207" i="9"/>
  <c r="CP214" i="9"/>
  <c r="CP58" i="9"/>
  <c r="CP44" i="9"/>
  <c r="CP146" i="9"/>
  <c r="CP182" i="9"/>
  <c r="CP171" i="9"/>
  <c r="CP186" i="9"/>
  <c r="CP30" i="9"/>
  <c r="CP81" i="9"/>
  <c r="CP205" i="9"/>
  <c r="CP28" i="9"/>
  <c r="CP184" i="9"/>
  <c r="CP188" i="9"/>
  <c r="CP75" i="9"/>
  <c r="CP105" i="9"/>
  <c r="CP48" i="9"/>
  <c r="CP209" i="9"/>
  <c r="CP82" i="9"/>
  <c r="CP61" i="9"/>
  <c r="CP122" i="9"/>
  <c r="CP25" i="9"/>
  <c r="CP54" i="9"/>
  <c r="CP154" i="9"/>
  <c r="CP119" i="9"/>
  <c r="CP129" i="9"/>
  <c r="CP202" i="9"/>
  <c r="CP63" i="9"/>
  <c r="CP153" i="9"/>
  <c r="CP92" i="9"/>
  <c r="CE382" i="9"/>
  <c r="CE412" i="9"/>
  <c r="CE318" i="9"/>
  <c r="CE45" i="9"/>
  <c r="CE204" i="9"/>
  <c r="CE150" i="9"/>
  <c r="CE207" i="9"/>
  <c r="CE100" i="9"/>
  <c r="CE363" i="9"/>
  <c r="CE367" i="9"/>
  <c r="CE379" i="9"/>
  <c r="CE104" i="9"/>
  <c r="CE157" i="9"/>
  <c r="CE105" i="9"/>
  <c r="CE351" i="9"/>
  <c r="CE352" i="9"/>
  <c r="CE64" i="9"/>
  <c r="CE276" i="9"/>
  <c r="CE229" i="9"/>
  <c r="CE402" i="9"/>
  <c r="CE213" i="9"/>
  <c r="CE411" i="9"/>
  <c r="CE369" i="9"/>
  <c r="CE320" i="9"/>
  <c r="CE389" i="9"/>
  <c r="CE334" i="9"/>
  <c r="CE186" i="9"/>
  <c r="CR148" i="9"/>
  <c r="CG38" i="9"/>
  <c r="EH60" i="9"/>
  <c r="EH83" i="9"/>
  <c r="EH271" i="9"/>
  <c r="DW107" i="9"/>
  <c r="DW188" i="9"/>
  <c r="DW94" i="9"/>
  <c r="DW196" i="9"/>
  <c r="DW322" i="9"/>
  <c r="DW192" i="9"/>
  <c r="DW200" i="9"/>
  <c r="DW169" i="9"/>
  <c r="DW126" i="9"/>
  <c r="DL189" i="9"/>
  <c r="DL165" i="9"/>
  <c r="DL468" i="9"/>
  <c r="DL392" i="9"/>
  <c r="DL778" i="9"/>
  <c r="DL33" i="9"/>
  <c r="DL698" i="9"/>
  <c r="DL155" i="9"/>
  <c r="DL488" i="9"/>
  <c r="DL631" i="9"/>
  <c r="DL637" i="9"/>
  <c r="DL644" i="9"/>
  <c r="DL433" i="9"/>
  <c r="DL96" i="9"/>
  <c r="DL30" i="9"/>
  <c r="DL741" i="9"/>
  <c r="DL667" i="9"/>
  <c r="DL442" i="9"/>
  <c r="DL677" i="9"/>
  <c r="DL269" i="9"/>
  <c r="DL466" i="9"/>
  <c r="DL123" i="9"/>
  <c r="DL128" i="9"/>
  <c r="DL276" i="9"/>
  <c r="DL581" i="9"/>
  <c r="DL473" i="9"/>
  <c r="DL61" i="9"/>
  <c r="DL489" i="9"/>
  <c r="DL291" i="9"/>
  <c r="DL770" i="9"/>
  <c r="DL297" i="9"/>
  <c r="DL510" i="9"/>
  <c r="DL650" i="9"/>
  <c r="DL781" i="9"/>
  <c r="DL529" i="9"/>
  <c r="DL460" i="9"/>
  <c r="DL539" i="9"/>
  <c r="DL265" i="9"/>
  <c r="DL339" i="9"/>
  <c r="DL173" i="9"/>
  <c r="DL169" i="9"/>
  <c r="DL689" i="9"/>
  <c r="DL693" i="9"/>
  <c r="DL220" i="9"/>
  <c r="DL52" i="9"/>
  <c r="DL178" i="9"/>
  <c r="DL182" i="9"/>
  <c r="DL254" i="9"/>
  <c r="DL825" i="9"/>
  <c r="DL502" i="9"/>
  <c r="DL302" i="9"/>
  <c r="DL91" i="9"/>
  <c r="DL780" i="9"/>
  <c r="DL438" i="9"/>
  <c r="DL358" i="9"/>
  <c r="DL205" i="9"/>
  <c r="DL109" i="9"/>
  <c r="DL550" i="9"/>
  <c r="DL246" i="9"/>
  <c r="DL789" i="9"/>
  <c r="DL744" i="9"/>
  <c r="DL344" i="9"/>
  <c r="DL863" i="9"/>
  <c r="DL44" i="9"/>
  <c r="DL705" i="9"/>
  <c r="DL801" i="9"/>
  <c r="DL479" i="9"/>
  <c r="DL368" i="9"/>
  <c r="DL604" i="9"/>
  <c r="DL81" i="9"/>
  <c r="DL84" i="9"/>
  <c r="DL507" i="9"/>
  <c r="DL648" i="9"/>
  <c r="DL307" i="9"/>
  <c r="DL99" i="9"/>
  <c r="DL660" i="9"/>
  <c r="DL441" i="9"/>
  <c r="DL402" i="9"/>
  <c r="DL549" i="9"/>
  <c r="DL116" i="9"/>
  <c r="DL37" i="9"/>
  <c r="DL407" i="9"/>
  <c r="DL745" i="9"/>
  <c r="DL759" i="9"/>
  <c r="DL732" i="9"/>
  <c r="DL798" i="9"/>
  <c r="DL589" i="9"/>
  <c r="DL802" i="9"/>
  <c r="DL283" i="9"/>
  <c r="DL847" i="9"/>
  <c r="DL144" i="9"/>
  <c r="DL284" i="9"/>
  <c r="DL603" i="9"/>
  <c r="DL351" i="9"/>
  <c r="DL148" i="9"/>
  <c r="DL153" i="9"/>
  <c r="DL247" i="9"/>
  <c r="DL235" i="9"/>
  <c r="DL734" i="9"/>
  <c r="DL849" i="9"/>
  <c r="DL724" i="9"/>
  <c r="DL227" i="9"/>
  <c r="DL870" i="9"/>
  <c r="DL151" i="9"/>
  <c r="DL154" i="9"/>
  <c r="DL816" i="9"/>
  <c r="DA75" i="9"/>
  <c r="DA201" i="9"/>
  <c r="DA210" i="9"/>
  <c r="DA253" i="9"/>
  <c r="DA316" i="9"/>
  <c r="DA286" i="9"/>
  <c r="DA67" i="9"/>
  <c r="DA334" i="9"/>
  <c r="DA279" i="9"/>
  <c r="DA291" i="9"/>
  <c r="DA96" i="9"/>
  <c r="DA90" i="9"/>
  <c r="DA99" i="9"/>
  <c r="DA258" i="9"/>
  <c r="DA223" i="9"/>
  <c r="DA125" i="9"/>
  <c r="DA87" i="9"/>
  <c r="DA157" i="9"/>
  <c r="DA167" i="9"/>
  <c r="DA59" i="9"/>
  <c r="DA148" i="9"/>
  <c r="DA305" i="9"/>
  <c r="DA255" i="9"/>
  <c r="DA66" i="9"/>
  <c r="DA268" i="9"/>
  <c r="DA81" i="9"/>
  <c r="DA139" i="9"/>
  <c r="DA343" i="9"/>
  <c r="DA128" i="9"/>
  <c r="DA199" i="9"/>
  <c r="DA114" i="9"/>
  <c r="DA35" i="9"/>
  <c r="DA76" i="9"/>
  <c r="DA188" i="9"/>
  <c r="DA270" i="9"/>
  <c r="DA74" i="9"/>
  <c r="DA158" i="9"/>
  <c r="DA122" i="9"/>
  <c r="DA89" i="9"/>
  <c r="DA207" i="9"/>
  <c r="DA183" i="9"/>
  <c r="DA80" i="9"/>
  <c r="DA172" i="9"/>
  <c r="DA55" i="9"/>
  <c r="DA127" i="9"/>
  <c r="DA336" i="9"/>
  <c r="DA58" i="9"/>
  <c r="DA209" i="9"/>
  <c r="DA236" i="9"/>
  <c r="DA262" i="9"/>
  <c r="DA248" i="9"/>
  <c r="DA287" i="9"/>
  <c r="DA264" i="9"/>
  <c r="DA91" i="9"/>
  <c r="DA70" i="9"/>
  <c r="DA52" i="9"/>
  <c r="CP127" i="9"/>
  <c r="CP78" i="9"/>
  <c r="CP62" i="9"/>
  <c r="CP53" i="9"/>
  <c r="CP170" i="9"/>
  <c r="CP109" i="9"/>
  <c r="CP140" i="9"/>
  <c r="CP144" i="9"/>
  <c r="CP97" i="9"/>
  <c r="CP149" i="9"/>
  <c r="CP64" i="9"/>
  <c r="CP36" i="9"/>
  <c r="CP142" i="9"/>
  <c r="CP104" i="9"/>
  <c r="CP47" i="9"/>
  <c r="CP33" i="9"/>
  <c r="CP174" i="9"/>
  <c r="CP128" i="9"/>
  <c r="CP143" i="9"/>
  <c r="CP114" i="9"/>
  <c r="CP67" i="9"/>
  <c r="CP183" i="9"/>
  <c r="CP99" i="9"/>
  <c r="CP23" i="9"/>
  <c r="CP200" i="9"/>
  <c r="CP83" i="9"/>
  <c r="CP117" i="9"/>
  <c r="CP155" i="9"/>
  <c r="CP80" i="9"/>
  <c r="CP195" i="9"/>
  <c r="CP133" i="9"/>
  <c r="CP59" i="9"/>
  <c r="CP211" i="9"/>
  <c r="CP157" i="9"/>
  <c r="CE407" i="9"/>
  <c r="CE260" i="9"/>
  <c r="CE179" i="9"/>
  <c r="CE373" i="9"/>
  <c r="CE53" i="9"/>
  <c r="CE65" i="9"/>
  <c r="CE336" i="9"/>
  <c r="CE171" i="9"/>
  <c r="CE224" i="9"/>
  <c r="CE87" i="9"/>
  <c r="CE93" i="9"/>
  <c r="CE350" i="9"/>
  <c r="CE236" i="9"/>
  <c r="CE319" i="9"/>
  <c r="CE46" i="9"/>
  <c r="CE142" i="9"/>
  <c r="CE417" i="9"/>
  <c r="CE121" i="9"/>
  <c r="CE75" i="9"/>
  <c r="CE116" i="9"/>
  <c r="CE190" i="9"/>
  <c r="CE29" i="9"/>
  <c r="CE146" i="9"/>
  <c r="CE267" i="9"/>
  <c r="CE270" i="9"/>
  <c r="CE374" i="9"/>
  <c r="CE167" i="9"/>
  <c r="CE72" i="9"/>
  <c r="CE187" i="9"/>
  <c r="CE83" i="9"/>
  <c r="CE225" i="9"/>
  <c r="CE232" i="9"/>
  <c r="CE28" i="9"/>
  <c r="CE153" i="9"/>
  <c r="CE41" i="9"/>
  <c r="CE323" i="9"/>
  <c r="CE393" i="9"/>
  <c r="CE66" i="9"/>
  <c r="CE71" i="9"/>
  <c r="CE362" i="9"/>
  <c r="CG161" i="9"/>
  <c r="CG254" i="9"/>
  <c r="EH267" i="9"/>
  <c r="EH128" i="9"/>
  <c r="EH233" i="9"/>
  <c r="DW218" i="9"/>
  <c r="DW173" i="9"/>
  <c r="DW294" i="9"/>
  <c r="DW136" i="9"/>
  <c r="DW123" i="9"/>
  <c r="DW161" i="9"/>
  <c r="DW246" i="9"/>
  <c r="DW222" i="9"/>
  <c r="DW257" i="9"/>
  <c r="DL240" i="9"/>
  <c r="DL665" i="9"/>
  <c r="DL842" i="9"/>
  <c r="DL487" i="9"/>
  <c r="DL357" i="9"/>
  <c r="DL168" i="9"/>
  <c r="DL576" i="9"/>
  <c r="DL426" i="9"/>
  <c r="DL184" i="9"/>
  <c r="DL726" i="9"/>
  <c r="DL501" i="9"/>
  <c r="DL775" i="9"/>
  <c r="DL399" i="9"/>
  <c r="DL872" i="9"/>
  <c r="DL243" i="9"/>
  <c r="DL814" i="9"/>
  <c r="DL541" i="9"/>
  <c r="DL373" i="9"/>
  <c r="DL267" i="9"/>
  <c r="DL681" i="9"/>
  <c r="DL120" i="9"/>
  <c r="DL469" i="9"/>
  <c r="DL694" i="9"/>
  <c r="DL864" i="9"/>
  <c r="DL582" i="9"/>
  <c r="DL23" i="9"/>
  <c r="DL341" i="9"/>
  <c r="DL185" i="9"/>
  <c r="DL824" i="9"/>
  <c r="DL256" i="9"/>
  <c r="DL431" i="9"/>
  <c r="DL457" i="9"/>
  <c r="DL260" i="9"/>
  <c r="DL609" i="9"/>
  <c r="DL440" i="9"/>
  <c r="DL534" i="9"/>
  <c r="DL462" i="9"/>
  <c r="DL544" i="9"/>
  <c r="DL212" i="9"/>
  <c r="DL612" i="9"/>
  <c r="DL560" i="9"/>
  <c r="DL125" i="9"/>
  <c r="DL420" i="9"/>
  <c r="DL133" i="9"/>
  <c r="DL762" i="9"/>
  <c r="DL481" i="9"/>
  <c r="DL627" i="9"/>
  <c r="DL630" i="9"/>
  <c r="DL497" i="9"/>
  <c r="DL85" i="9"/>
  <c r="DL776" i="9"/>
  <c r="DL518" i="9"/>
  <c r="DL832" i="9"/>
  <c r="DL163" i="9"/>
  <c r="DL372" i="9"/>
  <c r="DL540" i="9"/>
  <c r="DL443" i="9"/>
  <c r="DL211" i="9"/>
  <c r="DL815" i="9"/>
  <c r="DL39" i="9"/>
  <c r="DL418" i="9"/>
  <c r="DL615" i="9"/>
  <c r="DL794" i="9"/>
  <c r="DL45" i="9"/>
  <c r="DL138" i="9"/>
  <c r="DL620" i="9"/>
  <c r="DL393" i="9"/>
  <c r="DL455" i="9"/>
  <c r="DL748" i="9"/>
  <c r="DL188" i="9"/>
  <c r="DL503" i="9"/>
  <c r="DL88" i="9"/>
  <c r="DL517" i="9"/>
  <c r="DL831" i="9"/>
  <c r="DL528" i="9"/>
  <c r="DL533" i="9"/>
  <c r="DL538" i="9"/>
  <c r="DL110" i="9"/>
  <c r="DL551" i="9"/>
  <c r="DL680" i="9"/>
  <c r="DL613" i="9"/>
  <c r="DL217" i="9"/>
  <c r="DL692" i="9"/>
  <c r="DL275" i="9"/>
  <c r="DL760" i="9"/>
  <c r="DL224" i="9"/>
  <c r="DL345" i="9"/>
  <c r="DL803" i="9"/>
  <c r="DL150" i="9"/>
  <c r="DL225" i="9"/>
  <c r="DL712" i="9"/>
  <c r="DL236" i="9"/>
  <c r="DL701" i="9"/>
  <c r="DL145" i="9"/>
  <c r="DL716" i="9"/>
  <c r="DL238" i="9"/>
  <c r="DL710" i="9"/>
  <c r="DL805" i="9"/>
  <c r="DL237" i="9"/>
  <c r="DL594" i="9"/>
  <c r="DL596" i="9"/>
  <c r="DL142" i="9"/>
  <c r="DL366" i="9"/>
  <c r="DL601" i="9"/>
  <c r="DL619" i="9"/>
  <c r="DL810" i="9"/>
  <c r="DA143" i="9"/>
  <c r="DA300" i="9"/>
  <c r="DA304" i="9"/>
  <c r="DA151" i="9"/>
  <c r="DA133" i="9"/>
  <c r="DA101" i="9"/>
  <c r="DA229" i="9"/>
  <c r="DA166" i="9"/>
  <c r="DA281" i="9"/>
  <c r="DA283" i="9"/>
  <c r="DA30" i="9"/>
  <c r="DA180" i="9"/>
  <c r="DA216" i="9"/>
  <c r="DA314" i="9"/>
  <c r="DA38" i="9"/>
  <c r="DA325" i="9"/>
  <c r="DA83" i="9"/>
  <c r="DA278" i="9"/>
  <c r="DA350" i="9"/>
  <c r="DA243" i="9"/>
  <c r="DA352" i="9"/>
  <c r="DA131" i="9"/>
  <c r="DA53" i="9"/>
  <c r="DA135" i="9"/>
  <c r="DA137" i="9"/>
  <c r="DA46" i="9"/>
  <c r="DA335" i="9"/>
  <c r="DA26" i="9"/>
  <c r="DA48" i="9"/>
  <c r="DA200" i="9"/>
  <c r="DA182" i="9"/>
  <c r="DA24" i="9"/>
  <c r="DA123" i="9"/>
  <c r="DA319" i="9"/>
  <c r="DA42" i="9"/>
  <c r="DA333" i="9"/>
  <c r="DA234" i="9"/>
  <c r="DA194" i="9"/>
  <c r="DA177" i="9"/>
  <c r="DA181" i="9"/>
  <c r="DA185" i="9"/>
  <c r="DA77" i="9"/>
  <c r="DA266" i="9"/>
  <c r="DA145" i="9"/>
  <c r="DA330" i="9"/>
  <c r="DA338" i="9"/>
  <c r="DA193" i="9"/>
  <c r="DA308" i="9"/>
  <c r="DA346" i="9"/>
  <c r="DA115" i="9"/>
  <c r="DA213" i="9"/>
  <c r="DA95" i="9"/>
  <c r="DA323" i="9"/>
  <c r="DA50" i="9"/>
  <c r="DA71" i="9"/>
  <c r="DA168" i="9"/>
  <c r="CP40" i="9"/>
  <c r="CP194" i="9"/>
  <c r="CP45" i="9"/>
  <c r="CP88" i="9"/>
  <c r="CP210" i="9"/>
  <c r="CP35" i="9"/>
  <c r="CP41" i="9"/>
  <c r="CP197" i="9"/>
  <c r="CP115" i="9"/>
  <c r="CP151" i="9"/>
  <c r="CP85" i="9"/>
  <c r="CP70" i="9"/>
  <c r="CP74" i="9"/>
  <c r="CP56" i="9"/>
  <c r="CP206" i="9"/>
  <c r="CP177" i="9"/>
  <c r="CP126" i="9"/>
  <c r="CP111" i="9"/>
  <c r="CP196" i="9"/>
  <c r="CP76" i="9"/>
  <c r="CP95" i="9"/>
  <c r="CP220" i="9"/>
  <c r="CP38" i="9"/>
  <c r="CP158" i="9"/>
  <c r="CP123" i="9"/>
  <c r="CP107" i="9"/>
  <c r="CP152" i="9"/>
  <c r="CP51" i="9"/>
  <c r="CP175" i="9"/>
  <c r="CP131" i="9"/>
  <c r="CP203" i="9"/>
  <c r="CP32" i="9"/>
  <c r="CP91" i="9"/>
  <c r="CE120" i="9"/>
  <c r="CE99" i="9"/>
  <c r="CE149" i="9"/>
  <c r="CE200" i="9"/>
  <c r="CE141" i="9"/>
  <c r="CE57" i="9"/>
  <c r="CE272" i="9"/>
  <c r="CE112" i="9"/>
  <c r="CE114" i="9"/>
  <c r="CE180" i="9"/>
  <c r="CE174" i="9"/>
  <c r="CE421" i="9"/>
  <c r="CE26" i="9"/>
  <c r="CE34" i="9"/>
  <c r="DN670" i="9"/>
  <c r="CG377" i="9"/>
  <c r="CG75" i="9"/>
  <c r="EH113" i="9"/>
  <c r="EH42" i="9"/>
  <c r="EH192" i="9"/>
  <c r="DW149" i="9"/>
  <c r="DW249" i="9"/>
  <c r="DW171" i="9"/>
  <c r="DW138" i="9"/>
  <c r="DW277" i="9"/>
  <c r="DW181" i="9"/>
  <c r="DW227" i="9"/>
  <c r="DW119" i="9"/>
  <c r="DL391" i="9"/>
  <c r="DL509" i="9"/>
  <c r="DL543" i="9"/>
  <c r="DL132" i="9"/>
  <c r="DL737" i="9"/>
  <c r="DL198" i="9"/>
  <c r="DL118" i="9"/>
  <c r="DL330" i="9"/>
  <c r="DL290" i="9"/>
  <c r="DL767" i="9"/>
  <c r="DL633" i="9"/>
  <c r="DL773" i="9"/>
  <c r="DL511" i="9"/>
  <c r="DL28" i="9"/>
  <c r="DL655" i="9"/>
  <c r="DL308" i="9"/>
  <c r="DL102" i="9"/>
  <c r="DL669" i="9"/>
  <c r="DL374" i="9"/>
  <c r="DL678" i="9"/>
  <c r="DL321" i="9"/>
  <c r="DL467" i="9"/>
  <c r="DL860" i="9"/>
  <c r="DL572" i="9"/>
  <c r="DL746" i="9"/>
  <c r="DL470" i="9"/>
  <c r="DL621" i="9"/>
  <c r="DL179" i="9"/>
  <c r="DL736" i="9"/>
  <c r="DL186" i="9"/>
  <c r="DL853" i="9"/>
  <c r="DL641" i="9"/>
  <c r="DL195" i="9"/>
  <c r="DL94" i="9"/>
  <c r="DL262" i="9"/>
  <c r="DL531" i="9"/>
  <c r="DL663" i="9"/>
  <c r="DL401" i="9"/>
  <c r="DL209" i="9"/>
  <c r="DL349" i="9"/>
  <c r="DL836" i="9"/>
  <c r="DL322" i="9"/>
  <c r="DL861" i="9"/>
  <c r="DL573" i="9"/>
  <c r="DL577" i="9"/>
  <c r="DL288" i="9"/>
  <c r="DL482" i="9"/>
  <c r="DL629" i="9"/>
  <c r="DL428" i="9"/>
  <c r="DL293" i="9"/>
  <c r="DL259" i="9"/>
  <c r="DL156" i="9"/>
  <c r="DL93" i="9"/>
  <c r="DL435" i="9"/>
  <c r="DL338" i="9"/>
  <c r="DL101" i="9"/>
  <c r="DL31" i="9"/>
  <c r="DL208" i="9"/>
  <c r="DL114" i="9"/>
  <c r="DL36" i="9"/>
  <c r="DL686" i="9"/>
  <c r="DL790" i="9"/>
  <c r="DL325" i="9"/>
  <c r="DL221" i="9"/>
  <c r="DL797" i="9"/>
  <c r="DL279" i="9"/>
  <c r="DL22" i="9"/>
  <c r="DL624" i="9"/>
  <c r="DL394" i="9"/>
  <c r="DL292" i="9"/>
  <c r="DL498" i="9"/>
  <c r="DL192" i="9"/>
  <c r="DL26" i="9"/>
  <c r="DL519" i="9"/>
  <c r="DL97" i="9"/>
  <c r="DL530" i="9"/>
  <c r="DL384" i="9"/>
  <c r="DL314" i="9"/>
  <c r="DL250" i="9"/>
  <c r="DL552" i="9"/>
  <c r="DL858" i="9"/>
  <c r="DL685" i="9"/>
  <c r="DL419" i="9"/>
  <c r="DL129" i="9"/>
  <c r="DL845" i="9"/>
  <c r="DL136" i="9"/>
  <c r="DL379" i="9"/>
  <c r="DL278" i="9"/>
  <c r="DL711" i="9"/>
  <c r="DL733" i="9"/>
  <c r="DL140" i="9"/>
  <c r="DL146" i="9"/>
  <c r="DL719" i="9"/>
  <c r="DL799" i="9"/>
  <c r="DL231" i="9"/>
  <c r="DL717" i="9"/>
  <c r="DL46" i="9"/>
  <c r="DL804" i="9"/>
  <c r="DL412" i="9"/>
  <c r="DL848" i="9"/>
  <c r="DL282" i="9"/>
  <c r="DL49" i="9"/>
  <c r="DL593" i="9"/>
  <c r="DL411" i="9"/>
  <c r="DL602" i="9"/>
  <c r="DL337" i="9"/>
  <c r="DA289" i="9"/>
  <c r="DA170" i="9"/>
  <c r="DA179" i="9"/>
  <c r="DA107" i="9"/>
  <c r="DA256" i="9"/>
  <c r="DA163" i="9"/>
  <c r="DA153" i="9"/>
  <c r="DA230" i="9"/>
  <c r="DA56" i="9"/>
  <c r="DA237" i="9"/>
  <c r="DA129" i="9"/>
  <c r="DA298" i="9"/>
  <c r="DA105" i="9"/>
  <c r="DA307" i="9"/>
  <c r="DA65" i="9"/>
  <c r="DA224" i="9"/>
  <c r="DA73" i="9"/>
  <c r="DA332" i="9"/>
  <c r="DA191" i="9"/>
  <c r="DA169" i="9"/>
  <c r="DA97" i="9"/>
  <c r="DA206" i="9"/>
  <c r="DA347" i="9"/>
  <c r="DA217" i="9"/>
  <c r="DA92" i="9"/>
  <c r="DA324" i="9"/>
  <c r="DA82" i="9"/>
  <c r="DA190" i="9"/>
  <c r="DA110" i="9"/>
  <c r="DA176" i="9"/>
  <c r="DA247" i="9"/>
  <c r="DA62" i="9"/>
  <c r="DA254" i="9"/>
  <c r="DA78" i="9"/>
  <c r="DA225" i="9"/>
  <c r="DA173" i="9"/>
  <c r="DA102" i="9"/>
  <c r="DA280" i="9"/>
  <c r="DA28" i="9"/>
  <c r="DA299" i="9"/>
  <c r="DA208" i="9"/>
  <c r="DA252" i="9"/>
  <c r="DA261" i="9"/>
  <c r="DA39" i="9"/>
  <c r="DA86" i="9"/>
  <c r="DA189" i="9"/>
  <c r="DA235" i="9"/>
  <c r="DA293" i="9"/>
  <c r="DA219" i="9"/>
  <c r="DA242" i="9"/>
  <c r="DA68" i="9"/>
  <c r="DA162" i="9"/>
  <c r="DA244" i="9"/>
  <c r="DA272" i="9"/>
  <c r="DA218" i="9"/>
  <c r="DA31" i="9"/>
  <c r="DA260" i="9"/>
  <c r="CP189" i="9"/>
  <c r="CP103" i="9"/>
  <c r="CP46" i="9"/>
  <c r="CP94" i="9"/>
  <c r="CP219" i="9"/>
  <c r="CP52" i="9"/>
  <c r="CP98" i="9"/>
  <c r="CP96" i="9"/>
  <c r="CP79" i="9"/>
  <c r="CP57" i="9"/>
  <c r="CP213" i="9"/>
  <c r="CP39" i="9"/>
  <c r="CP84" i="9"/>
  <c r="CP201" i="9"/>
  <c r="CP176" i="9"/>
  <c r="CP125" i="9"/>
  <c r="CP187" i="9"/>
  <c r="CP72" i="9"/>
  <c r="CP113" i="9"/>
  <c r="CP134" i="9"/>
  <c r="CP77" i="9"/>
  <c r="CP178" i="9"/>
  <c r="CP139" i="9"/>
  <c r="CP193" i="9"/>
  <c r="CP162" i="9"/>
  <c r="CP148" i="9"/>
  <c r="CP135" i="9"/>
  <c r="CP156" i="9"/>
  <c r="CP42" i="9"/>
  <c r="CP159" i="9"/>
  <c r="CP26" i="9"/>
  <c r="CP29" i="9"/>
  <c r="CP179" i="9"/>
  <c r="CE251" i="9"/>
  <c r="CE258" i="9"/>
  <c r="CE312" i="9"/>
  <c r="CE40" i="9"/>
  <c r="CE244" i="9"/>
  <c r="CE60" i="9"/>
  <c r="CE328" i="9"/>
  <c r="CE69" i="9"/>
  <c r="CE288" i="9"/>
  <c r="CE357" i="9"/>
  <c r="CE298" i="9"/>
  <c r="CE98" i="9"/>
  <c r="CE230" i="9"/>
  <c r="CE262" i="9"/>
  <c r="CE125" i="9"/>
  <c r="CE203" i="9"/>
  <c r="CE226" i="9"/>
  <c r="CE419" i="9"/>
  <c r="CE278" i="9"/>
  <c r="CE143" i="9"/>
  <c r="CE337" i="9"/>
  <c r="CE255" i="9"/>
  <c r="CE159" i="9"/>
  <c r="CE385" i="9"/>
  <c r="CE342" i="9"/>
  <c r="CE184" i="9"/>
  <c r="CE365" i="9"/>
  <c r="CE169" i="9"/>
  <c r="CE281" i="9"/>
  <c r="CE360" i="9"/>
  <c r="CE295" i="9"/>
  <c r="CE303" i="9"/>
  <c r="CE24" i="9"/>
  <c r="CE197" i="9"/>
  <c r="CE240" i="9"/>
  <c r="CE387" i="9"/>
  <c r="CE164" i="9"/>
  <c r="CE215" i="9"/>
  <c r="CE216" i="9"/>
  <c r="CE399" i="9"/>
  <c r="CE81" i="9"/>
  <c r="CE366" i="9"/>
  <c r="CE175" i="9"/>
  <c r="CE181" i="9"/>
  <c r="CE178" i="9"/>
  <c r="DC264" i="9"/>
  <c r="CG186" i="9"/>
  <c r="CG291" i="9"/>
  <c r="EH28" i="9"/>
  <c r="EH131" i="9"/>
  <c r="EH156" i="9"/>
  <c r="DW287" i="9"/>
  <c r="DW275" i="9"/>
  <c r="DW43" i="9"/>
  <c r="DW295" i="9"/>
  <c r="DW190" i="9"/>
  <c r="DW193" i="9"/>
  <c r="DW219" i="9"/>
  <c r="DW313" i="9"/>
  <c r="DL623" i="9"/>
  <c r="DL92" i="9"/>
  <c r="DL787" i="9"/>
  <c r="DL159" i="9"/>
  <c r="DL738" i="9"/>
  <c r="DL661" i="9"/>
  <c r="DL272" i="9"/>
  <c r="DL222" i="9"/>
  <c r="DL764" i="9"/>
  <c r="DL70" i="9"/>
  <c r="DL429" i="9"/>
  <c r="DL430" i="9"/>
  <c r="DL513" i="9"/>
  <c r="DL306" i="9"/>
  <c r="DL527" i="9"/>
  <c r="DL532" i="9"/>
  <c r="DL664" i="9"/>
  <c r="DL671" i="9"/>
  <c r="DL375" i="9"/>
  <c r="DL446" i="9"/>
  <c r="DL682" i="9"/>
  <c r="DL390" i="9"/>
  <c r="DL722" i="9"/>
  <c r="DL697" i="9"/>
  <c r="DL329" i="9"/>
  <c r="DL583" i="9"/>
  <c r="DL56" i="9"/>
  <c r="DL453" i="9"/>
  <c r="DL490" i="9"/>
  <c r="DL493" i="9"/>
  <c r="DL295" i="9"/>
  <c r="DL642" i="9"/>
  <c r="DL415" i="9"/>
  <c r="DL416" i="9"/>
  <c r="DL197" i="9"/>
  <c r="DL370" i="9"/>
  <c r="DL817" i="9"/>
  <c r="DL785" i="9"/>
  <c r="DL403" i="9"/>
  <c r="DL611" i="9"/>
  <c r="DL343" i="9"/>
  <c r="DL215" i="9"/>
  <c r="DL218" i="9"/>
  <c r="DL131" i="9"/>
  <c r="DL865" i="9"/>
  <c r="DL55" i="9"/>
  <c r="DL484" i="9"/>
  <c r="DL68" i="9"/>
  <c r="DL255" i="9"/>
  <c r="DL258" i="9"/>
  <c r="DL826" i="9"/>
  <c r="DL514" i="9"/>
  <c r="DL652" i="9"/>
  <c r="DL98" i="9"/>
  <c r="DL342" i="9"/>
  <c r="DL249" i="9"/>
  <c r="DL784" i="9"/>
  <c r="DL359" i="9"/>
  <c r="DL754" i="9"/>
  <c r="DL730" i="9"/>
  <c r="DL687" i="9"/>
  <c r="DL40" i="9"/>
  <c r="DL574" i="9"/>
  <c r="DL134" i="9"/>
  <c r="DL137" i="9"/>
  <c r="DL226" i="9"/>
  <c r="DL252" i="9"/>
  <c r="DL63" i="9"/>
  <c r="DL67" i="9"/>
  <c r="DL76" i="9"/>
  <c r="DL635" i="9"/>
  <c r="DL504" i="9"/>
  <c r="DL646" i="9"/>
  <c r="DL828" i="9"/>
  <c r="DL654" i="9"/>
  <c r="DL752" i="9"/>
  <c r="DL385" i="9"/>
  <c r="DL206" i="9"/>
  <c r="DL545" i="9"/>
  <c r="DL554" i="9"/>
  <c r="DL557" i="9"/>
  <c r="DL731" i="9"/>
  <c r="DL175" i="9"/>
  <c r="DL695" i="9"/>
  <c r="DL41" i="9"/>
  <c r="DL423" i="9"/>
  <c r="DL333" i="9"/>
  <c r="DL800" i="9"/>
  <c r="DL714" i="9"/>
  <c r="DL806" i="9"/>
  <c r="DL709" i="9"/>
  <c r="DL233" i="9"/>
  <c r="DL599" i="9"/>
  <c r="DL47" i="9"/>
  <c r="DL334" i="9"/>
  <c r="DL50" i="9"/>
  <c r="DL706" i="9"/>
  <c r="DL713" i="9"/>
  <c r="DL718" i="9"/>
  <c r="DL332" i="9"/>
  <c r="DL346" i="9"/>
  <c r="DL424" i="9"/>
  <c r="DL850" i="9"/>
  <c r="DL149" i="9"/>
  <c r="DL871" i="9"/>
  <c r="DL720" i="9"/>
  <c r="DA121" i="9"/>
  <c r="DA60" i="9"/>
  <c r="DA205" i="9"/>
  <c r="DA250" i="9"/>
  <c r="DA36" i="9"/>
  <c r="DA171" i="9"/>
  <c r="DA227" i="9"/>
  <c r="DA155" i="9"/>
  <c r="DA140" i="9"/>
  <c r="DA159" i="9"/>
  <c r="DA195" i="9"/>
  <c r="DA130" i="9"/>
  <c r="DA106" i="9"/>
  <c r="DA309" i="9"/>
  <c r="DA37" i="9"/>
  <c r="DA267" i="9"/>
  <c r="DA79" i="9"/>
  <c r="DA232" i="9"/>
  <c r="DA340" i="9"/>
  <c r="DA241" i="9"/>
  <c r="DA245" i="9"/>
  <c r="DA302" i="9"/>
  <c r="DA51" i="9"/>
  <c r="DA315" i="9"/>
  <c r="DA265" i="9"/>
  <c r="DA154" i="9"/>
  <c r="DA44" i="9"/>
  <c r="DA337" i="9"/>
  <c r="DA142" i="9"/>
  <c r="DA295" i="9"/>
  <c r="DA34" i="9"/>
  <c r="DA161" i="9"/>
  <c r="DA310" i="9"/>
  <c r="DA187" i="9"/>
  <c r="DA226" i="9"/>
  <c r="DA118" i="9"/>
  <c r="DA103" i="9"/>
  <c r="DA344" i="9"/>
  <c r="DA29" i="9"/>
  <c r="DA32" i="9"/>
  <c r="DA211" i="9"/>
  <c r="DA132" i="9"/>
  <c r="DA220" i="9"/>
  <c r="DA164" i="9"/>
  <c r="DA349" i="9"/>
  <c r="DA274" i="9"/>
  <c r="DA348" i="9"/>
  <c r="DA351" i="9"/>
  <c r="DA100" i="9"/>
  <c r="DA178" i="9"/>
  <c r="DA233" i="9"/>
  <c r="DA221" i="9"/>
  <c r="DA57" i="9"/>
  <c r="DA276" i="9"/>
  <c r="DA94" i="9"/>
  <c r="DA331" i="9"/>
  <c r="DA109" i="9"/>
  <c r="CP100" i="9"/>
  <c r="CP112" i="9"/>
  <c r="CP204" i="9"/>
  <c r="CP168" i="9"/>
  <c r="CP55" i="9"/>
  <c r="CP138" i="9"/>
  <c r="CP73" i="9"/>
  <c r="CP93" i="9"/>
  <c r="CP218" i="9"/>
  <c r="CP90" i="9"/>
  <c r="CP221" i="9"/>
  <c r="CP102" i="9"/>
  <c r="CP216" i="9"/>
  <c r="CP217" i="9"/>
  <c r="CP27" i="9"/>
  <c r="CP172" i="9"/>
  <c r="CP215" i="9"/>
  <c r="CP43" i="9"/>
  <c r="CP199" i="9"/>
  <c r="CP164" i="9"/>
  <c r="CP49" i="9"/>
  <c r="CP69" i="9"/>
  <c r="CP22" i="9"/>
  <c r="CP181" i="9"/>
  <c r="CP132" i="9"/>
  <c r="CP167" i="9"/>
  <c r="CP101" i="9"/>
  <c r="CP136" i="9"/>
  <c r="CP180" i="9"/>
  <c r="CP120" i="9"/>
  <c r="CP165" i="9"/>
  <c r="CP89" i="9"/>
  <c r="CP50" i="9"/>
  <c r="CE148" i="9"/>
  <c r="CE196" i="9"/>
  <c r="CE383" i="9"/>
  <c r="CE108" i="9"/>
  <c r="CE109" i="9"/>
  <c r="CE62" i="9"/>
  <c r="CE275" i="9"/>
  <c r="CE170" i="9"/>
  <c r="CE79" i="9"/>
  <c r="CE145" i="9"/>
  <c r="CE326" i="9"/>
  <c r="CE177" i="9"/>
  <c r="CE27" i="9"/>
  <c r="CE263" i="9"/>
  <c r="CE372" i="9"/>
  <c r="CE162" i="9"/>
  <c r="CE206" i="9"/>
  <c r="CE273" i="9"/>
  <c r="CE279" i="9"/>
  <c r="CE309" i="9"/>
  <c r="CE101" i="9"/>
  <c r="CE359" i="9"/>
  <c r="CE238" i="9"/>
  <c r="CE154" i="9"/>
  <c r="CE388" i="9"/>
  <c r="CE54" i="9"/>
  <c r="CE111" i="9"/>
  <c r="CE151" i="9"/>
  <c r="CE283" i="9"/>
  <c r="CE82" i="9"/>
  <c r="CE102" i="9"/>
  <c r="CE94" i="9"/>
  <c r="CE25" i="9"/>
  <c r="CE32" i="9"/>
  <c r="CE106" i="9"/>
  <c r="CE127" i="9"/>
  <c r="CE391" i="9"/>
  <c r="CE166" i="9"/>
  <c r="CE277" i="9"/>
  <c r="CE76" i="9"/>
  <c r="CE347" i="9"/>
  <c r="CE211" i="9"/>
  <c r="CG112" i="9"/>
  <c r="DW47" i="9"/>
  <c r="DL821" i="9"/>
  <c r="DL170" i="9"/>
  <c r="DL515" i="9"/>
  <c r="DL548" i="9"/>
  <c r="DL135" i="9"/>
  <c r="DL296" i="9"/>
  <c r="DL537" i="9"/>
  <c r="DL378" i="9"/>
  <c r="DL80" i="9"/>
  <c r="DL201" i="9"/>
  <c r="DL216" i="9"/>
  <c r="DL24" i="9"/>
  <c r="DL303" i="9"/>
  <c r="DL546" i="9"/>
  <c r="DL616" i="9"/>
  <c r="DL143" i="9"/>
  <c r="DL410" i="9"/>
  <c r="DL230" i="9"/>
  <c r="DA301" i="9"/>
  <c r="DA277" i="9"/>
  <c r="DA263" i="9"/>
  <c r="DA22" i="9"/>
  <c r="DA174" i="9"/>
  <c r="DA152" i="9"/>
  <c r="DA296" i="9"/>
  <c r="DA328" i="9"/>
  <c r="DA45" i="9"/>
  <c r="DA111" i="9"/>
  <c r="CP71" i="9"/>
  <c r="CP60" i="9"/>
  <c r="CP66" i="9"/>
  <c r="CP145" i="9"/>
  <c r="CP87" i="9"/>
  <c r="CE414" i="9"/>
  <c r="CE343" i="9"/>
  <c r="CE386" i="9"/>
  <c r="CE395" i="9"/>
  <c r="CE247" i="9"/>
  <c r="CE332" i="9"/>
  <c r="CE165" i="9"/>
  <c r="CE376" i="9"/>
  <c r="CE189" i="9"/>
  <c r="CE133" i="9"/>
  <c r="CE38" i="9"/>
  <c r="CE55" i="9"/>
  <c r="CE371" i="9"/>
  <c r="CE117" i="9"/>
  <c r="CE300" i="9"/>
  <c r="CE152" i="9"/>
  <c r="CE327" i="9"/>
  <c r="CE241" i="9"/>
  <c r="CE44" i="9"/>
  <c r="CE52" i="9"/>
  <c r="CE185" i="9"/>
  <c r="CE168" i="9"/>
  <c r="CE400" i="9"/>
  <c r="CE291" i="9"/>
  <c r="CE339" i="9"/>
  <c r="CE219" i="9"/>
  <c r="CE222" i="9"/>
  <c r="CE212" i="9"/>
  <c r="CE221" i="9"/>
  <c r="CE85" i="9"/>
  <c r="CE42" i="9"/>
  <c r="CE293" i="9"/>
  <c r="CE239" i="9"/>
  <c r="CE144" i="9"/>
  <c r="CE158" i="9"/>
  <c r="CE74" i="9"/>
  <c r="CE306" i="9"/>
  <c r="CE396" i="9"/>
  <c r="CE119" i="9"/>
  <c r="H41" i="9"/>
  <c r="H77" i="9"/>
  <c r="H113" i="9"/>
  <c r="H149" i="9"/>
  <c r="H185" i="9"/>
  <c r="H221" i="9"/>
  <c r="H257" i="9"/>
  <c r="H293" i="9"/>
  <c r="H329" i="9"/>
  <c r="H365" i="9"/>
  <c r="H401" i="9"/>
  <c r="H437" i="9"/>
  <c r="H473" i="9"/>
  <c r="H509" i="9"/>
  <c r="H545" i="9"/>
  <c r="H581" i="9"/>
  <c r="H617" i="9"/>
  <c r="H653" i="9"/>
  <c r="H675" i="9"/>
  <c r="H54" i="9"/>
  <c r="H90" i="9"/>
  <c r="H126" i="9"/>
  <c r="H162" i="9"/>
  <c r="H198" i="9"/>
  <c r="H234" i="9"/>
  <c r="H270" i="9"/>
  <c r="H306" i="9"/>
  <c r="H342" i="9"/>
  <c r="H378" i="9"/>
  <c r="H414" i="9"/>
  <c r="H450" i="9"/>
  <c r="H486" i="9"/>
  <c r="H522" i="9"/>
  <c r="H558" i="9"/>
  <c r="H594" i="9"/>
  <c r="H630" i="9"/>
  <c r="H666" i="9"/>
  <c r="H37" i="9"/>
  <c r="H73" i="9"/>
  <c r="H109" i="9"/>
  <c r="H145" i="9"/>
  <c r="H181" i="9"/>
  <c r="H217" i="9"/>
  <c r="H253" i="9"/>
  <c r="H289" i="9"/>
  <c r="H325" i="9"/>
  <c r="H361" i="9"/>
  <c r="H397" i="9"/>
  <c r="H433" i="9"/>
  <c r="H469" i="9"/>
  <c r="H505" i="9"/>
  <c r="H541" i="9"/>
  <c r="H577" i="9"/>
  <c r="H613" i="9"/>
  <c r="H649" i="9"/>
  <c r="H26" i="9"/>
  <c r="H62" i="9"/>
  <c r="H98" i="9"/>
  <c r="H134" i="9"/>
  <c r="H170" i="9"/>
  <c r="H206" i="9"/>
  <c r="H242" i="9"/>
  <c r="H278" i="9"/>
  <c r="H314" i="9"/>
  <c r="H350" i="9"/>
  <c r="H386" i="9"/>
  <c r="H422" i="9"/>
  <c r="H458" i="9"/>
  <c r="H494" i="9"/>
  <c r="H530" i="9"/>
  <c r="H566" i="9"/>
  <c r="H602" i="9"/>
  <c r="H638" i="9"/>
  <c r="H33" i="9"/>
  <c r="H69" i="9"/>
  <c r="H105" i="9"/>
  <c r="H141" i="9"/>
  <c r="H177" i="9"/>
  <c r="H213" i="9"/>
  <c r="H249" i="9"/>
  <c r="H285" i="9"/>
  <c r="H321" i="9"/>
  <c r="H357" i="9"/>
  <c r="H393" i="9"/>
  <c r="H429" i="9"/>
  <c r="H465" i="9"/>
  <c r="H501" i="9"/>
  <c r="H537" i="9"/>
  <c r="H573" i="9"/>
  <c r="H609" i="9"/>
  <c r="H645" i="9"/>
  <c r="H46" i="9"/>
  <c r="H82" i="9"/>
  <c r="H118" i="9"/>
  <c r="H154" i="9"/>
  <c r="H190" i="9"/>
  <c r="H226" i="9"/>
  <c r="H262" i="9"/>
  <c r="H298" i="9"/>
  <c r="H334" i="9"/>
  <c r="H370" i="9"/>
  <c r="H406" i="9"/>
  <c r="H442" i="9"/>
  <c r="H478" i="9"/>
  <c r="H514" i="9"/>
  <c r="H550" i="9"/>
  <c r="H586" i="9"/>
  <c r="H622" i="9"/>
  <c r="H658" i="9"/>
  <c r="S35" i="9"/>
  <c r="S71" i="9"/>
  <c r="S107" i="9"/>
  <c r="S143" i="9"/>
  <c r="S179" i="9"/>
  <c r="S215" i="9"/>
  <c r="S36" i="9"/>
  <c r="S72" i="9"/>
  <c r="S108" i="9"/>
  <c r="S144" i="9"/>
  <c r="S49" i="9"/>
  <c r="S85" i="9"/>
  <c r="S121" i="9"/>
  <c r="S157" i="9"/>
  <c r="S193" i="9"/>
  <c r="S26" i="9"/>
  <c r="S62" i="9"/>
  <c r="S98" i="9"/>
  <c r="S134" i="9"/>
  <c r="S170" i="9"/>
  <c r="S206" i="9"/>
  <c r="S33" i="9"/>
  <c r="S69" i="9"/>
  <c r="S105" i="9"/>
  <c r="S141" i="9"/>
  <c r="S177" i="9"/>
  <c r="S213" i="9"/>
  <c r="S58" i="9"/>
  <c r="S94" i="9"/>
  <c r="S130" i="9"/>
  <c r="S166" i="9"/>
  <c r="S202" i="9"/>
  <c r="AD23" i="9"/>
  <c r="AD59" i="9"/>
  <c r="AD95" i="9"/>
  <c r="AD42" i="9"/>
  <c r="AD78" i="9"/>
  <c r="AD43" i="9"/>
  <c r="AD79" i="9"/>
  <c r="AD38" i="9"/>
  <c r="AD74" i="9"/>
  <c r="AD45" i="9"/>
  <c r="AD81" i="9"/>
  <c r="AD52" i="9"/>
  <c r="AD88" i="9"/>
  <c r="BV26" i="9"/>
  <c r="BV123" i="9"/>
  <c r="BV427" i="9"/>
  <c r="BV470" i="9"/>
  <c r="BV128" i="9"/>
  <c r="BV450" i="9"/>
  <c r="BV226" i="9"/>
  <c r="BV249" i="9"/>
  <c r="BV416" i="9"/>
  <c r="BV399" i="9"/>
  <c r="BV73" i="9"/>
  <c r="BV375" i="9"/>
  <c r="BV178" i="9"/>
  <c r="BV239" i="9"/>
  <c r="BV27" i="9"/>
  <c r="BV33" i="9"/>
  <c r="BV39" i="9"/>
  <c r="BV245" i="9"/>
  <c r="BV288" i="9"/>
  <c r="BV342" i="9"/>
  <c r="BV348" i="9"/>
  <c r="BV86" i="9"/>
  <c r="BV262" i="9"/>
  <c r="BV341" i="9"/>
  <c r="BV267" i="9"/>
  <c r="BV168" i="9"/>
  <c r="BV204" i="9"/>
  <c r="EH38" i="9"/>
  <c r="DW297" i="9"/>
  <c r="DL855" i="9"/>
  <c r="DL409" i="9"/>
  <c r="DL830" i="9"/>
  <c r="DL417" i="9"/>
  <c r="DL331" i="9"/>
  <c r="DL193" i="9"/>
  <c r="DL108" i="9"/>
  <c r="DL326" i="9"/>
  <c r="DL854" i="9"/>
  <c r="DL536" i="9"/>
  <c r="DL126" i="9"/>
  <c r="DL485" i="9"/>
  <c r="DL95" i="9"/>
  <c r="DL213" i="9"/>
  <c r="DL449" i="9"/>
  <c r="DL234" i="9"/>
  <c r="DL851" i="9"/>
  <c r="DL597" i="9"/>
  <c r="DA184" i="9"/>
  <c r="DA240" i="9"/>
  <c r="DA320" i="9"/>
  <c r="DA303" i="9"/>
  <c r="DA141" i="9"/>
  <c r="DA54" i="9"/>
  <c r="DA203" i="9"/>
  <c r="DA47" i="9"/>
  <c r="DA40" i="9"/>
  <c r="CP141" i="9"/>
  <c r="CP192" i="9"/>
  <c r="CP130" i="9"/>
  <c r="CP86" i="9"/>
  <c r="CP24" i="9"/>
  <c r="CP166" i="9"/>
  <c r="CE321" i="9"/>
  <c r="CE325" i="9"/>
  <c r="CE201" i="9"/>
  <c r="CE128" i="9"/>
  <c r="CE381" i="9"/>
  <c r="CE266" i="9"/>
  <c r="CE353" i="9"/>
  <c r="CE289" i="9"/>
  <c r="CE403" i="9"/>
  <c r="CE256" i="9"/>
  <c r="CE39" i="9"/>
  <c r="CE58" i="9"/>
  <c r="CE329" i="9"/>
  <c r="CE248" i="9"/>
  <c r="CE301" i="9"/>
  <c r="CE254" i="9"/>
  <c r="CE237" i="9"/>
  <c r="CE37" i="9"/>
  <c r="CE140" i="9"/>
  <c r="CE191" i="9"/>
  <c r="CE271" i="9"/>
  <c r="CE354" i="9"/>
  <c r="CE135" i="9"/>
  <c r="CE377" i="9"/>
  <c r="CE86" i="9"/>
  <c r="CE137" i="9"/>
  <c r="CE155" i="9"/>
  <c r="CE147" i="9"/>
  <c r="CE205" i="9"/>
  <c r="CE297" i="9"/>
  <c r="CE269" i="9"/>
  <c r="CE250" i="9"/>
  <c r="CE43" i="9"/>
  <c r="CE173" i="9"/>
  <c r="CE265" i="9"/>
  <c r="CE130" i="9"/>
  <c r="CE33" i="9"/>
  <c r="CE282" i="9"/>
  <c r="CE103" i="9"/>
  <c r="H47" i="9"/>
  <c r="H83" i="9"/>
  <c r="H119" i="9"/>
  <c r="H155" i="9"/>
  <c r="H191" i="9"/>
  <c r="H227" i="9"/>
  <c r="H263" i="9"/>
  <c r="H299" i="9"/>
  <c r="H335" i="9"/>
  <c r="H371" i="9"/>
  <c r="H407" i="9"/>
  <c r="H443" i="9"/>
  <c r="H479" i="9"/>
  <c r="H515" i="9"/>
  <c r="H551" i="9"/>
  <c r="H587" i="9"/>
  <c r="H623" i="9"/>
  <c r="H659" i="9"/>
  <c r="H24" i="9"/>
  <c r="H60" i="9"/>
  <c r="H96" i="9"/>
  <c r="H132" i="9"/>
  <c r="H168" i="9"/>
  <c r="H204" i="9"/>
  <c r="H240" i="9"/>
  <c r="H276" i="9"/>
  <c r="H312" i="9"/>
  <c r="H348" i="9"/>
  <c r="H384" i="9"/>
  <c r="H420" i="9"/>
  <c r="H456" i="9"/>
  <c r="H492" i="9"/>
  <c r="H528" i="9"/>
  <c r="H564" i="9"/>
  <c r="H600" i="9"/>
  <c r="H636" i="9"/>
  <c r="H672" i="9"/>
  <c r="H43" i="9"/>
  <c r="H79" i="9"/>
  <c r="H115" i="9"/>
  <c r="H151" i="9"/>
  <c r="H187" i="9"/>
  <c r="H223" i="9"/>
  <c r="H259" i="9"/>
  <c r="H295" i="9"/>
  <c r="H331" i="9"/>
  <c r="H367" i="9"/>
  <c r="H403" i="9"/>
  <c r="H439" i="9"/>
  <c r="H475" i="9"/>
  <c r="H511" i="9"/>
  <c r="H547" i="9"/>
  <c r="H583" i="9"/>
  <c r="H619" i="9"/>
  <c r="H655" i="9"/>
  <c r="H32" i="9"/>
  <c r="H68" i="9"/>
  <c r="H104" i="9"/>
  <c r="H140" i="9"/>
  <c r="H176" i="9"/>
  <c r="H212" i="9"/>
  <c r="H248" i="9"/>
  <c r="H284" i="9"/>
  <c r="H320" i="9"/>
  <c r="H356" i="9"/>
  <c r="H392" i="9"/>
  <c r="H428" i="9"/>
  <c r="H464" i="9"/>
  <c r="H500" i="9"/>
  <c r="H536" i="9"/>
  <c r="H572" i="9"/>
  <c r="H608" i="9"/>
  <c r="H644" i="9"/>
  <c r="H39" i="9"/>
  <c r="H75" i="9"/>
  <c r="H111" i="9"/>
  <c r="H147" i="9"/>
  <c r="H183" i="9"/>
  <c r="H219" i="9"/>
  <c r="H255" i="9"/>
  <c r="H291" i="9"/>
  <c r="H327" i="9"/>
  <c r="H363" i="9"/>
  <c r="H399" i="9"/>
  <c r="H435" i="9"/>
  <c r="H471" i="9"/>
  <c r="H507" i="9"/>
  <c r="H543" i="9"/>
  <c r="H579" i="9"/>
  <c r="H615" i="9"/>
  <c r="H651" i="9"/>
  <c r="H52" i="9"/>
  <c r="H88" i="9"/>
  <c r="H124" i="9"/>
  <c r="H160" i="9"/>
  <c r="H196" i="9"/>
  <c r="H232" i="9"/>
  <c r="H268" i="9"/>
  <c r="H304" i="9"/>
  <c r="H340" i="9"/>
  <c r="H376" i="9"/>
  <c r="H412" i="9"/>
  <c r="H448" i="9"/>
  <c r="H484" i="9"/>
  <c r="H520" i="9"/>
  <c r="H556" i="9"/>
  <c r="H592" i="9"/>
  <c r="H628" i="9"/>
  <c r="H664" i="9"/>
  <c r="S41" i="9"/>
  <c r="S77" i="9"/>
  <c r="S113" i="9"/>
  <c r="S149" i="9"/>
  <c r="S185" i="9"/>
  <c r="S156" i="9"/>
  <c r="S42" i="9"/>
  <c r="S78" i="9"/>
  <c r="S114" i="9"/>
  <c r="S150" i="9"/>
  <c r="S55" i="9"/>
  <c r="S91" i="9"/>
  <c r="S127" i="9"/>
  <c r="S163" i="9"/>
  <c r="S199" i="9"/>
  <c r="S32" i="9"/>
  <c r="S68" i="9"/>
  <c r="S104" i="9"/>
  <c r="S140" i="9"/>
  <c r="S176" i="9"/>
  <c r="S212" i="9"/>
  <c r="S39" i="9"/>
  <c r="S75" i="9"/>
  <c r="S111" i="9"/>
  <c r="S147" i="9"/>
  <c r="S183" i="9"/>
  <c r="S28" i="9"/>
  <c r="S64" i="9"/>
  <c r="S100" i="9"/>
  <c r="S136" i="9"/>
  <c r="S172" i="9"/>
  <c r="S208" i="9"/>
  <c r="AD29" i="9"/>
  <c r="AD65" i="9"/>
  <c r="AD90" i="9"/>
  <c r="AD48" i="9"/>
  <c r="AD84" i="9"/>
  <c r="AD49" i="9"/>
  <c r="AD85" i="9"/>
  <c r="AD44" i="9"/>
  <c r="AD80" i="9"/>
  <c r="AD51" i="9"/>
  <c r="AD87" i="9"/>
  <c r="AD58" i="9"/>
  <c r="AD94" i="9"/>
  <c r="BV290" i="9"/>
  <c r="BV31" i="9"/>
  <c r="BV443" i="9"/>
  <c r="BV155" i="9"/>
  <c r="BV274" i="9"/>
  <c r="BV247" i="9"/>
  <c r="BV390" i="9"/>
  <c r="BV329" i="9"/>
  <c r="BV337" i="9"/>
  <c r="BV417" i="9"/>
  <c r="BV420" i="9"/>
  <c r="EH252" i="9"/>
  <c r="DW137" i="9"/>
  <c r="DL117" i="9"/>
  <c r="DL820" i="9"/>
  <c r="DL782" i="9"/>
  <c r="DL756" i="9"/>
  <c r="DL478" i="9"/>
  <c r="DL647" i="9"/>
  <c r="DL113" i="9"/>
  <c r="DL580" i="9"/>
  <c r="DL298" i="9"/>
  <c r="DL106" i="9"/>
  <c r="DL340" i="9"/>
  <c r="DL69" i="9"/>
  <c r="DL656" i="9"/>
  <c r="DL406" i="9"/>
  <c r="DL617" i="9"/>
  <c r="DL51" i="9"/>
  <c r="DL336" i="9"/>
  <c r="DL285" i="9"/>
  <c r="DA313" i="9"/>
  <c r="DA196" i="9"/>
  <c r="DA271" i="9"/>
  <c r="DA251" i="9"/>
  <c r="DA192" i="9"/>
  <c r="DA41" i="9"/>
  <c r="DA63" i="9"/>
  <c r="DA345" i="9"/>
  <c r="DA214" i="9"/>
  <c r="CP198" i="9"/>
  <c r="CP161" i="9"/>
  <c r="CP147" i="9"/>
  <c r="CP106" i="9"/>
  <c r="CP150" i="9"/>
  <c r="CP169" i="9"/>
  <c r="CE163" i="9"/>
  <c r="CE90" i="9"/>
  <c r="CE48" i="9"/>
  <c r="CE397" i="9"/>
  <c r="CE23" i="9"/>
  <c r="CE345" i="9"/>
  <c r="CE134" i="9"/>
  <c r="CE115" i="9"/>
  <c r="CE340" i="9"/>
  <c r="CE30" i="9"/>
  <c r="CE268" i="9"/>
  <c r="CE63" i="9"/>
  <c r="CE218" i="9"/>
  <c r="CE292" i="9"/>
  <c r="CE92" i="9"/>
  <c r="CE317" i="9"/>
  <c r="CE261" i="9"/>
  <c r="CE161" i="9"/>
  <c r="CE322" i="9"/>
  <c r="CE56" i="9"/>
  <c r="CE335" i="9"/>
  <c r="CE217" i="9"/>
  <c r="CE285" i="9"/>
  <c r="CE228" i="9"/>
  <c r="CE378" i="9"/>
  <c r="CE410" i="9"/>
  <c r="CE193" i="9"/>
  <c r="CE176" i="9"/>
  <c r="CE420" i="9"/>
  <c r="CE344" i="9"/>
  <c r="CE61" i="9"/>
  <c r="CE299" i="9"/>
  <c r="CE51" i="9"/>
  <c r="CE358" i="9"/>
  <c r="CE242" i="9"/>
  <c r="CE131" i="9"/>
  <c r="CE183" i="9"/>
  <c r="CE208" i="9"/>
  <c r="BV210" i="9"/>
  <c r="H53" i="9"/>
  <c r="H89" i="9"/>
  <c r="H125" i="9"/>
  <c r="H161" i="9"/>
  <c r="H197" i="9"/>
  <c r="H233" i="9"/>
  <c r="H269" i="9"/>
  <c r="H305" i="9"/>
  <c r="H341" i="9"/>
  <c r="H377" i="9"/>
  <c r="H413" i="9"/>
  <c r="H449" i="9"/>
  <c r="H485" i="9"/>
  <c r="H521" i="9"/>
  <c r="H557" i="9"/>
  <c r="H593" i="9"/>
  <c r="H629" i="9"/>
  <c r="H665" i="9"/>
  <c r="H30" i="9"/>
  <c r="H66" i="9"/>
  <c r="H102" i="9"/>
  <c r="H138" i="9"/>
  <c r="H174" i="9"/>
  <c r="H210" i="9"/>
  <c r="H246" i="9"/>
  <c r="H282" i="9"/>
  <c r="H318" i="9"/>
  <c r="H354" i="9"/>
  <c r="H390" i="9"/>
  <c r="H426" i="9"/>
  <c r="H462" i="9"/>
  <c r="H498" i="9"/>
  <c r="H534" i="9"/>
  <c r="H570" i="9"/>
  <c r="H606" i="9"/>
  <c r="H642" i="9"/>
  <c r="H673" i="9"/>
  <c r="H49" i="9"/>
  <c r="H85" i="9"/>
  <c r="H121" i="9"/>
  <c r="H157" i="9"/>
  <c r="H193" i="9"/>
  <c r="H229" i="9"/>
  <c r="H265" i="9"/>
  <c r="H301" i="9"/>
  <c r="H337" i="9"/>
  <c r="H373" i="9"/>
  <c r="H409" i="9"/>
  <c r="H445" i="9"/>
  <c r="H481" i="9"/>
  <c r="H517" i="9"/>
  <c r="H553" i="9"/>
  <c r="H589" i="9"/>
  <c r="H625" i="9"/>
  <c r="H661" i="9"/>
  <c r="H38" i="9"/>
  <c r="H74" i="9"/>
  <c r="H110" i="9"/>
  <c r="H146" i="9"/>
  <c r="H182" i="9"/>
  <c r="H218" i="9"/>
  <c r="H254" i="9"/>
  <c r="H290" i="9"/>
  <c r="H326" i="9"/>
  <c r="H362" i="9"/>
  <c r="H398" i="9"/>
  <c r="H434" i="9"/>
  <c r="H470" i="9"/>
  <c r="H506" i="9"/>
  <c r="H542" i="9"/>
  <c r="H578" i="9"/>
  <c r="H614" i="9"/>
  <c r="H650" i="9"/>
  <c r="H45" i="9"/>
  <c r="H81" i="9"/>
  <c r="H117" i="9"/>
  <c r="H153" i="9"/>
  <c r="H189" i="9"/>
  <c r="H225" i="9"/>
  <c r="H261" i="9"/>
  <c r="H297" i="9"/>
  <c r="H333" i="9"/>
  <c r="H369" i="9"/>
  <c r="H405" i="9"/>
  <c r="H441" i="9"/>
  <c r="H477" i="9"/>
  <c r="H513" i="9"/>
  <c r="H549" i="9"/>
  <c r="H585" i="9"/>
  <c r="H621" i="9"/>
  <c r="H669" i="9"/>
  <c r="H58" i="9"/>
  <c r="H94" i="9"/>
  <c r="H130" i="9"/>
  <c r="H166" i="9"/>
  <c r="H202" i="9"/>
  <c r="H238" i="9"/>
  <c r="H274" i="9"/>
  <c r="H310" i="9"/>
  <c r="H346" i="9"/>
  <c r="H382" i="9"/>
  <c r="H418" i="9"/>
  <c r="H454" i="9"/>
  <c r="H490" i="9"/>
  <c r="H526" i="9"/>
  <c r="H562" i="9"/>
  <c r="H598" i="9"/>
  <c r="H634" i="9"/>
  <c r="H670" i="9"/>
  <c r="S47" i="9"/>
  <c r="S83" i="9"/>
  <c r="S119" i="9"/>
  <c r="S155" i="9"/>
  <c r="S191" i="9"/>
  <c r="S174" i="9"/>
  <c r="S48" i="9"/>
  <c r="S84" i="9"/>
  <c r="S120" i="9"/>
  <c r="S25" i="9"/>
  <c r="S61" i="9"/>
  <c r="S97" i="9"/>
  <c r="S133" i="9"/>
  <c r="S169" i="9"/>
  <c r="S205" i="9"/>
  <c r="S38" i="9"/>
  <c r="S74" i="9"/>
  <c r="S110" i="9"/>
  <c r="S146" i="9"/>
  <c r="S182" i="9"/>
  <c r="S168" i="9"/>
  <c r="S45" i="9"/>
  <c r="S81" i="9"/>
  <c r="S117" i="9"/>
  <c r="S153" i="9"/>
  <c r="S189" i="9"/>
  <c r="S34" i="9"/>
  <c r="S70" i="9"/>
  <c r="S106" i="9"/>
  <c r="S142" i="9"/>
  <c r="S178" i="9"/>
  <c r="S214" i="9"/>
  <c r="AD35" i="9"/>
  <c r="AD71" i="9"/>
  <c r="AD92" i="9"/>
  <c r="AD54" i="9"/>
  <c r="AD93" i="9"/>
  <c r="AD55" i="9"/>
  <c r="AD91" i="9"/>
  <c r="AD50" i="9"/>
  <c r="AD86" i="9"/>
  <c r="AD57" i="9"/>
  <c r="AD28" i="9"/>
  <c r="AD64" i="9"/>
  <c r="AD96" i="9"/>
  <c r="BV153" i="9"/>
  <c r="BV32" i="9"/>
  <c r="BV334" i="9"/>
  <c r="BV303" i="9"/>
  <c r="BV221" i="9"/>
  <c r="BV308" i="9"/>
  <c r="BV277" i="9"/>
  <c r="BV120" i="9"/>
  <c r="BV229" i="9"/>
  <c r="BV345" i="9"/>
  <c r="BV112" i="9"/>
  <c r="BV202" i="9"/>
  <c r="BV325" i="9"/>
  <c r="BV368" i="9"/>
  <c r="BV333" i="9"/>
  <c r="BV295" i="9"/>
  <c r="BV326" i="9"/>
  <c r="BV365" i="9"/>
  <c r="BV413" i="9"/>
  <c r="BV269" i="9"/>
  <c r="BV278" i="9"/>
  <c r="BV227" i="9"/>
  <c r="BV131" i="9"/>
  <c r="BV319" i="9"/>
  <c r="BV251" i="9"/>
  <c r="BV381" i="9"/>
  <c r="BV79" i="9"/>
  <c r="DW35" i="9"/>
  <c r="DW91" i="9"/>
  <c r="DL451" i="9"/>
  <c r="DL347" i="9"/>
  <c r="DL202" i="9"/>
  <c r="DL323" i="9"/>
  <c r="DL66" i="9"/>
  <c r="DL607" i="9"/>
  <c r="DL556" i="9"/>
  <c r="DL57" i="9"/>
  <c r="DL27" i="9"/>
  <c r="DL266" i="9"/>
  <c r="DL866" i="9"/>
  <c r="DL187" i="9"/>
  <c r="DL244" i="9"/>
  <c r="DL174" i="9"/>
  <c r="DL868" i="9"/>
  <c r="DL869" i="9"/>
  <c r="DL587" i="9"/>
  <c r="DL239" i="9"/>
  <c r="DA318" i="9"/>
  <c r="DA33" i="9"/>
  <c r="DA120" i="9"/>
  <c r="DA144" i="9"/>
  <c r="DA113" i="9"/>
  <c r="DA43" i="9"/>
  <c r="DA64" i="9"/>
  <c r="DA88" i="9"/>
  <c r="DA360" i="9"/>
  <c r="CP163" i="9"/>
  <c r="CP124" i="9"/>
  <c r="CP31" i="9"/>
  <c r="CP208" i="9"/>
  <c r="CP173" i="9"/>
  <c r="CP34" i="9"/>
  <c r="CE361" i="9"/>
  <c r="CE348" i="9"/>
  <c r="CE49" i="9"/>
  <c r="CE129" i="9"/>
  <c r="CE182" i="9"/>
  <c r="CE356" i="9"/>
  <c r="CE194" i="9"/>
  <c r="CE97" i="9"/>
  <c r="CE380" i="9"/>
  <c r="CE413" i="9"/>
  <c r="CE214" i="9"/>
  <c r="CE192" i="9"/>
  <c r="CE284" i="9"/>
  <c r="CE188" i="9"/>
  <c r="CE405" i="9"/>
  <c r="CE156" i="9"/>
  <c r="CE198" i="9"/>
  <c r="CE139" i="9"/>
  <c r="CE243" i="9"/>
  <c r="CE59" i="9"/>
  <c r="CE227" i="9"/>
  <c r="CE398" i="9"/>
  <c r="CE123" i="9"/>
  <c r="CE249" i="9"/>
  <c r="CE310" i="9"/>
  <c r="CE355" i="9"/>
  <c r="CE286" i="9"/>
  <c r="CE257" i="9"/>
  <c r="CE113" i="9"/>
  <c r="CE304" i="9"/>
  <c r="CE274" i="9"/>
  <c r="CE91" i="9"/>
  <c r="CE110" i="9"/>
  <c r="CE409" i="9"/>
  <c r="CE333" i="9"/>
  <c r="CE88" i="9"/>
  <c r="CE47" i="9"/>
  <c r="CE316" i="9"/>
  <c r="H23" i="9"/>
  <c r="H59" i="9"/>
  <c r="H95" i="9"/>
  <c r="H131" i="9"/>
  <c r="H167" i="9"/>
  <c r="H203" i="9"/>
  <c r="H239" i="9"/>
  <c r="H275" i="9"/>
  <c r="H311" i="9"/>
  <c r="H347" i="9"/>
  <c r="H383" i="9"/>
  <c r="H419" i="9"/>
  <c r="H455" i="9"/>
  <c r="H491" i="9"/>
  <c r="H527" i="9"/>
  <c r="H563" i="9"/>
  <c r="H599" i="9"/>
  <c r="H635" i="9"/>
  <c r="H671" i="9"/>
  <c r="H36" i="9"/>
  <c r="H72" i="9"/>
  <c r="H108" i="9"/>
  <c r="H144" i="9"/>
  <c r="H180" i="9"/>
  <c r="H216" i="9"/>
  <c r="H252" i="9"/>
  <c r="H288" i="9"/>
  <c r="H324" i="9"/>
  <c r="H360" i="9"/>
  <c r="H396" i="9"/>
  <c r="H432" i="9"/>
  <c r="H468" i="9"/>
  <c r="H504" i="9"/>
  <c r="H540" i="9"/>
  <c r="H576" i="9"/>
  <c r="H612" i="9"/>
  <c r="H648" i="9"/>
  <c r="H657" i="9"/>
  <c r="H55" i="9"/>
  <c r="H91" i="9"/>
  <c r="H127" i="9"/>
  <c r="H163" i="9"/>
  <c r="H199" i="9"/>
  <c r="H235" i="9"/>
  <c r="H271" i="9"/>
  <c r="H307" i="9"/>
  <c r="H343" i="9"/>
  <c r="H379" i="9"/>
  <c r="H415" i="9"/>
  <c r="H451" i="9"/>
  <c r="H487" i="9"/>
  <c r="H523" i="9"/>
  <c r="H559" i="9"/>
  <c r="H595" i="9"/>
  <c r="H631" i="9"/>
  <c r="H668" i="9"/>
  <c r="H44" i="9"/>
  <c r="H80" i="9"/>
  <c r="H116" i="9"/>
  <c r="H152" i="9"/>
  <c r="H188" i="9"/>
  <c r="H224" i="9"/>
  <c r="H260" i="9"/>
  <c r="H296" i="9"/>
  <c r="H332" i="9"/>
  <c r="H368" i="9"/>
  <c r="H404" i="9"/>
  <c r="H440" i="9"/>
  <c r="H476" i="9"/>
  <c r="H512" i="9"/>
  <c r="H548" i="9"/>
  <c r="H584" i="9"/>
  <c r="H620" i="9"/>
  <c r="H656" i="9"/>
  <c r="H51" i="9"/>
  <c r="H87" i="9"/>
  <c r="H123" i="9"/>
  <c r="H159" i="9"/>
  <c r="H195" i="9"/>
  <c r="H231" i="9"/>
  <c r="H267" i="9"/>
  <c r="H303" i="9"/>
  <c r="H339" i="9"/>
  <c r="H375" i="9"/>
  <c r="H411" i="9"/>
  <c r="H447" i="9"/>
  <c r="H483" i="9"/>
  <c r="H519" i="9"/>
  <c r="H555" i="9"/>
  <c r="H591" i="9"/>
  <c r="H627" i="9"/>
  <c r="H28" i="9"/>
  <c r="H64" i="9"/>
  <c r="H100" i="9"/>
  <c r="H136" i="9"/>
  <c r="H172" i="9"/>
  <c r="H208" i="9"/>
  <c r="H244" i="9"/>
  <c r="H280" i="9"/>
  <c r="H316" i="9"/>
  <c r="H352" i="9"/>
  <c r="H388" i="9"/>
  <c r="H424" i="9"/>
  <c r="H460" i="9"/>
  <c r="H496" i="9"/>
  <c r="H532" i="9"/>
  <c r="H568" i="9"/>
  <c r="H604" i="9"/>
  <c r="H640" i="9"/>
  <c r="H22" i="9"/>
  <c r="S53" i="9"/>
  <c r="S89" i="9"/>
  <c r="S125" i="9"/>
  <c r="S161" i="9"/>
  <c r="S197" i="9"/>
  <c r="S198" i="9"/>
  <c r="S54" i="9"/>
  <c r="S90" i="9"/>
  <c r="S126" i="9"/>
  <c r="S31" i="9"/>
  <c r="S67" i="9"/>
  <c r="S103" i="9"/>
  <c r="S139" i="9"/>
  <c r="S175" i="9"/>
  <c r="S211" i="9"/>
  <c r="S44" i="9"/>
  <c r="S80" i="9"/>
  <c r="S116" i="9"/>
  <c r="S152" i="9"/>
  <c r="S188" i="9"/>
  <c r="S186" i="9"/>
  <c r="S51" i="9"/>
  <c r="S87" i="9"/>
  <c r="S123" i="9"/>
  <c r="S159" i="9"/>
  <c r="S195" i="9"/>
  <c r="S40" i="9"/>
  <c r="S76" i="9"/>
  <c r="S112" i="9"/>
  <c r="S148" i="9"/>
  <c r="S184" i="9"/>
  <c r="S180" i="9"/>
  <c r="AD41" i="9"/>
  <c r="AD77" i="9"/>
  <c r="AD24" i="9"/>
  <c r="AD60" i="9"/>
  <c r="AD25" i="9"/>
  <c r="AD61" i="9"/>
  <c r="AD97" i="9"/>
  <c r="AD56" i="9"/>
  <c r="AD27" i="9"/>
  <c r="AD63" i="9"/>
  <c r="AD34" i="9"/>
  <c r="AD70" i="9"/>
  <c r="AD22" i="9"/>
  <c r="BV118" i="9"/>
  <c r="BV91" i="9"/>
  <c r="BV444" i="9"/>
  <c r="BV428" i="9"/>
  <c r="BV144" i="9"/>
  <c r="BV379" i="9"/>
  <c r="BV159" i="9"/>
  <c r="BV62" i="9"/>
  <c r="BV372" i="9"/>
  <c r="BV480" i="9"/>
  <c r="BV138" i="9"/>
  <c r="BV114" i="9"/>
  <c r="BV170" i="9"/>
  <c r="BV272" i="9"/>
  <c r="BV438" i="9"/>
  <c r="BV370" i="9"/>
  <c r="BV41" i="9"/>
  <c r="BV335" i="9"/>
  <c r="BV371" i="9"/>
  <c r="BV248" i="9"/>
  <c r="BV108" i="9"/>
  <c r="BV279" i="9"/>
  <c r="BV230" i="9"/>
  <c r="BV111" i="9"/>
  <c r="BV90" i="9"/>
  <c r="BV169" i="9"/>
  <c r="BV208" i="9"/>
  <c r="BV406" i="9"/>
  <c r="BV28" i="9"/>
  <c r="BV426" i="9"/>
  <c r="DC280" i="9"/>
  <c r="DW93" i="9"/>
  <c r="DW229" i="9"/>
  <c r="DL772" i="9"/>
  <c r="DL771" i="9"/>
  <c r="DL835" i="9"/>
  <c r="DL841" i="9"/>
  <c r="DL72" i="9"/>
  <c r="DL400" i="9"/>
  <c r="DL788" i="9"/>
  <c r="DL454" i="9"/>
  <c r="DL779" i="9"/>
  <c r="DL268" i="9"/>
  <c r="DL702" i="9"/>
  <c r="DL83" i="9"/>
  <c r="DL103" i="9"/>
  <c r="DL862" i="9"/>
  <c r="DL471" i="9"/>
  <c r="DL147" i="9"/>
  <c r="DL232" i="9"/>
  <c r="DA104" i="9"/>
  <c r="DA117" i="9"/>
  <c r="DA72" i="9"/>
  <c r="DA342" i="9"/>
  <c r="DA356" i="9"/>
  <c r="DA204" i="9"/>
  <c r="DA275" i="9"/>
  <c r="DA317" i="9"/>
  <c r="DA126" i="9"/>
  <c r="DA116" i="9"/>
  <c r="CP108" i="9"/>
  <c r="CP68" i="9"/>
  <c r="CP212" i="9"/>
  <c r="CP65" i="9"/>
  <c r="CP110" i="9"/>
  <c r="CE253" i="9"/>
  <c r="CE313" i="9"/>
  <c r="CE138" i="9"/>
  <c r="CE416" i="9"/>
  <c r="CE77" i="9"/>
  <c r="CE31" i="9"/>
  <c r="CE346" i="9"/>
  <c r="CE70" i="9"/>
  <c r="CE118" i="9"/>
  <c r="CE22" i="9"/>
  <c r="CE341" i="9"/>
  <c r="CE415" i="9"/>
  <c r="CE408" i="9"/>
  <c r="CE172" i="9"/>
  <c r="CE296" i="9"/>
  <c r="CE95" i="9"/>
  <c r="CE307" i="9"/>
  <c r="CE231" i="9"/>
  <c r="CE107" i="9"/>
  <c r="CE390" i="9"/>
  <c r="CE233" i="9"/>
  <c r="CE67" i="9"/>
  <c r="CE315" i="9"/>
  <c r="CE324" i="9"/>
  <c r="CE210" i="9"/>
  <c r="CE311" i="9"/>
  <c r="CE220" i="9"/>
  <c r="CE209" i="9"/>
  <c r="CE160" i="9"/>
  <c r="CE287" i="9"/>
  <c r="CE364" i="9"/>
  <c r="CE96" i="9"/>
  <c r="CE305" i="9"/>
  <c r="CE68" i="9"/>
  <c r="CE404" i="9"/>
  <c r="CE394" i="9"/>
  <c r="CE136" i="9"/>
  <c r="CE392" i="9"/>
  <c r="CE89" i="9"/>
  <c r="H29" i="9"/>
  <c r="H65" i="9"/>
  <c r="H101" i="9"/>
  <c r="H137" i="9"/>
  <c r="H173" i="9"/>
  <c r="H209" i="9"/>
  <c r="H245" i="9"/>
  <c r="H281" i="9"/>
  <c r="H317" i="9"/>
  <c r="H353" i="9"/>
  <c r="H389" i="9"/>
  <c r="H425" i="9"/>
  <c r="H461" i="9"/>
  <c r="H497" i="9"/>
  <c r="H533" i="9"/>
  <c r="H569" i="9"/>
  <c r="H605" i="9"/>
  <c r="H641" i="9"/>
  <c r="H667" i="9"/>
  <c r="H42" i="9"/>
  <c r="H78" i="9"/>
  <c r="H114" i="9"/>
  <c r="H150" i="9"/>
  <c r="H186" i="9"/>
  <c r="H222" i="9"/>
  <c r="H258" i="9"/>
  <c r="H294" i="9"/>
  <c r="H330" i="9"/>
  <c r="H366" i="9"/>
  <c r="H402" i="9"/>
  <c r="H438" i="9"/>
  <c r="H474" i="9"/>
  <c r="H510" i="9"/>
  <c r="H546" i="9"/>
  <c r="H582" i="9"/>
  <c r="H618" i="9"/>
  <c r="H654" i="9"/>
  <c r="H25" i="9"/>
  <c r="H61" i="9"/>
  <c r="H97" i="9"/>
  <c r="H133" i="9"/>
  <c r="H169" i="9"/>
  <c r="H205" i="9"/>
  <c r="H241" i="9"/>
  <c r="H277" i="9"/>
  <c r="H313" i="9"/>
  <c r="H349" i="9"/>
  <c r="H385" i="9"/>
  <c r="H421" i="9"/>
  <c r="H457" i="9"/>
  <c r="H493" i="9"/>
  <c r="H529" i="9"/>
  <c r="H565" i="9"/>
  <c r="H601" i="9"/>
  <c r="H637" i="9"/>
  <c r="H674" i="9"/>
  <c r="H50" i="9"/>
  <c r="H86" i="9"/>
  <c r="H122" i="9"/>
  <c r="H158" i="9"/>
  <c r="H194" i="9"/>
  <c r="H230" i="9"/>
  <c r="H266" i="9"/>
  <c r="H302" i="9"/>
  <c r="H338" i="9"/>
  <c r="H374" i="9"/>
  <c r="H410" i="9"/>
  <c r="H446" i="9"/>
  <c r="H482" i="9"/>
  <c r="H518" i="9"/>
  <c r="H554" i="9"/>
  <c r="H590" i="9"/>
  <c r="H626" i="9"/>
  <c r="H663" i="9"/>
  <c r="H57" i="9"/>
  <c r="H93" i="9"/>
  <c r="H129" i="9"/>
  <c r="H165" i="9"/>
  <c r="H201" i="9"/>
  <c r="H237" i="9"/>
  <c r="H273" i="9"/>
  <c r="H309" i="9"/>
  <c r="H345" i="9"/>
  <c r="H381" i="9"/>
  <c r="H417" i="9"/>
  <c r="H453" i="9"/>
  <c r="H489" i="9"/>
  <c r="H525" i="9"/>
  <c r="H561" i="9"/>
  <c r="H597" i="9"/>
  <c r="H633" i="9"/>
  <c r="H34" i="9"/>
  <c r="H70" i="9"/>
  <c r="H106" i="9"/>
  <c r="H142" i="9"/>
  <c r="H178" i="9"/>
  <c r="H214" i="9"/>
  <c r="H250" i="9"/>
  <c r="H286" i="9"/>
  <c r="H322" i="9"/>
  <c r="H358" i="9"/>
  <c r="H394" i="9"/>
  <c r="H430" i="9"/>
  <c r="H466" i="9"/>
  <c r="H502" i="9"/>
  <c r="H538" i="9"/>
  <c r="H574" i="9"/>
  <c r="H610" i="9"/>
  <c r="H646" i="9"/>
  <c r="S23" i="9"/>
  <c r="S59" i="9"/>
  <c r="S95" i="9"/>
  <c r="S131" i="9"/>
  <c r="S167" i="9"/>
  <c r="S203" i="9"/>
  <c r="S24" i="9"/>
  <c r="S60" i="9"/>
  <c r="S96" i="9"/>
  <c r="S132" i="9"/>
  <c r="S37" i="9"/>
  <c r="S73" i="9"/>
  <c r="S109" i="9"/>
  <c r="S145" i="9"/>
  <c r="S181" i="9"/>
  <c r="S162" i="9"/>
  <c r="S50" i="9"/>
  <c r="S86" i="9"/>
  <c r="S122" i="9"/>
  <c r="S158" i="9"/>
  <c r="S194" i="9"/>
  <c r="S210" i="9"/>
  <c r="S57" i="9"/>
  <c r="S93" i="9"/>
  <c r="S129" i="9"/>
  <c r="S165" i="9"/>
  <c r="S201" i="9"/>
  <c r="S46" i="9"/>
  <c r="S82" i="9"/>
  <c r="S118" i="9"/>
  <c r="S154" i="9"/>
  <c r="S190" i="9"/>
  <c r="S204" i="9"/>
  <c r="AD47" i="9"/>
  <c r="AD83" i="9"/>
  <c r="AD30" i="9"/>
  <c r="AD66" i="9"/>
  <c r="AD31" i="9"/>
  <c r="AD67" i="9"/>
  <c r="AD26" i="9"/>
  <c r="AD62" i="9"/>
  <c r="AD33" i="9"/>
  <c r="AD69" i="9"/>
  <c r="AD40" i="9"/>
  <c r="AD76" i="9"/>
  <c r="BV150" i="9"/>
  <c r="BV240" i="9"/>
  <c r="BV411" i="9"/>
  <c r="BV397" i="9"/>
  <c r="BV156" i="9"/>
  <c r="BV186" i="9"/>
  <c r="BV191" i="9"/>
  <c r="BV476" i="9"/>
  <c r="BV64" i="9"/>
  <c r="BV198" i="9"/>
  <c r="BV72" i="9"/>
  <c r="BV481" i="9"/>
  <c r="BV235" i="9"/>
  <c r="BV244" i="9"/>
  <c r="BV213" i="9"/>
  <c r="BV181" i="9"/>
  <c r="BV94" i="9"/>
  <c r="BV301" i="9"/>
  <c r="BV328" i="9"/>
  <c r="BV129" i="9"/>
  <c r="DW252" i="9"/>
  <c r="DL494" i="9"/>
  <c r="DL228" i="9"/>
  <c r="DL704" i="9"/>
  <c r="DA85" i="9"/>
  <c r="CP118" i="9"/>
  <c r="CE199" i="9"/>
  <c r="CE338" i="9"/>
  <c r="CE368" i="9"/>
  <c r="CE246" i="9"/>
  <c r="CE202" i="9"/>
  <c r="CE259" i="9"/>
  <c r="CE132" i="9"/>
  <c r="H215" i="9"/>
  <c r="H431" i="9"/>
  <c r="H647" i="9"/>
  <c r="H192" i="9"/>
  <c r="H408" i="9"/>
  <c r="H624" i="9"/>
  <c r="H175" i="9"/>
  <c r="H391" i="9"/>
  <c r="H607" i="9"/>
  <c r="H164" i="9"/>
  <c r="H380" i="9"/>
  <c r="H596" i="9"/>
  <c r="H171" i="9"/>
  <c r="H387" i="9"/>
  <c r="H603" i="9"/>
  <c r="H184" i="9"/>
  <c r="H400" i="9"/>
  <c r="H616" i="9"/>
  <c r="S173" i="9"/>
  <c r="S43" i="9"/>
  <c r="S56" i="9"/>
  <c r="S63" i="9"/>
  <c r="S88" i="9"/>
  <c r="AD89" i="9"/>
  <c r="AD68" i="9"/>
  <c r="BV30" i="9"/>
  <c r="BV453" i="9"/>
  <c r="BV203" i="9"/>
  <c r="BV124" i="9"/>
  <c r="BV48" i="9"/>
  <c r="BV58" i="9"/>
  <c r="BV176" i="9"/>
  <c r="BV139" i="9"/>
  <c r="BV78" i="9"/>
  <c r="BV376" i="9"/>
  <c r="BV122" i="9"/>
  <c r="BV154" i="9"/>
  <c r="BV350" i="9"/>
  <c r="BV45" i="9"/>
  <c r="BV158" i="9"/>
  <c r="BV224" i="9"/>
  <c r="BV60" i="9"/>
  <c r="BV314" i="9"/>
  <c r="BV455" i="9"/>
  <c r="BV89" i="9"/>
  <c r="BV367" i="9"/>
  <c r="BV322" i="9"/>
  <c r="BV461" i="9"/>
  <c r="BV24" i="9"/>
  <c r="BV291" i="9"/>
  <c r="BV442" i="9"/>
  <c r="BV101" i="9"/>
  <c r="BV42" i="9"/>
  <c r="BV222" i="9"/>
  <c r="BV145" i="9"/>
  <c r="BV261" i="9"/>
  <c r="BV330" i="9"/>
  <c r="BV199" i="9"/>
  <c r="BV177" i="9"/>
  <c r="BV401" i="9"/>
  <c r="BV209" i="9"/>
  <c r="BV25" i="9"/>
  <c r="BV99" i="9"/>
  <c r="BV37" i="9"/>
  <c r="BV469" i="9"/>
  <c r="BV127" i="9"/>
  <c r="BV268" i="9"/>
  <c r="BV225" i="9"/>
  <c r="BV160" i="9"/>
  <c r="BV392" i="9"/>
  <c r="BV132" i="9"/>
  <c r="BV166" i="9"/>
  <c r="BV283" i="9"/>
  <c r="BV323" i="9"/>
  <c r="BV133" i="9"/>
  <c r="BV467" i="9"/>
  <c r="BV296" i="9"/>
  <c r="BV184" i="9"/>
  <c r="BV46" i="9"/>
  <c r="BV307" i="9"/>
  <c r="BV360" i="9"/>
  <c r="BV454" i="9"/>
  <c r="BV196" i="9"/>
  <c r="BV340" i="9"/>
  <c r="BV506" i="9"/>
  <c r="BV75" i="9"/>
  <c r="BV148" i="9"/>
  <c r="BT151" i="9"/>
  <c r="BT30" i="9"/>
  <c r="BT35" i="9"/>
  <c r="BT102" i="9"/>
  <c r="BT44" i="9"/>
  <c r="BT353" i="9"/>
  <c r="BT276" i="9"/>
  <c r="BT453" i="9"/>
  <c r="BT398" i="9"/>
  <c r="BT164" i="9"/>
  <c r="BT243" i="9"/>
  <c r="BT74" i="9"/>
  <c r="BT203" i="9"/>
  <c r="BT437" i="9"/>
  <c r="BT124" i="9"/>
  <c r="BT396" i="9"/>
  <c r="BT143" i="9"/>
  <c r="BT48" i="9"/>
  <c r="BT505" i="9"/>
  <c r="BT391" i="9"/>
  <c r="BT61" i="9"/>
  <c r="BT433" i="9"/>
  <c r="BT165" i="9"/>
  <c r="BT320" i="9"/>
  <c r="BT460" i="9"/>
  <c r="BT388" i="9"/>
  <c r="BT211" i="9"/>
  <c r="BT122" i="9"/>
  <c r="BT265" i="9"/>
  <c r="BT299" i="9"/>
  <c r="BT351" i="9"/>
  <c r="DW33" i="9"/>
  <c r="DL264" i="9"/>
  <c r="DL241" i="9"/>
  <c r="DA147" i="9"/>
  <c r="DA238" i="9"/>
  <c r="CP37" i="9"/>
  <c r="CE308" i="9"/>
  <c r="CE195" i="9"/>
  <c r="CE234" i="9"/>
  <c r="CE223" i="9"/>
  <c r="CE84" i="9"/>
  <c r="CE280" i="9"/>
  <c r="H35" i="9"/>
  <c r="H251" i="9"/>
  <c r="H467" i="9"/>
  <c r="H662" i="9"/>
  <c r="H228" i="9"/>
  <c r="H444" i="9"/>
  <c r="H660" i="9"/>
  <c r="H211" i="9"/>
  <c r="H427" i="9"/>
  <c r="H643" i="9"/>
  <c r="H200" i="9"/>
  <c r="H416" i="9"/>
  <c r="H632" i="9"/>
  <c r="H207" i="9"/>
  <c r="H423" i="9"/>
  <c r="H639" i="9"/>
  <c r="H220" i="9"/>
  <c r="H436" i="9"/>
  <c r="H652" i="9"/>
  <c r="S209" i="9"/>
  <c r="S79" i="9"/>
  <c r="S92" i="9"/>
  <c r="S99" i="9"/>
  <c r="S124" i="9"/>
  <c r="AD36" i="9"/>
  <c r="AD39" i="9"/>
  <c r="BV35" i="9"/>
  <c r="BV398" i="9"/>
  <c r="BV435" i="9"/>
  <c r="BV440" i="9"/>
  <c r="BV378" i="9"/>
  <c r="BV336" i="9"/>
  <c r="BV69" i="9"/>
  <c r="BV356" i="9"/>
  <c r="BV486" i="9"/>
  <c r="BV211" i="9"/>
  <c r="BV293" i="9"/>
  <c r="BV297" i="9"/>
  <c r="BV407" i="9"/>
  <c r="BV104" i="9"/>
  <c r="BV130" i="9"/>
  <c r="BV193" i="9"/>
  <c r="BV253" i="9"/>
  <c r="BV67" i="9"/>
  <c r="BV456" i="9"/>
  <c r="BV264" i="9"/>
  <c r="BV147" i="9"/>
  <c r="BV394" i="9"/>
  <c r="BV484" i="9"/>
  <c r="BV212" i="9"/>
  <c r="BV466" i="9"/>
  <c r="BV36" i="9"/>
  <c r="BV382" i="9"/>
  <c r="BV472" i="9"/>
  <c r="BV275" i="9"/>
  <c r="BV53" i="9"/>
  <c r="BV339" i="9"/>
  <c r="BV502" i="9"/>
  <c r="BV146" i="9"/>
  <c r="BV459" i="9"/>
  <c r="BV380" i="9"/>
  <c r="BV207" i="9"/>
  <c r="BV436" i="9"/>
  <c r="BV217" i="9"/>
  <c r="BV358" i="9"/>
  <c r="BV446" i="9"/>
  <c r="BV47" i="9"/>
  <c r="BV384" i="9"/>
  <c r="BV54" i="9"/>
  <c r="BV432" i="9"/>
  <c r="BV478" i="9"/>
  <c r="BV109" i="9"/>
  <c r="BV419" i="9"/>
  <c r="BV422" i="9"/>
  <c r="BV483" i="9"/>
  <c r="BV214" i="9"/>
  <c r="BV504" i="9"/>
  <c r="BV468" i="9"/>
  <c r="BV219" i="9"/>
  <c r="BV220" i="9"/>
  <c r="BV173" i="9"/>
  <c r="BV429" i="9"/>
  <c r="BV93" i="9"/>
  <c r="BV228" i="9"/>
  <c r="BV317" i="9"/>
  <c r="BV492" i="9"/>
  <c r="BV167" i="9"/>
  <c r="BV462" i="9"/>
  <c r="BT26" i="9"/>
  <c r="BT123" i="9"/>
  <c r="BT427" i="9"/>
  <c r="BT470" i="9"/>
  <c r="BT128" i="9"/>
  <c r="BT450" i="9"/>
  <c r="BT226" i="9"/>
  <c r="BT249" i="9"/>
  <c r="BT416" i="9"/>
  <c r="BT399" i="9"/>
  <c r="BT73" i="9"/>
  <c r="BT375" i="9"/>
  <c r="BT178" i="9"/>
  <c r="BT27" i="9"/>
  <c r="BT33" i="9"/>
  <c r="BT39" i="9"/>
  <c r="BT245" i="9"/>
  <c r="BT288" i="9"/>
  <c r="DL818" i="9"/>
  <c r="DL122" i="9"/>
  <c r="DL316" i="9"/>
  <c r="DA329" i="9"/>
  <c r="DA321" i="9"/>
  <c r="CP190" i="9"/>
  <c r="CE80" i="9"/>
  <c r="CE264" i="9"/>
  <c r="CE331" i="9"/>
  <c r="CE330" i="9"/>
  <c r="CE349" i="9"/>
  <c r="CE406" i="9"/>
  <c r="H71" i="9"/>
  <c r="H287" i="9"/>
  <c r="H503" i="9"/>
  <c r="H48" i="9"/>
  <c r="H264" i="9"/>
  <c r="H480" i="9"/>
  <c r="H31" i="9"/>
  <c r="H247" i="9"/>
  <c r="H463" i="9"/>
  <c r="H676" i="9"/>
  <c r="H236" i="9"/>
  <c r="H452" i="9"/>
  <c r="H27" i="9"/>
  <c r="H243" i="9"/>
  <c r="H459" i="9"/>
  <c r="H40" i="9"/>
  <c r="H256" i="9"/>
  <c r="H472" i="9"/>
  <c r="S29" i="9"/>
  <c r="S30" i="9"/>
  <c r="S115" i="9"/>
  <c r="S128" i="9"/>
  <c r="S135" i="9"/>
  <c r="S160" i="9"/>
  <c r="AD72" i="9"/>
  <c r="AD75" i="9"/>
  <c r="BV102" i="9"/>
  <c r="BV164" i="9"/>
  <c r="BV464" i="9"/>
  <c r="BV396" i="9"/>
  <c r="BV505" i="9"/>
  <c r="BV61" i="9"/>
  <c r="BV165" i="9"/>
  <c r="BV460" i="9"/>
  <c r="BV115" i="9"/>
  <c r="BV408" i="9"/>
  <c r="BV256" i="9"/>
  <c r="BV494" i="9"/>
  <c r="BV135" i="9"/>
  <c r="BV157" i="9"/>
  <c r="BV51" i="9"/>
  <c r="BV55" i="9"/>
  <c r="BV311" i="9"/>
  <c r="BV488" i="9"/>
  <c r="BV318" i="9"/>
  <c r="BV321" i="9"/>
  <c r="BV423" i="9"/>
  <c r="BV286" i="9"/>
  <c r="BV171" i="9"/>
  <c r="BV409" i="9"/>
  <c r="BV487" i="9"/>
  <c r="BV377" i="9"/>
  <c r="BV142" i="9"/>
  <c r="BV352" i="9"/>
  <c r="BV188" i="9"/>
  <c r="BV499" i="9"/>
  <c r="BV310" i="9"/>
  <c r="BV477" i="9"/>
  <c r="BV263" i="9"/>
  <c r="BV280" i="9"/>
  <c r="BV489" i="9"/>
  <c r="BV463" i="9"/>
  <c r="BV215" i="9"/>
  <c r="BV294" i="9"/>
  <c r="BV38" i="9"/>
  <c r="BV126" i="9"/>
  <c r="BV185" i="9"/>
  <c r="BV84" i="9"/>
  <c r="BV57" i="9"/>
  <c r="BV175" i="9"/>
  <c r="BV393" i="9"/>
  <c r="BV87" i="9"/>
  <c r="BV281" i="9"/>
  <c r="BV233" i="9"/>
  <c r="BV205" i="9"/>
  <c r="BV152" i="9"/>
  <c r="BV362" i="9"/>
  <c r="BV298" i="9"/>
  <c r="BV302" i="9"/>
  <c r="BV498" i="9"/>
  <c r="BV259" i="9"/>
  <c r="BV430" i="9"/>
  <c r="BV85" i="9"/>
  <c r="BV386" i="9"/>
  <c r="BV70" i="9"/>
  <c r="BV387" i="9"/>
  <c r="BV402" i="9"/>
  <c r="BV324" i="9"/>
  <c r="BT290" i="9"/>
  <c r="BT31" i="9"/>
  <c r="BT443" i="9"/>
  <c r="BT155" i="9"/>
  <c r="BT274" i="9"/>
  <c r="BT247" i="9"/>
  <c r="BT390" i="9"/>
  <c r="BT329" i="9"/>
  <c r="BT337" i="9"/>
  <c r="BT417" i="9"/>
  <c r="BT420" i="9"/>
  <c r="BT76" i="9"/>
  <c r="BT22" i="9"/>
  <c r="BT252" i="9"/>
  <c r="BT440" i="9"/>
  <c r="BT364" i="9"/>
  <c r="BT412" i="9"/>
  <c r="BT378" i="9"/>
  <c r="BT343" i="9"/>
  <c r="BT58" i="9"/>
  <c r="BT63" i="9"/>
  <c r="BT176" i="9"/>
  <c r="BT355" i="9"/>
  <c r="BT139" i="9"/>
  <c r="BT508" i="9"/>
  <c r="BT78" i="9"/>
  <c r="BT96" i="9"/>
  <c r="DL107" i="9"/>
  <c r="DL437" i="9"/>
  <c r="DL618" i="9"/>
  <c r="DA175" i="9"/>
  <c r="DA150" i="9"/>
  <c r="CE235" i="9"/>
  <c r="CE370" i="9"/>
  <c r="CE375" i="9"/>
  <c r="CE126" i="9"/>
  <c r="CE294" i="9"/>
  <c r="CE36" i="9"/>
  <c r="CE302" i="9"/>
  <c r="H143" i="9"/>
  <c r="H359" i="9"/>
  <c r="H575" i="9"/>
  <c r="H120" i="9"/>
  <c r="H336" i="9"/>
  <c r="H552" i="9"/>
  <c r="H103" i="9"/>
  <c r="H319" i="9"/>
  <c r="H535" i="9"/>
  <c r="H92" i="9"/>
  <c r="H308" i="9"/>
  <c r="H524" i="9"/>
  <c r="H99" i="9"/>
  <c r="H315" i="9"/>
  <c r="H531" i="9"/>
  <c r="H112" i="9"/>
  <c r="H328" i="9"/>
  <c r="H544" i="9"/>
  <c r="S101" i="9"/>
  <c r="S102" i="9"/>
  <c r="S187" i="9"/>
  <c r="S200" i="9"/>
  <c r="S207" i="9"/>
  <c r="S22" i="9"/>
  <c r="AD73" i="9"/>
  <c r="AD82" i="9"/>
  <c r="BV353" i="9"/>
  <c r="BV74" i="9"/>
  <c r="BV437" i="9"/>
  <c r="BV143" i="9"/>
  <c r="BV192" i="9"/>
  <c r="BV66" i="9"/>
  <c r="BV363" i="9"/>
  <c r="BV77" i="9"/>
  <c r="BV287" i="9"/>
  <c r="BV490" i="9"/>
  <c r="BV100" i="9"/>
  <c r="BV40" i="9"/>
  <c r="BV403" i="9"/>
  <c r="BV50" i="9"/>
  <c r="BV189" i="9"/>
  <c r="BV344" i="9"/>
  <c r="BV361" i="9"/>
  <c r="BV349" i="9"/>
  <c r="BV110" i="9"/>
  <c r="BV271" i="9"/>
  <c r="BV234" i="9"/>
  <c r="BV237" i="9"/>
  <c r="BV206" i="9"/>
  <c r="BV29" i="9"/>
  <c r="BV369" i="9"/>
  <c r="BV141" i="9"/>
  <c r="BV305" i="9"/>
  <c r="BV49" i="9"/>
  <c r="BV451" i="9"/>
  <c r="BV474" i="9"/>
  <c r="BV313" i="9"/>
  <c r="BV434" i="9"/>
  <c r="BV374" i="9"/>
  <c r="BV496" i="9"/>
  <c r="BV497" i="9"/>
  <c r="BV23" i="9"/>
  <c r="BV81" i="9"/>
  <c r="BV410" i="9"/>
  <c r="BV445" i="9"/>
  <c r="BV447" i="9"/>
  <c r="BV105" i="9"/>
  <c r="BV107" i="9"/>
  <c r="BV194" i="9"/>
  <c r="BV495" i="9"/>
  <c r="BV316" i="9"/>
  <c r="BV458" i="9"/>
  <c r="BV421" i="9"/>
  <c r="BV405" i="9"/>
  <c r="BV501" i="9"/>
  <c r="BV98" i="9"/>
  <c r="BV441" i="9"/>
  <c r="BV172" i="9"/>
  <c r="BV448" i="9"/>
  <c r="BV95" i="9"/>
  <c r="BV190" i="9"/>
  <c r="BV354" i="9"/>
  <c r="BV242" i="9"/>
  <c r="BV197" i="9"/>
  <c r="BV254" i="9"/>
  <c r="BV503" i="9"/>
  <c r="BV332" i="9"/>
  <c r="BT210" i="9"/>
  <c r="BT118" i="9"/>
  <c r="BT91" i="9"/>
  <c r="BT444" i="9"/>
  <c r="BT428" i="9"/>
  <c r="BT144" i="9"/>
  <c r="BT379" i="9"/>
  <c r="BT159" i="9"/>
  <c r="BT62" i="9"/>
  <c r="BT372" i="9"/>
  <c r="BT480" i="9"/>
  <c r="BT138" i="9"/>
  <c r="BT114" i="9"/>
  <c r="BT272" i="9"/>
  <c r="BT438" i="9"/>
  <c r="BT370" i="9"/>
  <c r="BT41" i="9"/>
  <c r="BT335" i="9"/>
  <c r="BT371" i="9"/>
  <c r="BT248" i="9"/>
  <c r="BT108" i="9"/>
  <c r="BT279" i="9"/>
  <c r="CG402" i="9"/>
  <c r="DL421" i="9"/>
  <c r="DL683" i="9"/>
  <c r="DL808" i="9"/>
  <c r="DA327" i="9"/>
  <c r="CP185" i="9"/>
  <c r="CE73" i="9"/>
  <c r="CE122" i="9"/>
  <c r="CE290" i="9"/>
  <c r="CE50" i="9"/>
  <c r="CE252" i="9"/>
  <c r="CE78" i="9"/>
  <c r="CE418" i="9"/>
  <c r="H179" i="9"/>
  <c r="H395" i="9"/>
  <c r="H611" i="9"/>
  <c r="H156" i="9"/>
  <c r="H372" i="9"/>
  <c r="H588" i="9"/>
  <c r="H139" i="9"/>
  <c r="H355" i="9"/>
  <c r="H571" i="9"/>
  <c r="H128" i="9"/>
  <c r="H344" i="9"/>
  <c r="H560" i="9"/>
  <c r="H135" i="9"/>
  <c r="H351" i="9"/>
  <c r="H567" i="9"/>
  <c r="H148" i="9"/>
  <c r="H364" i="9"/>
  <c r="H580" i="9"/>
  <c r="S137" i="9"/>
  <c r="S138" i="9"/>
  <c r="S192" i="9"/>
  <c r="S27" i="9"/>
  <c r="S52" i="9"/>
  <c r="AD53" i="9"/>
  <c r="AD32" i="9"/>
  <c r="BV151" i="9"/>
  <c r="BV276" i="9"/>
  <c r="BV76" i="9"/>
  <c r="BV252" i="9"/>
  <c r="BV412" i="9"/>
  <c r="BV391" i="9"/>
  <c r="BV433" i="9"/>
  <c r="BV320" i="9"/>
  <c r="BV388" i="9"/>
  <c r="BV80" i="9"/>
  <c r="BV180" i="9"/>
  <c r="BV265" i="9"/>
  <c r="BV299" i="9"/>
  <c r="BV351" i="9"/>
  <c r="BV246" i="9"/>
  <c r="BV473" i="9"/>
  <c r="BV195" i="9"/>
  <c r="BV65" i="9"/>
  <c r="BV500" i="9"/>
  <c r="BV88" i="9"/>
  <c r="BV232" i="9"/>
  <c r="BV425" i="9"/>
  <c r="BV117" i="9"/>
  <c r="BV357" i="9"/>
  <c r="BV97" i="9"/>
  <c r="BV395" i="9"/>
  <c r="BV359" i="9"/>
  <c r="BV471" i="9"/>
  <c r="BV136" i="9"/>
  <c r="BV137" i="9"/>
  <c r="BV431" i="9"/>
  <c r="BV415" i="9"/>
  <c r="BV404" i="9"/>
  <c r="BV231" i="9"/>
  <c r="BV250" i="9"/>
  <c r="BV116" i="9"/>
  <c r="BV289" i="9"/>
  <c r="BV292" i="9"/>
  <c r="BV182" i="9"/>
  <c r="BV125" i="9"/>
  <c r="BV103" i="9"/>
  <c r="BV106" i="9"/>
  <c r="BV309" i="9"/>
  <c r="BV59" i="9"/>
  <c r="BV270" i="9"/>
  <c r="BV266" i="9"/>
  <c r="BV400" i="9"/>
  <c r="BV255" i="9"/>
  <c r="BV347" i="9"/>
  <c r="BV493" i="9"/>
  <c r="BV82" i="9"/>
  <c r="BV273" i="9"/>
  <c r="BV300" i="9"/>
  <c r="BV43" i="9"/>
  <c r="BV187" i="9"/>
  <c r="BV385" i="9"/>
  <c r="BV452" i="9"/>
  <c r="BV162" i="9"/>
  <c r="BV68" i="9"/>
  <c r="BV338" i="9"/>
  <c r="BV113" i="9"/>
  <c r="BV285" i="9"/>
  <c r="BT150" i="9"/>
  <c r="BT240" i="9"/>
  <c r="BT411" i="9"/>
  <c r="BT397" i="9"/>
  <c r="BT156" i="9"/>
  <c r="BT186" i="9"/>
  <c r="BT191" i="9"/>
  <c r="BT476" i="9"/>
  <c r="BT64" i="9"/>
  <c r="BT198" i="9"/>
  <c r="BT72" i="9"/>
  <c r="BT481" i="9"/>
  <c r="BT235" i="9"/>
  <c r="BT213" i="9"/>
  <c r="BT181" i="9"/>
  <c r="BT94" i="9"/>
  <c r="BT301" i="9"/>
  <c r="BT328" i="9"/>
  <c r="BT129" i="9"/>
  <c r="BT192" i="9"/>
  <c r="BT336" i="9"/>
  <c r="BT66" i="9"/>
  <c r="BT69" i="9"/>
  <c r="BT363" i="9"/>
  <c r="BT356" i="9"/>
  <c r="BT77" i="9"/>
  <c r="BT376" i="9"/>
  <c r="DA212" i="9"/>
  <c r="CE124" i="9"/>
  <c r="H300" i="9"/>
  <c r="H272" i="9"/>
  <c r="H292" i="9"/>
  <c r="S171" i="9"/>
  <c r="BV22" i="9"/>
  <c r="BV236" i="9"/>
  <c r="BV260" i="9"/>
  <c r="BV121" i="9"/>
  <c r="BV327" i="9"/>
  <c r="BV418" i="9"/>
  <c r="BV491" i="9"/>
  <c r="BV163" i="9"/>
  <c r="BV34" i="9"/>
  <c r="BV161" i="9"/>
  <c r="BT153" i="9"/>
  <c r="BT277" i="9"/>
  <c r="BT368" i="9"/>
  <c r="BT342" i="9"/>
  <c r="BT262" i="9"/>
  <c r="BT267" i="9"/>
  <c r="BT204" i="9"/>
  <c r="BT180" i="9"/>
  <c r="BT154" i="9"/>
  <c r="BT407" i="9"/>
  <c r="BT157" i="9"/>
  <c r="BT51" i="9"/>
  <c r="BT55" i="9"/>
  <c r="BT311" i="9"/>
  <c r="BT488" i="9"/>
  <c r="BT318" i="9"/>
  <c r="BT321" i="9"/>
  <c r="BT423" i="9"/>
  <c r="BT286" i="9"/>
  <c r="BT24" i="9"/>
  <c r="BT291" i="9"/>
  <c r="BT442" i="9"/>
  <c r="BT101" i="9"/>
  <c r="BT42" i="9"/>
  <c r="BT222" i="9"/>
  <c r="BT145" i="9"/>
  <c r="BT261" i="9"/>
  <c r="BT330" i="9"/>
  <c r="BT199" i="9"/>
  <c r="BT177" i="9"/>
  <c r="BT401" i="9"/>
  <c r="BT25" i="9"/>
  <c r="BT99" i="9"/>
  <c r="BT37" i="9"/>
  <c r="BT469" i="9"/>
  <c r="BT127" i="9"/>
  <c r="BT268" i="9"/>
  <c r="BT225" i="9"/>
  <c r="BT160" i="9"/>
  <c r="BT392" i="9"/>
  <c r="BT132" i="9"/>
  <c r="BT166" i="9"/>
  <c r="BT283" i="9"/>
  <c r="BT441" i="9"/>
  <c r="BT242" i="9"/>
  <c r="BT462" i="9"/>
  <c r="BT300" i="9"/>
  <c r="BT68" i="9"/>
  <c r="BT205" i="9"/>
  <c r="BT184" i="9"/>
  <c r="BT340" i="9"/>
  <c r="BT485" i="9"/>
  <c r="BT219" i="9"/>
  <c r="BT317" i="9"/>
  <c r="BT170" i="9"/>
  <c r="BT302" i="9"/>
  <c r="BT70" i="9"/>
  <c r="BT287" i="9"/>
  <c r="BT257" i="9"/>
  <c r="BT457" i="9"/>
  <c r="BT171" i="9"/>
  <c r="BK64" i="9"/>
  <c r="BK189" i="9"/>
  <c r="BK161" i="9"/>
  <c r="BK163" i="9"/>
  <c r="BK183" i="9"/>
  <c r="BK56" i="9"/>
  <c r="BK202" i="9"/>
  <c r="BK76" i="9"/>
  <c r="BK198" i="9"/>
  <c r="BK149" i="9"/>
  <c r="BK164" i="9"/>
  <c r="BK41" i="9"/>
  <c r="BK99" i="9"/>
  <c r="BK210" i="9"/>
  <c r="BK83" i="9"/>
  <c r="BK220" i="9"/>
  <c r="BK226" i="9"/>
  <c r="BK87" i="9"/>
  <c r="BK114" i="9"/>
  <c r="BK197" i="9"/>
  <c r="BK68" i="9"/>
  <c r="BK69" i="9"/>
  <c r="BK23" i="9"/>
  <c r="BK42" i="9"/>
  <c r="BK176" i="9"/>
  <c r="BK178" i="9"/>
  <c r="BK150" i="9"/>
  <c r="BK85" i="9"/>
  <c r="BK200" i="9"/>
  <c r="BK173" i="9"/>
  <c r="BK100" i="9"/>
  <c r="BK30" i="9"/>
  <c r="BK94" i="9"/>
  <c r="BK222" i="9"/>
  <c r="BI127" i="9"/>
  <c r="BI43" i="9"/>
  <c r="BI46" i="9"/>
  <c r="BI67" i="9"/>
  <c r="BI182" i="9"/>
  <c r="BI225" i="9"/>
  <c r="BI201" i="9"/>
  <c r="BI132" i="9"/>
  <c r="BI227" i="9"/>
  <c r="BI167" i="9"/>
  <c r="BI35" i="9"/>
  <c r="BI125" i="9"/>
  <c r="BI175" i="9"/>
  <c r="BI208" i="9"/>
  <c r="BI101" i="9"/>
  <c r="BI34" i="9"/>
  <c r="BI104" i="9"/>
  <c r="BI87" i="9"/>
  <c r="BI114" i="9"/>
  <c r="BI197" i="9"/>
  <c r="BI68" i="9"/>
  <c r="BI69" i="9"/>
  <c r="BI199" i="9"/>
  <c r="BI129" i="9"/>
  <c r="BI134" i="9"/>
  <c r="BI213" i="9"/>
  <c r="BI216" i="9"/>
  <c r="BI185" i="9"/>
  <c r="BI222" i="9"/>
  <c r="BI173" i="9"/>
  <c r="BI100" i="9"/>
  <c r="BI30" i="9"/>
  <c r="BI94" i="9"/>
  <c r="BI224" i="9"/>
  <c r="AZ142" i="9"/>
  <c r="AZ118" i="9"/>
  <c r="AZ78" i="9"/>
  <c r="AZ189" i="9"/>
  <c r="AZ72" i="9"/>
  <c r="AZ84" i="9"/>
  <c r="AZ35" i="9"/>
  <c r="AZ122" i="9"/>
  <c r="AZ137" i="9"/>
  <c r="AZ94" i="9"/>
  <c r="AZ171" i="9"/>
  <c r="AZ25" i="9"/>
  <c r="AZ155" i="9"/>
  <c r="AZ190" i="9"/>
  <c r="AZ125" i="9"/>
  <c r="AZ100" i="9"/>
  <c r="AZ172" i="9"/>
  <c r="AZ167" i="9"/>
  <c r="AZ108" i="9"/>
  <c r="AZ162" i="9"/>
  <c r="AZ76" i="9"/>
  <c r="AZ138" i="9"/>
  <c r="AZ85" i="9"/>
  <c r="AZ50" i="9"/>
  <c r="AZ135" i="9"/>
  <c r="AZ149" i="9"/>
  <c r="AZ164" i="9"/>
  <c r="AZ27" i="9"/>
  <c r="AZ97" i="9"/>
  <c r="AX35" i="9"/>
  <c r="AX122" i="9"/>
  <c r="AX137" i="9"/>
  <c r="AX45" i="9"/>
  <c r="AX94" i="9"/>
  <c r="AX171" i="9"/>
  <c r="AX25" i="9"/>
  <c r="AX155" i="9"/>
  <c r="AX190" i="9"/>
  <c r="AX32" i="9"/>
  <c r="AX154" i="9"/>
  <c r="AX39" i="9"/>
  <c r="AX44" i="9"/>
  <c r="AX139" i="9"/>
  <c r="AX134" i="9"/>
  <c r="AX75" i="9"/>
  <c r="AX66" i="9"/>
  <c r="AX130" i="9"/>
  <c r="AX116" i="9"/>
  <c r="AX135" i="9"/>
  <c r="AX149" i="9"/>
  <c r="AX164" i="9"/>
  <c r="AX27" i="9"/>
  <c r="AX131" i="9"/>
  <c r="AX37" i="9"/>
  <c r="AX64" i="9"/>
  <c r="AX181" i="9"/>
  <c r="AX49" i="9"/>
  <c r="AM370" i="9"/>
  <c r="AM139" i="9"/>
  <c r="AM50" i="9"/>
  <c r="AM298" i="9"/>
  <c r="AM68" i="9"/>
  <c r="AM259" i="9"/>
  <c r="AM314" i="9"/>
  <c r="AM98" i="9"/>
  <c r="AM324" i="9"/>
  <c r="AM416" i="9"/>
  <c r="AM338" i="9"/>
  <c r="AM267" i="9"/>
  <c r="AM40" i="9"/>
  <c r="AM208" i="9"/>
  <c r="AM295" i="9"/>
  <c r="AM205" i="9"/>
  <c r="AM184" i="9"/>
  <c r="AM83" i="9"/>
  <c r="AM94" i="9"/>
  <c r="AM181" i="9"/>
  <c r="AM332" i="9"/>
  <c r="AM420" i="9"/>
  <c r="AM192" i="9"/>
  <c r="AM286" i="9"/>
  <c r="AM358" i="9"/>
  <c r="AM231" i="9"/>
  <c r="AM258" i="9"/>
  <c r="AM397" i="9"/>
  <c r="AM404" i="9"/>
  <c r="AM99" i="9"/>
  <c r="AM326" i="9"/>
  <c r="CP191" i="9"/>
  <c r="CE314" i="9"/>
  <c r="H516" i="9"/>
  <c r="H488" i="9"/>
  <c r="H508" i="9"/>
  <c r="S196" i="9"/>
  <c r="BV364" i="9"/>
  <c r="BV96" i="9"/>
  <c r="BV92" i="9"/>
  <c r="BV149" i="9"/>
  <c r="BV306" i="9"/>
  <c r="BV346" i="9"/>
  <c r="BV383" i="9"/>
  <c r="BV71" i="9"/>
  <c r="BV257" i="9"/>
  <c r="BV479" i="9"/>
  <c r="BT32" i="9"/>
  <c r="BT120" i="9"/>
  <c r="BT333" i="9"/>
  <c r="BT269" i="9"/>
  <c r="BT131" i="9"/>
  <c r="BT251" i="9"/>
  <c r="BT79" i="9"/>
  <c r="BT293" i="9"/>
  <c r="BT297" i="9"/>
  <c r="BT135" i="9"/>
  <c r="BT258" i="9"/>
  <c r="BT260" i="9"/>
  <c r="BT92" i="9"/>
  <c r="BT312" i="9"/>
  <c r="BT315" i="9"/>
  <c r="BT373" i="9"/>
  <c r="BT200" i="9"/>
  <c r="BT121" i="9"/>
  <c r="BT149" i="9"/>
  <c r="BT212" i="9"/>
  <c r="BT466" i="9"/>
  <c r="BT36" i="9"/>
  <c r="BT382" i="9"/>
  <c r="BT472" i="9"/>
  <c r="BT275" i="9"/>
  <c r="BT53" i="9"/>
  <c r="BT339" i="9"/>
  <c r="BT502" i="9"/>
  <c r="BT146" i="9"/>
  <c r="BT459" i="9"/>
  <c r="BT380" i="9"/>
  <c r="BT436" i="9"/>
  <c r="BT217" i="9"/>
  <c r="BT358" i="9"/>
  <c r="BT446" i="9"/>
  <c r="BT47" i="9"/>
  <c r="BT384" i="9"/>
  <c r="BT54" i="9"/>
  <c r="BT432" i="9"/>
  <c r="BT478" i="9"/>
  <c r="BT109" i="9"/>
  <c r="BT419" i="9"/>
  <c r="BT422" i="9"/>
  <c r="BT172" i="9"/>
  <c r="BT197" i="9"/>
  <c r="BT484" i="9"/>
  <c r="BT43" i="9"/>
  <c r="BT338" i="9"/>
  <c r="BT244" i="9"/>
  <c r="BT46" i="9"/>
  <c r="BT506" i="9"/>
  <c r="BT207" i="9"/>
  <c r="BT220" i="9"/>
  <c r="BT492" i="9"/>
  <c r="BT80" i="9"/>
  <c r="BT498" i="9"/>
  <c r="BT387" i="9"/>
  <c r="BT34" i="9"/>
  <c r="BT479" i="9"/>
  <c r="BT483" i="9"/>
  <c r="BT325" i="9"/>
  <c r="BK171" i="9"/>
  <c r="BK82" i="9"/>
  <c r="BK177" i="9"/>
  <c r="BK52" i="9"/>
  <c r="BK84" i="9"/>
  <c r="BK97" i="9"/>
  <c r="BK110" i="9"/>
  <c r="BK187" i="9"/>
  <c r="BK49" i="9"/>
  <c r="BK90" i="9"/>
  <c r="BK96" i="9"/>
  <c r="BK107" i="9"/>
  <c r="BK58" i="9"/>
  <c r="BK48" i="9"/>
  <c r="BK145" i="9"/>
  <c r="BK152" i="9"/>
  <c r="BK81" i="9"/>
  <c r="BK195" i="9"/>
  <c r="BK157" i="9"/>
  <c r="BK138" i="9"/>
  <c r="BK51" i="9"/>
  <c r="BK191" i="9"/>
  <c r="BK24" i="9"/>
  <c r="BK25" i="9"/>
  <c r="BK158" i="9"/>
  <c r="BK31" i="9"/>
  <c r="BK151" i="9"/>
  <c r="BK155" i="9"/>
  <c r="BK105" i="9"/>
  <c r="BK203" i="9"/>
  <c r="BK207" i="9"/>
  <c r="BK119" i="9"/>
  <c r="BK120" i="9"/>
  <c r="BK123" i="9"/>
  <c r="BI64" i="9"/>
  <c r="BI189" i="9"/>
  <c r="BI161" i="9"/>
  <c r="BI163" i="9"/>
  <c r="BI183" i="9"/>
  <c r="BI165" i="9"/>
  <c r="BI202" i="9"/>
  <c r="BI76" i="9"/>
  <c r="BI198" i="9"/>
  <c r="BI149" i="9"/>
  <c r="BI164" i="9"/>
  <c r="BI106" i="9"/>
  <c r="BI112" i="9"/>
  <c r="BI45" i="9"/>
  <c r="BI66" i="9"/>
  <c r="BI217" i="9"/>
  <c r="BI55" i="9"/>
  <c r="BI195" i="9"/>
  <c r="BI157" i="9"/>
  <c r="BI138" i="9"/>
  <c r="BI51" i="9"/>
  <c r="BI191" i="9"/>
  <c r="BI22" i="9"/>
  <c r="BI111" i="9"/>
  <c r="BI209" i="9"/>
  <c r="BI50" i="9"/>
  <c r="BI121" i="9"/>
  <c r="BI223" i="9"/>
  <c r="BI123" i="9"/>
  <c r="BI203" i="9"/>
  <c r="BI207" i="9"/>
  <c r="BI119" i="9"/>
  <c r="BI120" i="9"/>
  <c r="BI39" i="9"/>
  <c r="AZ22" i="9"/>
  <c r="AZ120" i="9"/>
  <c r="AZ99" i="9"/>
  <c r="AZ105" i="9"/>
  <c r="AZ51" i="9"/>
  <c r="AZ186" i="9"/>
  <c r="AZ153" i="9"/>
  <c r="AZ59" i="9"/>
  <c r="AZ43" i="9"/>
  <c r="AZ166" i="9"/>
  <c r="AZ30" i="9"/>
  <c r="AZ177" i="9"/>
  <c r="AZ151" i="9"/>
  <c r="AZ91" i="9"/>
  <c r="AZ41" i="9"/>
  <c r="AZ32" i="9"/>
  <c r="AZ154" i="9"/>
  <c r="AZ39" i="9"/>
  <c r="AZ187" i="9"/>
  <c r="AZ56" i="9"/>
  <c r="AZ62" i="9"/>
  <c r="AZ26" i="9"/>
  <c r="AZ48" i="9"/>
  <c r="AZ139" i="9"/>
  <c r="AZ57" i="9"/>
  <c r="AZ63" i="9"/>
  <c r="AZ42" i="9"/>
  <c r="AZ71" i="9"/>
  <c r="AZ131" i="9"/>
  <c r="AX153" i="9"/>
  <c r="AX59" i="9"/>
  <c r="AX90" i="9"/>
  <c r="AX84" i="9"/>
  <c r="AX166" i="9"/>
  <c r="AX30" i="9"/>
  <c r="AX177" i="9"/>
  <c r="AX151" i="9"/>
  <c r="AX91" i="9"/>
  <c r="AX168" i="9"/>
  <c r="AX98" i="9"/>
  <c r="AX124" i="9"/>
  <c r="AX115" i="9"/>
  <c r="AX111" i="9"/>
  <c r="AX29" i="9"/>
  <c r="AX109" i="9"/>
  <c r="AX133" i="9"/>
  <c r="AX83" i="9"/>
  <c r="AX165" i="9"/>
  <c r="AX57" i="9"/>
  <c r="AX63" i="9"/>
  <c r="AX42" i="9"/>
  <c r="AX71" i="9"/>
  <c r="AX142" i="9"/>
  <c r="AX118" i="9"/>
  <c r="AX78" i="9"/>
  <c r="AX189" i="9"/>
  <c r="AX72" i="9"/>
  <c r="AM167" i="9"/>
  <c r="AM380" i="9"/>
  <c r="AM209" i="9"/>
  <c r="AM301" i="9"/>
  <c r="AM390" i="9"/>
  <c r="AM351" i="9"/>
  <c r="AM429" i="9"/>
  <c r="AM319" i="9"/>
  <c r="AM327" i="9"/>
  <c r="AM334" i="9"/>
  <c r="AM251" i="9"/>
  <c r="AM31" i="9"/>
  <c r="AM194" i="9"/>
  <c r="AM290" i="9"/>
  <c r="AM297" i="9"/>
  <c r="AM305" i="9"/>
  <c r="AM160" i="9"/>
  <c r="AM150" i="9"/>
  <c r="AM96" i="9"/>
  <c r="AM106" i="9"/>
  <c r="AM345" i="9"/>
  <c r="AM176" i="9"/>
  <c r="AM372" i="9"/>
  <c r="AM356" i="9"/>
  <c r="AM384" i="9"/>
  <c r="AM344" i="9"/>
  <c r="AM391" i="9"/>
  <c r="AM212" i="9"/>
  <c r="AM87" i="9"/>
  <c r="AM320" i="9"/>
  <c r="AM109" i="9"/>
  <c r="AM34" i="9"/>
  <c r="AM287" i="9"/>
  <c r="AM180" i="9"/>
  <c r="AM300" i="9"/>
  <c r="AM146" i="9"/>
  <c r="AM199" i="9"/>
  <c r="AM233" i="9"/>
  <c r="AM100" i="9"/>
  <c r="AM263" i="9"/>
  <c r="AM249" i="9"/>
  <c r="AM191" i="9"/>
  <c r="AM179" i="9"/>
  <c r="AM285" i="9"/>
  <c r="DL640" i="9"/>
  <c r="CE35" i="9"/>
  <c r="H107" i="9"/>
  <c r="H67" i="9"/>
  <c r="H63" i="9"/>
  <c r="S65" i="9"/>
  <c r="AD37" i="9"/>
  <c r="BV343" i="9"/>
  <c r="BV134" i="9"/>
  <c r="BV312" i="9"/>
  <c r="BV507" i="9"/>
  <c r="BV83" i="9"/>
  <c r="BV284" i="9"/>
  <c r="BV366" i="9"/>
  <c r="BV201" i="9"/>
  <c r="BV119" i="9"/>
  <c r="BV457" i="9"/>
  <c r="BT334" i="9"/>
  <c r="BT229" i="9"/>
  <c r="BT295" i="9"/>
  <c r="BT348" i="9"/>
  <c r="BT230" i="9"/>
  <c r="BT90" i="9"/>
  <c r="BT208" i="9"/>
  <c r="BT256" i="9"/>
  <c r="BT494" i="9"/>
  <c r="BT304" i="9"/>
  <c r="BT50" i="9"/>
  <c r="BT189" i="9"/>
  <c r="BT344" i="9"/>
  <c r="BT361" i="9"/>
  <c r="BT349" i="9"/>
  <c r="BT110" i="9"/>
  <c r="BT271" i="9"/>
  <c r="BT234" i="9"/>
  <c r="BT237" i="9"/>
  <c r="BT409" i="9"/>
  <c r="BT487" i="9"/>
  <c r="BT377" i="9"/>
  <c r="BT142" i="9"/>
  <c r="BT352" i="9"/>
  <c r="BT188" i="9"/>
  <c r="BT499" i="9"/>
  <c r="BT310" i="9"/>
  <c r="BT477" i="9"/>
  <c r="BT263" i="9"/>
  <c r="BT280" i="9"/>
  <c r="BT489" i="9"/>
  <c r="BT215" i="9"/>
  <c r="BT294" i="9"/>
  <c r="BT38" i="9"/>
  <c r="BT126" i="9"/>
  <c r="BT185" i="9"/>
  <c r="BT84" i="9"/>
  <c r="BT57" i="9"/>
  <c r="BT175" i="9"/>
  <c r="BT393" i="9"/>
  <c r="BT87" i="9"/>
  <c r="BT281" i="9"/>
  <c r="BT233" i="9"/>
  <c r="BT448" i="9"/>
  <c r="BT254" i="9"/>
  <c r="BT206" i="9"/>
  <c r="BT187" i="9"/>
  <c r="BT113" i="9"/>
  <c r="BT406" i="9"/>
  <c r="BT307" i="9"/>
  <c r="BT75" i="9"/>
  <c r="BT238" i="9"/>
  <c r="BT173" i="9"/>
  <c r="BT167" i="9"/>
  <c r="BT239" i="9"/>
  <c r="BT259" i="9"/>
  <c r="BT402" i="9"/>
  <c r="BT161" i="9"/>
  <c r="BT236" i="9"/>
  <c r="BT464" i="9"/>
  <c r="BK22" i="9"/>
  <c r="BK174" i="9"/>
  <c r="BK116" i="9"/>
  <c r="BK140" i="9"/>
  <c r="BK148" i="9"/>
  <c r="BK184" i="9"/>
  <c r="BK194" i="9"/>
  <c r="BK73" i="9"/>
  <c r="BK117" i="9"/>
  <c r="BK143" i="9"/>
  <c r="BK95" i="9"/>
  <c r="BK188" i="9"/>
  <c r="BK172" i="9"/>
  <c r="BK44" i="9"/>
  <c r="BK162" i="9"/>
  <c r="BK53" i="9"/>
  <c r="BK221" i="9"/>
  <c r="BK80" i="9"/>
  <c r="BK88" i="9"/>
  <c r="BK205" i="9"/>
  <c r="BK211" i="9"/>
  <c r="BK180" i="9"/>
  <c r="BK154" i="9"/>
  <c r="BK186" i="9"/>
  <c r="BK115" i="9"/>
  <c r="BK29" i="9"/>
  <c r="BK146" i="9"/>
  <c r="BK153" i="9"/>
  <c r="BK124" i="9"/>
  <c r="BK192" i="9"/>
  <c r="BK98" i="9"/>
  <c r="BK135" i="9"/>
  <c r="BK141" i="9"/>
  <c r="BK181" i="9"/>
  <c r="BK165" i="9"/>
  <c r="BI171" i="9"/>
  <c r="BI82" i="9"/>
  <c r="BI177" i="9"/>
  <c r="BI52" i="9"/>
  <c r="BI84" i="9"/>
  <c r="BI97" i="9"/>
  <c r="BI110" i="9"/>
  <c r="BI187" i="9"/>
  <c r="BI49" i="9"/>
  <c r="BI90" i="9"/>
  <c r="BI96" i="9"/>
  <c r="BI41" i="9"/>
  <c r="BI99" i="9"/>
  <c r="BI210" i="9"/>
  <c r="BI83" i="9"/>
  <c r="BI220" i="9"/>
  <c r="BI226" i="9"/>
  <c r="BI88" i="9"/>
  <c r="BI205" i="9"/>
  <c r="BI211" i="9"/>
  <c r="BI180" i="9"/>
  <c r="BI154" i="9"/>
  <c r="BI23" i="9"/>
  <c r="BI42" i="9"/>
  <c r="BI176" i="9"/>
  <c r="BI178" i="9"/>
  <c r="BI150" i="9"/>
  <c r="BI85" i="9"/>
  <c r="BI192" i="9"/>
  <c r="BI98" i="9"/>
  <c r="BI135" i="9"/>
  <c r="BI141" i="9"/>
  <c r="BI181" i="9"/>
  <c r="BI200" i="9"/>
  <c r="AZ160" i="9"/>
  <c r="AZ121" i="9"/>
  <c r="AZ79" i="9"/>
  <c r="AZ82" i="9"/>
  <c r="AZ152" i="9"/>
  <c r="AZ111" i="9"/>
  <c r="AZ102" i="9"/>
  <c r="AZ61" i="9"/>
  <c r="AZ104" i="9"/>
  <c r="AZ34" i="9"/>
  <c r="AZ174" i="9"/>
  <c r="AZ123" i="9"/>
  <c r="AZ110" i="9"/>
  <c r="AZ93" i="9"/>
  <c r="AZ67" i="9"/>
  <c r="AZ168" i="9"/>
  <c r="AZ98" i="9"/>
  <c r="AZ124" i="9"/>
  <c r="AZ33" i="9"/>
  <c r="AZ173" i="9"/>
  <c r="AZ77" i="9"/>
  <c r="AZ127" i="9"/>
  <c r="AZ92" i="9"/>
  <c r="AZ140" i="9"/>
  <c r="AZ23" i="9"/>
  <c r="AZ95" i="9"/>
  <c r="AZ128" i="9"/>
  <c r="AZ159" i="9"/>
  <c r="AO22" i="9"/>
  <c r="AX102" i="9"/>
  <c r="AX61" i="9"/>
  <c r="AX126" i="9"/>
  <c r="AX97" i="9"/>
  <c r="AX34" i="9"/>
  <c r="AX174" i="9"/>
  <c r="AX123" i="9"/>
  <c r="AX110" i="9"/>
  <c r="AX93" i="9"/>
  <c r="AX54" i="9"/>
  <c r="AX176" i="9"/>
  <c r="AX125" i="9"/>
  <c r="AX183" i="9"/>
  <c r="AX108" i="9"/>
  <c r="AX162" i="9"/>
  <c r="AX76" i="9"/>
  <c r="AX138" i="9"/>
  <c r="AX85" i="9"/>
  <c r="AX140" i="9"/>
  <c r="AX23" i="9"/>
  <c r="AX95" i="9"/>
  <c r="AX128" i="9"/>
  <c r="AX159" i="9"/>
  <c r="AX22" i="9"/>
  <c r="AX120" i="9"/>
  <c r="AX99" i="9"/>
  <c r="AX105" i="9"/>
  <c r="AX51" i="9"/>
  <c r="AM373" i="9"/>
  <c r="AM256" i="9"/>
  <c r="AM182" i="9"/>
  <c r="AM63" i="9"/>
  <c r="AM232" i="9"/>
  <c r="AM149" i="9"/>
  <c r="AM89" i="9"/>
  <c r="AM153" i="9"/>
  <c r="AM223" i="9"/>
  <c r="AM417" i="9"/>
  <c r="AM226" i="9"/>
  <c r="AM371" i="9"/>
  <c r="AM203" i="9"/>
  <c r="AM270" i="9"/>
  <c r="AM299" i="9"/>
  <c r="AM359" i="9"/>
  <c r="AM272" i="9"/>
  <c r="AM240" i="9"/>
  <c r="AM318" i="9"/>
  <c r="AM325" i="9"/>
  <c r="AM264" i="9"/>
  <c r="AM225" i="9"/>
  <c r="AM374" i="9"/>
  <c r="AM288" i="9"/>
  <c r="AM293" i="9"/>
  <c r="AM242" i="9"/>
  <c r="AM71" i="9"/>
  <c r="AM399" i="9"/>
  <c r="AM90" i="9"/>
  <c r="AM154" i="9"/>
  <c r="AM110" i="9"/>
  <c r="AM35" i="9"/>
  <c r="AM204" i="9"/>
  <c r="AM51" i="9"/>
  <c r="AM61" i="9"/>
  <c r="AM189" i="9"/>
  <c r="AM78" i="9"/>
  <c r="AM406" i="9"/>
  <c r="DL130" i="9"/>
  <c r="CE384" i="9"/>
  <c r="H539" i="9"/>
  <c r="H499" i="9"/>
  <c r="H495" i="9"/>
  <c r="S151" i="9"/>
  <c r="BV44" i="9"/>
  <c r="BV355" i="9"/>
  <c r="BV304" i="9"/>
  <c r="BV373" i="9"/>
  <c r="BV218" i="9"/>
  <c r="BV241" i="9"/>
  <c r="BV216" i="9"/>
  <c r="BV475" i="9"/>
  <c r="BV389" i="9"/>
  <c r="BV52" i="9"/>
  <c r="BV424" i="9"/>
  <c r="BT221" i="9"/>
  <c r="BT112" i="9"/>
  <c r="BT365" i="9"/>
  <c r="BT86" i="9"/>
  <c r="BT319" i="9"/>
  <c r="BT381" i="9"/>
  <c r="BT490" i="9"/>
  <c r="BT426" i="9"/>
  <c r="BT40" i="9"/>
  <c r="BT45" i="9"/>
  <c r="BT158" i="9"/>
  <c r="BT224" i="9"/>
  <c r="BT60" i="9"/>
  <c r="BT314" i="9"/>
  <c r="BT455" i="9"/>
  <c r="BT89" i="9"/>
  <c r="BT367" i="9"/>
  <c r="BT322" i="9"/>
  <c r="BT117" i="9"/>
  <c r="BT29" i="9"/>
  <c r="BT369" i="9"/>
  <c r="BT141" i="9"/>
  <c r="BT305" i="9"/>
  <c r="BT49" i="9"/>
  <c r="BT451" i="9"/>
  <c r="BT474" i="9"/>
  <c r="BT313" i="9"/>
  <c r="BT434" i="9"/>
  <c r="BT374" i="9"/>
  <c r="BT496" i="9"/>
  <c r="BT23" i="9"/>
  <c r="BT81" i="9"/>
  <c r="BT410" i="9"/>
  <c r="BT445" i="9"/>
  <c r="BT447" i="9"/>
  <c r="BT105" i="9"/>
  <c r="BT107" i="9"/>
  <c r="BT194" i="9"/>
  <c r="BT495" i="9"/>
  <c r="BT316" i="9"/>
  <c r="BT458" i="9"/>
  <c r="BT421" i="9"/>
  <c r="BT501" i="9"/>
  <c r="BT190" i="9"/>
  <c r="BT424" i="9"/>
  <c r="BT82" i="9"/>
  <c r="BT452" i="9"/>
  <c r="BT116" i="9"/>
  <c r="BT467" i="9"/>
  <c r="BT454" i="9"/>
  <c r="BT323" i="9"/>
  <c r="BT504" i="9"/>
  <c r="BT93" i="9"/>
  <c r="BT148" i="9"/>
  <c r="BT362" i="9"/>
  <c r="BT85" i="9"/>
  <c r="BT174" i="9"/>
  <c r="BT463" i="9"/>
  <c r="BT52" i="9"/>
  <c r="BT282" i="9"/>
  <c r="BK193" i="9"/>
  <c r="BK204" i="9"/>
  <c r="BK60" i="9"/>
  <c r="BK142" i="9"/>
  <c r="BK103" i="9"/>
  <c r="BK37" i="9"/>
  <c r="BK170" i="9"/>
  <c r="BK196" i="9"/>
  <c r="BK47" i="9"/>
  <c r="BK32" i="9"/>
  <c r="BK70" i="9"/>
  <c r="BK125" i="9"/>
  <c r="BK175" i="9"/>
  <c r="BK208" i="9"/>
  <c r="BK101" i="9"/>
  <c r="BK34" i="9"/>
  <c r="BK104" i="9"/>
  <c r="BK156" i="9"/>
  <c r="BK160" i="9"/>
  <c r="BK27" i="9"/>
  <c r="BK102" i="9"/>
  <c r="BK62" i="9"/>
  <c r="BK61" i="9"/>
  <c r="BK129" i="9"/>
  <c r="BK134" i="9"/>
  <c r="BK213" i="9"/>
  <c r="BK216" i="9"/>
  <c r="BK185" i="9"/>
  <c r="BK224" i="9"/>
  <c r="BK72" i="9"/>
  <c r="BK26" i="9"/>
  <c r="BK137" i="9"/>
  <c r="BK144" i="9"/>
  <c r="BK86" i="9"/>
  <c r="BI168" i="9"/>
  <c r="BI130" i="9"/>
  <c r="BI59" i="9"/>
  <c r="BI214" i="9"/>
  <c r="BI79" i="9"/>
  <c r="BI54" i="9"/>
  <c r="BI40" i="9"/>
  <c r="BI131" i="9"/>
  <c r="BI28" i="9"/>
  <c r="BI179" i="9"/>
  <c r="BI219" i="9"/>
  <c r="BI38" i="9"/>
  <c r="BI172" i="9"/>
  <c r="BI44" i="9"/>
  <c r="BI162" i="9"/>
  <c r="BI53" i="9"/>
  <c r="BI221" i="9"/>
  <c r="BI156" i="9"/>
  <c r="BI160" i="9"/>
  <c r="BI27" i="9"/>
  <c r="BI102" i="9"/>
  <c r="BI62" i="9"/>
  <c r="BI61" i="9"/>
  <c r="BI186" i="9"/>
  <c r="BI115" i="9"/>
  <c r="BI29" i="9"/>
  <c r="BI146" i="9"/>
  <c r="BI153" i="9"/>
  <c r="BI124" i="9"/>
  <c r="BI72" i="9"/>
  <c r="BI26" i="9"/>
  <c r="BI137" i="9"/>
  <c r="BI144" i="9"/>
  <c r="BI86" i="9"/>
  <c r="BI190" i="9"/>
  <c r="AZ101" i="9"/>
  <c r="AZ188" i="9"/>
  <c r="AZ150" i="9"/>
  <c r="AZ185" i="9"/>
  <c r="AZ90" i="9"/>
  <c r="AZ117" i="9"/>
  <c r="AZ119" i="9"/>
  <c r="AZ96" i="9"/>
  <c r="AZ45" i="9"/>
  <c r="AZ55" i="9"/>
  <c r="AZ24" i="9"/>
  <c r="AZ80" i="9"/>
  <c r="AZ46" i="9"/>
  <c r="AZ53" i="9"/>
  <c r="AZ115" i="9"/>
  <c r="AZ145" i="9"/>
  <c r="AZ31" i="9"/>
  <c r="AZ183" i="9"/>
  <c r="AZ134" i="9"/>
  <c r="AZ75" i="9"/>
  <c r="AZ66" i="9"/>
  <c r="AZ130" i="9"/>
  <c r="AZ116" i="9"/>
  <c r="AZ144" i="9"/>
  <c r="AZ38" i="9"/>
  <c r="AZ141" i="9"/>
  <c r="AZ158" i="9"/>
  <c r="AZ52" i="9"/>
  <c r="AX117" i="9"/>
  <c r="AX119" i="9"/>
  <c r="AX96" i="9"/>
  <c r="AX104" i="9"/>
  <c r="AX50" i="9"/>
  <c r="AX55" i="9"/>
  <c r="AX24" i="9"/>
  <c r="AX80" i="9"/>
  <c r="AX46" i="9"/>
  <c r="AX53" i="9"/>
  <c r="AX146" i="9"/>
  <c r="AX88" i="9"/>
  <c r="AX41" i="9"/>
  <c r="AX184" i="9"/>
  <c r="AX33" i="9"/>
  <c r="AX173" i="9"/>
  <c r="AX77" i="9"/>
  <c r="AX127" i="9"/>
  <c r="AX92" i="9"/>
  <c r="AX144" i="9"/>
  <c r="AX38" i="9"/>
  <c r="AX141" i="9"/>
  <c r="AX158" i="9"/>
  <c r="AX52" i="9"/>
  <c r="AX170" i="9"/>
  <c r="AX103" i="9"/>
  <c r="AX40" i="9"/>
  <c r="AX47" i="9"/>
  <c r="AX73" i="9"/>
  <c r="AM269" i="9"/>
  <c r="AM47" i="9"/>
  <c r="AM183" i="9"/>
  <c r="AM66" i="9"/>
  <c r="AM394" i="9"/>
  <c r="AM312" i="9"/>
  <c r="AM93" i="9"/>
  <c r="AM24" i="9"/>
  <c r="AM155" i="9"/>
  <c r="AM202" i="9"/>
  <c r="AM136" i="9"/>
  <c r="AM268" i="9"/>
  <c r="AM42" i="9"/>
  <c r="AM53" i="9"/>
  <c r="AM302" i="9"/>
  <c r="AM243" i="9"/>
  <c r="AM200" i="9"/>
  <c r="AM362" i="9"/>
  <c r="AM161" i="9"/>
  <c r="AM26" i="9"/>
  <c r="AM365" i="9"/>
  <c r="AM131" i="9"/>
  <c r="AM284" i="9"/>
  <c r="AM381" i="9"/>
  <c r="AM57" i="9"/>
  <c r="AM303" i="9"/>
  <c r="AM310" i="9"/>
  <c r="AM313" i="9"/>
  <c r="AM408" i="9"/>
  <c r="AM322" i="9"/>
  <c r="AM116" i="9"/>
  <c r="AM282" i="9"/>
  <c r="AM141" i="9"/>
  <c r="AM55" i="9"/>
  <c r="AM389" i="9"/>
  <c r="AM309" i="9"/>
  <c r="AM81" i="9"/>
  <c r="AM363" i="9"/>
  <c r="AM352" i="9"/>
  <c r="AM185" i="9"/>
  <c r="AM126" i="9"/>
  <c r="AM369" i="9"/>
  <c r="AM36" i="9"/>
  <c r="AM170" i="9"/>
  <c r="AM52" i="9"/>
  <c r="AM163" i="9"/>
  <c r="AM428" i="9"/>
  <c r="AM398" i="9"/>
  <c r="AM88" i="9"/>
  <c r="AM321" i="9"/>
  <c r="AM329" i="9"/>
  <c r="AM335" i="9"/>
  <c r="DA354" i="9"/>
  <c r="CE401" i="9"/>
  <c r="H84" i="9"/>
  <c r="H56" i="9"/>
  <c r="H76" i="9"/>
  <c r="S164" i="9"/>
  <c r="BV243" i="9"/>
  <c r="BV508" i="9"/>
  <c r="BV258" i="9"/>
  <c r="BV200" i="9"/>
  <c r="BV183" i="9"/>
  <c r="BV331" i="9"/>
  <c r="BV439" i="9"/>
  <c r="BV414" i="9"/>
  <c r="BV465" i="9"/>
  <c r="BV174" i="9"/>
  <c r="BV485" i="9"/>
  <c r="BT308" i="9"/>
  <c r="BT202" i="9"/>
  <c r="BT413" i="9"/>
  <c r="BT227" i="9"/>
  <c r="BT111" i="9"/>
  <c r="BT169" i="9"/>
  <c r="BT28" i="9"/>
  <c r="BT100" i="9"/>
  <c r="BT350" i="9"/>
  <c r="BT104" i="9"/>
  <c r="BT130" i="9"/>
  <c r="BT193" i="9"/>
  <c r="BT253" i="9"/>
  <c r="BT67" i="9"/>
  <c r="BT456" i="9"/>
  <c r="BT264" i="9"/>
  <c r="BT147" i="9"/>
  <c r="BT394" i="9"/>
  <c r="BT357" i="9"/>
  <c r="BT97" i="9"/>
  <c r="BT395" i="9"/>
  <c r="BT359" i="9"/>
  <c r="BT471" i="9"/>
  <c r="BT136" i="9"/>
  <c r="BT137" i="9"/>
  <c r="BT431" i="9"/>
  <c r="BT415" i="9"/>
  <c r="BT404" i="9"/>
  <c r="BT231" i="9"/>
  <c r="BT250" i="9"/>
  <c r="BT289" i="9"/>
  <c r="BT292" i="9"/>
  <c r="BT182" i="9"/>
  <c r="BT125" i="9"/>
  <c r="BT103" i="9"/>
  <c r="BT106" i="9"/>
  <c r="BT309" i="9"/>
  <c r="BT59" i="9"/>
  <c r="BT270" i="9"/>
  <c r="BT266" i="9"/>
  <c r="BT400" i="9"/>
  <c r="BT255" i="9"/>
  <c r="BT98" i="9"/>
  <c r="BT354" i="9"/>
  <c r="BT285" i="9"/>
  <c r="BT273" i="9"/>
  <c r="BT162" i="9"/>
  <c r="BT435" i="9"/>
  <c r="BT296" i="9"/>
  <c r="BT196" i="9"/>
  <c r="BT209" i="9"/>
  <c r="BT468" i="9"/>
  <c r="BT228" i="9"/>
  <c r="BT507" i="9"/>
  <c r="BT298" i="9"/>
  <c r="BT386" i="9"/>
  <c r="BT115" i="9"/>
  <c r="BT497" i="9"/>
  <c r="BT119" i="9"/>
  <c r="BT324" i="9"/>
  <c r="BK127" i="9"/>
  <c r="BK43" i="9"/>
  <c r="BK46" i="9"/>
  <c r="BK67" i="9"/>
  <c r="BK182" i="9"/>
  <c r="BK225" i="9"/>
  <c r="BK201" i="9"/>
  <c r="BK132" i="9"/>
  <c r="BK227" i="9"/>
  <c r="BK167" i="9"/>
  <c r="BK35" i="9"/>
  <c r="BK106" i="9"/>
  <c r="BK112" i="9"/>
  <c r="BK45" i="9"/>
  <c r="BK66" i="9"/>
  <c r="BK217" i="9"/>
  <c r="BK55" i="9"/>
  <c r="BK169" i="9"/>
  <c r="BK65" i="9"/>
  <c r="BK136" i="9"/>
  <c r="BK77" i="9"/>
  <c r="BK91" i="9"/>
  <c r="BK199" i="9"/>
  <c r="BK111" i="9"/>
  <c r="BK209" i="9"/>
  <c r="BK50" i="9"/>
  <c r="BK121" i="9"/>
  <c r="BK223" i="9"/>
  <c r="BK39" i="9"/>
  <c r="BK108" i="9"/>
  <c r="BK74" i="9"/>
  <c r="BK93" i="9"/>
  <c r="BK89" i="9"/>
  <c r="BK36" i="9"/>
  <c r="BI193" i="9"/>
  <c r="BI204" i="9"/>
  <c r="BI60" i="9"/>
  <c r="BI142" i="9"/>
  <c r="BI103" i="9"/>
  <c r="BI37" i="9"/>
  <c r="BI170" i="9"/>
  <c r="BI196" i="9"/>
  <c r="BI47" i="9"/>
  <c r="BI32" i="9"/>
  <c r="BI70" i="9"/>
  <c r="BI105" i="9"/>
  <c r="BI128" i="9"/>
  <c r="BI133" i="9"/>
  <c r="BI166" i="9"/>
  <c r="BI33" i="9"/>
  <c r="BI126" i="9"/>
  <c r="BI169" i="9"/>
  <c r="BI65" i="9"/>
  <c r="BI136" i="9"/>
  <c r="BI77" i="9"/>
  <c r="BI91" i="9"/>
  <c r="BI80" i="9"/>
  <c r="BI159" i="9"/>
  <c r="BI75" i="9"/>
  <c r="BI139" i="9"/>
  <c r="BI147" i="9"/>
  <c r="BI63" i="9"/>
  <c r="BI36" i="9"/>
  <c r="BI108" i="9"/>
  <c r="BI74" i="9"/>
  <c r="BI93" i="9"/>
  <c r="BI89" i="9"/>
  <c r="BI92" i="9"/>
  <c r="BI56" i="9"/>
  <c r="AZ37" i="9"/>
  <c r="AZ64" i="9"/>
  <c r="AZ181" i="9"/>
  <c r="AZ49" i="9"/>
  <c r="AZ126" i="9"/>
  <c r="AZ132" i="9"/>
  <c r="AZ148" i="9"/>
  <c r="AZ179" i="9"/>
  <c r="AZ86" i="9"/>
  <c r="AZ161" i="9"/>
  <c r="AZ60" i="9"/>
  <c r="AZ163" i="9"/>
  <c r="AZ156" i="9"/>
  <c r="AZ191" i="9"/>
  <c r="AZ106" i="9"/>
  <c r="AZ146" i="9"/>
  <c r="AZ88" i="9"/>
  <c r="AZ184" i="9"/>
  <c r="AZ29" i="9"/>
  <c r="AZ109" i="9"/>
  <c r="AZ133" i="9"/>
  <c r="AZ83" i="9"/>
  <c r="AZ165" i="9"/>
  <c r="AZ36" i="9"/>
  <c r="AZ136" i="9"/>
  <c r="AZ114" i="9"/>
  <c r="AZ70" i="9"/>
  <c r="AZ87" i="9"/>
  <c r="AX132" i="9"/>
  <c r="AX148" i="9"/>
  <c r="AX179" i="9"/>
  <c r="AX182" i="9"/>
  <c r="AX186" i="9"/>
  <c r="AX161" i="9"/>
  <c r="AX60" i="9"/>
  <c r="AX163" i="9"/>
  <c r="AX156" i="9"/>
  <c r="AX191" i="9"/>
  <c r="AX172" i="9"/>
  <c r="AX167" i="9"/>
  <c r="AX67" i="9"/>
  <c r="AX100" i="9"/>
  <c r="AX28" i="9"/>
  <c r="AX175" i="9"/>
  <c r="AX178" i="9"/>
  <c r="AX129" i="9"/>
  <c r="AX113" i="9"/>
  <c r="AX36" i="9"/>
  <c r="AX136" i="9"/>
  <c r="AX114" i="9"/>
  <c r="AX70" i="9"/>
  <c r="AX87" i="9"/>
  <c r="AX101" i="9"/>
  <c r="AX188" i="9"/>
  <c r="AX150" i="9"/>
  <c r="AX185" i="9"/>
  <c r="AM254" i="9"/>
  <c r="AM187" i="9"/>
  <c r="AM354" i="9"/>
  <c r="AM296" i="9"/>
  <c r="AM304" i="9"/>
  <c r="AM74" i="9"/>
  <c r="AM85" i="9"/>
  <c r="AM409" i="9"/>
  <c r="AM105" i="9"/>
  <c r="AM248" i="9"/>
  <c r="AM129" i="9"/>
  <c r="AM340" i="9"/>
  <c r="AM162" i="9"/>
  <c r="AM44" i="9"/>
  <c r="AM54" i="9"/>
  <c r="AM172" i="9"/>
  <c r="AM308" i="9"/>
  <c r="AM80" i="9"/>
  <c r="AM245" i="9"/>
  <c r="AM410" i="9"/>
  <c r="AM247" i="9"/>
  <c r="AM125" i="9"/>
  <c r="AM32" i="9"/>
  <c r="AM255" i="9"/>
  <c r="AM383" i="9"/>
  <c r="AM350" i="9"/>
  <c r="AM306" i="9"/>
  <c r="AM244" i="9"/>
  <c r="AM213" i="9"/>
  <c r="AM260" i="9"/>
  <c r="CE245" i="9"/>
  <c r="BV63" i="9"/>
  <c r="BV223" i="9"/>
  <c r="BT326" i="9"/>
  <c r="BT140" i="9"/>
  <c r="BT500" i="9"/>
  <c r="BT218" i="9"/>
  <c r="BT241" i="9"/>
  <c r="BT439" i="9"/>
  <c r="BT414" i="9"/>
  <c r="BT503" i="9"/>
  <c r="BT405" i="9"/>
  <c r="BT465" i="9"/>
  <c r="BK59" i="9"/>
  <c r="BK28" i="9"/>
  <c r="BK166" i="9"/>
  <c r="BK212" i="9"/>
  <c r="BK147" i="9"/>
  <c r="BK78" i="9"/>
  <c r="BI148" i="9"/>
  <c r="BI95" i="9"/>
  <c r="BI152" i="9"/>
  <c r="BI122" i="9"/>
  <c r="BI155" i="9"/>
  <c r="BI71" i="9"/>
  <c r="AZ112" i="9"/>
  <c r="AZ180" i="9"/>
  <c r="AZ81" i="9"/>
  <c r="AZ169" i="9"/>
  <c r="AX147" i="9"/>
  <c r="AX180" i="9"/>
  <c r="AX106" i="9"/>
  <c r="AX169" i="9"/>
  <c r="AX121" i="9"/>
  <c r="AM22" i="9"/>
  <c r="AM113" i="9"/>
  <c r="AM196" i="9"/>
  <c r="AM346" i="9"/>
  <c r="AM393" i="9"/>
  <c r="AM333" i="9"/>
  <c r="AM382" i="9"/>
  <c r="AM145" i="9"/>
  <c r="AM273" i="9"/>
  <c r="AM103" i="9"/>
  <c r="AM119" i="9"/>
  <c r="AM133" i="9"/>
  <c r="AM283" i="9"/>
  <c r="AM49" i="9"/>
  <c r="AM343" i="9"/>
  <c r="AM392" i="9"/>
  <c r="AM82" i="9"/>
  <c r="AM317" i="9"/>
  <c r="AM107" i="9"/>
  <c r="AM218" i="9"/>
  <c r="AM236" i="9"/>
  <c r="AM342" i="9"/>
  <c r="AM292" i="9"/>
  <c r="AM211" i="9"/>
  <c r="AM69" i="9"/>
  <c r="AM76" i="9"/>
  <c r="AM214" i="9"/>
  <c r="AM101" i="9"/>
  <c r="AM413" i="9"/>
  <c r="AM120" i="9"/>
  <c r="AM130" i="9"/>
  <c r="AM341" i="9"/>
  <c r="AO207" i="9"/>
  <c r="AO379" i="9"/>
  <c r="AO291" i="9"/>
  <c r="AO343" i="9"/>
  <c r="AO427" i="9"/>
  <c r="AM368" i="9"/>
  <c r="AO375" i="9"/>
  <c r="AO289" i="9"/>
  <c r="AO195" i="9"/>
  <c r="AO221" i="9"/>
  <c r="AO228" i="9"/>
  <c r="AM157" i="9"/>
  <c r="AO269" i="9"/>
  <c r="AO47" i="9"/>
  <c r="AO296" i="9"/>
  <c r="AO304" i="9"/>
  <c r="AM419" i="9"/>
  <c r="AO281" i="9"/>
  <c r="AO349" i="9"/>
  <c r="AO227" i="9"/>
  <c r="AO196" i="9"/>
  <c r="AM132" i="9"/>
  <c r="AO374" i="9"/>
  <c r="AO288" i="9"/>
  <c r="AO293" i="9"/>
  <c r="AO242" i="9"/>
  <c r="AM424" i="9"/>
  <c r="AO41" i="9"/>
  <c r="AO382" i="9"/>
  <c r="AO58" i="9"/>
  <c r="AO145" i="9"/>
  <c r="AO173" i="9"/>
  <c r="AO397" i="9"/>
  <c r="AO233" i="9"/>
  <c r="AO100" i="9"/>
  <c r="AO263" i="9"/>
  <c r="AO249" i="9"/>
  <c r="AO191" i="9"/>
  <c r="AO179" i="9"/>
  <c r="AO157" i="9"/>
  <c r="AO359" i="9"/>
  <c r="AO82" i="9"/>
  <c r="AO215" i="9"/>
  <c r="AO262" i="9"/>
  <c r="AO115" i="9"/>
  <c r="AO250" i="9"/>
  <c r="AO28" i="9"/>
  <c r="AO311" i="9"/>
  <c r="AO315" i="9"/>
  <c r="AO102" i="9"/>
  <c r="AO217" i="9"/>
  <c r="AO123" i="9"/>
  <c r="AO339" i="9"/>
  <c r="AO99" i="9"/>
  <c r="AO271" i="9"/>
  <c r="AO312" i="9"/>
  <c r="AO93" i="9"/>
  <c r="AO24" i="9"/>
  <c r="AO155" i="9"/>
  <c r="AO202" i="9"/>
  <c r="AO136" i="9"/>
  <c r="AO116" i="9"/>
  <c r="AO259" i="9"/>
  <c r="AO240" i="9"/>
  <c r="AO318" i="9"/>
  <c r="AO325" i="9"/>
  <c r="AO264" i="9"/>
  <c r="AO225" i="9"/>
  <c r="AO278" i="9"/>
  <c r="AO138" i="9"/>
  <c r="AO401" i="9"/>
  <c r="AB32" i="9"/>
  <c r="AB94" i="9"/>
  <c r="AB46" i="9"/>
  <c r="AB47" i="9"/>
  <c r="AB35" i="9"/>
  <c r="AB39" i="9"/>
  <c r="AB40" i="9"/>
  <c r="AB49" i="9"/>
  <c r="AB93" i="9"/>
  <c r="AB51" i="9"/>
  <c r="AB84" i="9"/>
  <c r="AB67" i="9"/>
  <c r="AB96" i="9"/>
  <c r="Q199" i="9"/>
  <c r="Q161" i="9"/>
  <c r="Q112" i="9"/>
  <c r="Q101" i="9"/>
  <c r="Q116" i="9"/>
  <c r="Q71" i="9"/>
  <c r="Q22" i="9"/>
  <c r="Q96" i="9"/>
  <c r="Q143" i="9"/>
  <c r="Q105" i="9"/>
  <c r="Q120" i="9"/>
  <c r="Q104" i="9"/>
  <c r="Q175" i="9"/>
  <c r="Q157" i="9"/>
  <c r="Q167" i="9"/>
  <c r="Q31" i="9"/>
  <c r="Q80" i="9"/>
  <c r="Q35" i="9"/>
  <c r="Q203" i="9"/>
  <c r="Q144" i="9"/>
  <c r="Q187" i="9"/>
  <c r="Q163" i="9"/>
  <c r="Q26" i="9"/>
  <c r="Q174" i="9"/>
  <c r="Q139" i="9"/>
  <c r="Q48" i="9"/>
  <c r="Q168" i="9"/>
  <c r="Q37" i="9"/>
  <c r="Q137" i="9"/>
  <c r="Q205" i="9"/>
  <c r="Q30" i="9"/>
  <c r="Q153" i="9"/>
  <c r="F488" i="9"/>
  <c r="F34" i="9"/>
  <c r="F331" i="9"/>
  <c r="F48" i="9"/>
  <c r="F245" i="9"/>
  <c r="F407" i="9"/>
  <c r="F421" i="9"/>
  <c r="F76" i="9"/>
  <c r="F597" i="9"/>
  <c r="F289" i="9"/>
  <c r="F606" i="9"/>
  <c r="F394" i="9"/>
  <c r="F116" i="9"/>
  <c r="F353" i="9"/>
  <c r="F464" i="9"/>
  <c r="F142" i="9"/>
  <c r="F151" i="9"/>
  <c r="F162" i="9"/>
  <c r="F393" i="9"/>
  <c r="F457" i="9"/>
  <c r="F216" i="9"/>
  <c r="F570" i="9"/>
  <c r="F220" i="9"/>
  <c r="F194" i="9"/>
  <c r="F418" i="9"/>
  <c r="F401" i="9"/>
  <c r="F247" i="9"/>
  <c r="F198" i="9"/>
  <c r="F342" i="9"/>
  <c r="F603" i="9"/>
  <c r="F369" i="9"/>
  <c r="F528" i="9"/>
  <c r="F121" i="9"/>
  <c r="F530" i="9"/>
  <c r="F357" i="9"/>
  <c r="F146" i="9"/>
  <c r="F646" i="9"/>
  <c r="F564" i="9"/>
  <c r="F168" i="9"/>
  <c r="F566" i="9"/>
  <c r="F36" i="9"/>
  <c r="F45" i="9"/>
  <c r="F575" i="9"/>
  <c r="F59" i="9"/>
  <c r="F67" i="9"/>
  <c r="F593" i="9"/>
  <c r="F427" i="9"/>
  <c r="F264" i="9"/>
  <c r="F290" i="9"/>
  <c r="F185" i="9"/>
  <c r="F616" i="9"/>
  <c r="F558" i="9"/>
  <c r="F354" i="9"/>
  <c r="F136" i="9"/>
  <c r="F271" i="9"/>
  <c r="F511" i="9"/>
  <c r="F568" i="9"/>
  <c r="F192" i="9"/>
  <c r="F49" i="9"/>
  <c r="F208" i="9"/>
  <c r="F419" i="9"/>
  <c r="F225" i="9"/>
  <c r="F77" i="9"/>
  <c r="F525" i="9"/>
  <c r="F554" i="9"/>
  <c r="F343" i="9"/>
  <c r="F383" i="9"/>
  <c r="F481" i="9"/>
  <c r="F503" i="9"/>
  <c r="F234" i="9"/>
  <c r="F359" i="9"/>
  <c r="F384" i="9"/>
  <c r="F164" i="9"/>
  <c r="H323" i="9"/>
  <c r="BV140" i="9"/>
  <c r="BV482" i="9"/>
  <c r="BT278" i="9"/>
  <c r="BT403" i="9"/>
  <c r="BT88" i="9"/>
  <c r="BT183" i="9"/>
  <c r="BT331" i="9"/>
  <c r="BT491" i="9"/>
  <c r="BT163" i="9"/>
  <c r="BT493" i="9"/>
  <c r="BT214" i="9"/>
  <c r="BT347" i="9"/>
  <c r="BK214" i="9"/>
  <c r="BK179" i="9"/>
  <c r="BK33" i="9"/>
  <c r="BK215" i="9"/>
  <c r="BK63" i="9"/>
  <c r="BK218" i="9"/>
  <c r="BI184" i="9"/>
  <c r="BI188" i="9"/>
  <c r="BI81" i="9"/>
  <c r="BI24" i="9"/>
  <c r="BI57" i="9"/>
  <c r="AZ170" i="9"/>
  <c r="AZ147" i="9"/>
  <c r="AZ69" i="9"/>
  <c r="AZ28" i="9"/>
  <c r="AZ58" i="9"/>
  <c r="AX89" i="9"/>
  <c r="AX69" i="9"/>
  <c r="AX187" i="9"/>
  <c r="AX58" i="9"/>
  <c r="AX79" i="9"/>
  <c r="AM65" i="9"/>
  <c r="AM124" i="9"/>
  <c r="AM271" i="9"/>
  <c r="AM422" i="9"/>
  <c r="AM401" i="9"/>
  <c r="AM279" i="9"/>
  <c r="AM142" i="9"/>
  <c r="AM67" i="9"/>
  <c r="AM274" i="9"/>
  <c r="AM277" i="9"/>
  <c r="AM122" i="9"/>
  <c r="AM253" i="9"/>
  <c r="AM377" i="9"/>
  <c r="AM291" i="9"/>
  <c r="AM64" i="9"/>
  <c r="AM222" i="9"/>
  <c r="AM403" i="9"/>
  <c r="AM174" i="9"/>
  <c r="AM412" i="9"/>
  <c r="AM418" i="9"/>
  <c r="AM193" i="9"/>
  <c r="AM230" i="9"/>
  <c r="AM171" i="9"/>
  <c r="AM62" i="9"/>
  <c r="AM70" i="9"/>
  <c r="AM311" i="9"/>
  <c r="AM315" i="9"/>
  <c r="AM102" i="9"/>
  <c r="AM217" i="9"/>
  <c r="AM123" i="9"/>
  <c r="AM339" i="9"/>
  <c r="AM175" i="9"/>
  <c r="AO36" i="9"/>
  <c r="AO170" i="9"/>
  <c r="AO52" i="9"/>
  <c r="AO163" i="9"/>
  <c r="AO428" i="9"/>
  <c r="AM235" i="9"/>
  <c r="AO169" i="9"/>
  <c r="AO46" i="9"/>
  <c r="AO56" i="9"/>
  <c r="AO144" i="9"/>
  <c r="AO147" i="9"/>
  <c r="AO254" i="9"/>
  <c r="AO187" i="9"/>
  <c r="AO354" i="9"/>
  <c r="AO298" i="9"/>
  <c r="AO68" i="9"/>
  <c r="AM29" i="9"/>
  <c r="AO268" i="9"/>
  <c r="AO42" i="9"/>
  <c r="AO53" i="9"/>
  <c r="AO302" i="9"/>
  <c r="AM186" i="9"/>
  <c r="AO39" i="9"/>
  <c r="AO188" i="9"/>
  <c r="AO257" i="9"/>
  <c r="AO388" i="9"/>
  <c r="AO279" i="9"/>
  <c r="AO355" i="9"/>
  <c r="AO142" i="9"/>
  <c r="AO386" i="9"/>
  <c r="AO67" i="9"/>
  <c r="AO395" i="9"/>
  <c r="AO78" i="9"/>
  <c r="AO406" i="9"/>
  <c r="AO152" i="9"/>
  <c r="AO328" i="9"/>
  <c r="AO122" i="9"/>
  <c r="AO229" i="9"/>
  <c r="AO421" i="9"/>
  <c r="AO364" i="9"/>
  <c r="AO308" i="9"/>
  <c r="AO403" i="9"/>
  <c r="AO317" i="9"/>
  <c r="AO246" i="9"/>
  <c r="AO426" i="9"/>
  <c r="AO366" i="9"/>
  <c r="AO219" i="9"/>
  <c r="AO361" i="9"/>
  <c r="AO190" i="9"/>
  <c r="AO347" i="9"/>
  <c r="AO112" i="9"/>
  <c r="AO27" i="9"/>
  <c r="AO353" i="9"/>
  <c r="AO320" i="9"/>
  <c r="AO184" i="9"/>
  <c r="AO85" i="9"/>
  <c r="AO409" i="9"/>
  <c r="AO105" i="9"/>
  <c r="AO248" i="9"/>
  <c r="AO129" i="9"/>
  <c r="AO340" i="9"/>
  <c r="AO348" i="9"/>
  <c r="AO77" i="9"/>
  <c r="AO405" i="9"/>
  <c r="AO234" i="9"/>
  <c r="AO108" i="9"/>
  <c r="AO346" i="9"/>
  <c r="AO422" i="9"/>
  <c r="AO407" i="9"/>
  <c r="AO243" i="9"/>
  <c r="AO313" i="9"/>
  <c r="AB52" i="9"/>
  <c r="AB29" i="9"/>
  <c r="AB71" i="9"/>
  <c r="AB64" i="9"/>
  <c r="AB23" i="9"/>
  <c r="AB80" i="9"/>
  <c r="AB78" i="9"/>
  <c r="AB90" i="9"/>
  <c r="AB95" i="9"/>
  <c r="AB22" i="9"/>
  <c r="AB50" i="9"/>
  <c r="AB66" i="9"/>
  <c r="AB70" i="9"/>
  <c r="Q130" i="9"/>
  <c r="Q82" i="9"/>
  <c r="Q147" i="9"/>
  <c r="Q86" i="9"/>
  <c r="Q57" i="9"/>
  <c r="Q159" i="9"/>
  <c r="Q124" i="9"/>
  <c r="Q40" i="9"/>
  <c r="Q183" i="9"/>
  <c r="Q50" i="9"/>
  <c r="Q194" i="9"/>
  <c r="Q198" i="9"/>
  <c r="Q135" i="9"/>
  <c r="Q44" i="9"/>
  <c r="Q68" i="9"/>
  <c r="Q151" i="9"/>
  <c r="Q197" i="9"/>
  <c r="Q172" i="9"/>
  <c r="Q83" i="9"/>
  <c r="Q184" i="9"/>
  <c r="Q65" i="9"/>
  <c r="Q212" i="9"/>
  <c r="Q72" i="9"/>
  <c r="Q38" i="9"/>
  <c r="Q108" i="9"/>
  <c r="Q208" i="9"/>
  <c r="Q169" i="9"/>
  <c r="Q131" i="9"/>
  <c r="Q93" i="9"/>
  <c r="Q29" i="9"/>
  <c r="Q158" i="9"/>
  <c r="Q70" i="9"/>
  <c r="F542" i="9"/>
  <c r="F656" i="9"/>
  <c r="F244" i="9"/>
  <c r="F335" i="9"/>
  <c r="F671" i="9"/>
  <c r="F588" i="9"/>
  <c r="F196" i="9"/>
  <c r="F520" i="9"/>
  <c r="F199" i="9"/>
  <c r="F94" i="9"/>
  <c r="F441" i="9"/>
  <c r="F230" i="9"/>
  <c r="F279" i="9"/>
  <c r="F188" i="9"/>
  <c r="F356" i="9"/>
  <c r="F236" i="9"/>
  <c r="F256" i="9"/>
  <c r="F456" i="9"/>
  <c r="F652" i="9"/>
  <c r="F239" i="9"/>
  <c r="F406" i="9"/>
  <c r="F673" i="9"/>
  <c r="F301" i="9"/>
  <c r="F577" i="9"/>
  <c r="F61" i="9"/>
  <c r="F288" i="9"/>
  <c r="F423" i="9"/>
  <c r="F669" i="9"/>
  <c r="F200" i="9"/>
  <c r="F368" i="9"/>
  <c r="F609" i="9"/>
  <c r="F619" i="9"/>
  <c r="F350" i="9"/>
  <c r="F628" i="9"/>
  <c r="F372" i="9"/>
  <c r="F640" i="9"/>
  <c r="F257" i="9"/>
  <c r="F318" i="9"/>
  <c r="F458" i="9"/>
  <c r="F567" i="9"/>
  <c r="F468" i="9"/>
  <c r="F46" i="9"/>
  <c r="F362" i="9"/>
  <c r="F583" i="9"/>
  <c r="F485" i="9"/>
  <c r="F339" i="9"/>
  <c r="F82" i="9"/>
  <c r="F467" i="9"/>
  <c r="F440" i="9"/>
  <c r="F610" i="9"/>
  <c r="F266" i="9"/>
  <c r="F370" i="9"/>
  <c r="F560" i="9"/>
  <c r="F254" i="9"/>
  <c r="F641" i="9"/>
  <c r="F409" i="9"/>
  <c r="F386" i="9"/>
  <c r="F572" i="9"/>
  <c r="H283" i="9"/>
  <c r="BV315" i="9"/>
  <c r="BV449" i="9"/>
  <c r="BT341" i="9"/>
  <c r="BT246" i="9"/>
  <c r="BT232" i="9"/>
  <c r="BT327" i="9"/>
  <c r="BT418" i="9"/>
  <c r="BT383" i="9"/>
  <c r="BT71" i="9"/>
  <c r="BT385" i="9"/>
  <c r="BT429" i="9"/>
  <c r="BT389" i="9"/>
  <c r="BK79" i="9"/>
  <c r="BK219" i="9"/>
  <c r="BK126" i="9"/>
  <c r="BK122" i="9"/>
  <c r="BK92" i="9"/>
  <c r="BK190" i="9"/>
  <c r="BI194" i="9"/>
  <c r="BI107" i="9"/>
  <c r="BI109" i="9"/>
  <c r="BI25" i="9"/>
  <c r="BI113" i="9"/>
  <c r="AZ103" i="9"/>
  <c r="AZ89" i="9"/>
  <c r="AZ157" i="9"/>
  <c r="AZ175" i="9"/>
  <c r="AZ65" i="9"/>
  <c r="AX43" i="9"/>
  <c r="AX157" i="9"/>
  <c r="AX56" i="9"/>
  <c r="AX65" i="9"/>
  <c r="AX82" i="9"/>
  <c r="AM73" i="9"/>
  <c r="AM220" i="9"/>
  <c r="AM77" i="9"/>
  <c r="AM39" i="9"/>
  <c r="AM407" i="9"/>
  <c r="AM168" i="9"/>
  <c r="AM238" i="9"/>
  <c r="AM72" i="9"/>
  <c r="AM201" i="9"/>
  <c r="AM25" i="9"/>
  <c r="AM336" i="9"/>
  <c r="AM423" i="9"/>
  <c r="AM379" i="9"/>
  <c r="AM385" i="9"/>
  <c r="AM158" i="9"/>
  <c r="AM148" i="9"/>
  <c r="AM165" i="9"/>
  <c r="AM261" i="9"/>
  <c r="AM111" i="9"/>
  <c r="AM250" i="9"/>
  <c r="AM375" i="9"/>
  <c r="AM289" i="9"/>
  <c r="AM195" i="9"/>
  <c r="AM221" i="9"/>
  <c r="AM228" i="9"/>
  <c r="AM361" i="9"/>
  <c r="AM190" i="9"/>
  <c r="AM347" i="9"/>
  <c r="AM112" i="9"/>
  <c r="AM27" i="9"/>
  <c r="AM353" i="9"/>
  <c r="AM28" i="9"/>
  <c r="AO37" i="9"/>
  <c r="AO357" i="9"/>
  <c r="AO385" i="9"/>
  <c r="AO64" i="9"/>
  <c r="AO392" i="9"/>
  <c r="AM137" i="9"/>
  <c r="AO376" i="9"/>
  <c r="AO241" i="9"/>
  <c r="AO59" i="9"/>
  <c r="AO224" i="9"/>
  <c r="AO360" i="9"/>
  <c r="AO370" i="9"/>
  <c r="AO139" i="9"/>
  <c r="AO50" i="9"/>
  <c r="AO301" i="9"/>
  <c r="AO390" i="9"/>
  <c r="AM156" i="9"/>
  <c r="AO162" i="9"/>
  <c r="AO44" i="9"/>
  <c r="AO54" i="9"/>
  <c r="AO172" i="9"/>
  <c r="AM138" i="9"/>
  <c r="AO284" i="9"/>
  <c r="AO381" i="9"/>
  <c r="AO57" i="9"/>
  <c r="AO303" i="9"/>
  <c r="AO34" i="9"/>
  <c r="AO287" i="9"/>
  <c r="AO180" i="9"/>
  <c r="AO300" i="9"/>
  <c r="AO146" i="9"/>
  <c r="AO199" i="9"/>
  <c r="AO79" i="9"/>
  <c r="AO201" i="9"/>
  <c r="AO103" i="9"/>
  <c r="AO330" i="9"/>
  <c r="AO336" i="9"/>
  <c r="AO133" i="9"/>
  <c r="AO29" i="9"/>
  <c r="AO121" i="9"/>
  <c r="AO244" i="9"/>
  <c r="AO165" i="9"/>
  <c r="AO174" i="9"/>
  <c r="AO107" i="9"/>
  <c r="AO414" i="9"/>
  <c r="AO368" i="9"/>
  <c r="AO258" i="9"/>
  <c r="AO402" i="9"/>
  <c r="AO92" i="9"/>
  <c r="AO104" i="9"/>
  <c r="AO331" i="9"/>
  <c r="AO127" i="9"/>
  <c r="AO135" i="9"/>
  <c r="AO109" i="9"/>
  <c r="AO75" i="9"/>
  <c r="AO314" i="9"/>
  <c r="AO98" i="9"/>
  <c r="AO324" i="9"/>
  <c r="AO416" i="9"/>
  <c r="AO338" i="9"/>
  <c r="AO267" i="9"/>
  <c r="AO198" i="9"/>
  <c r="AO200" i="9"/>
  <c r="AO362" i="9"/>
  <c r="AO161" i="9"/>
  <c r="AO26" i="9"/>
  <c r="AO365" i="9"/>
  <c r="AO131" i="9"/>
  <c r="AO260" i="9"/>
  <c r="AO74" i="9"/>
  <c r="AO213" i="9"/>
  <c r="AB86" i="9"/>
  <c r="AB37" i="9"/>
  <c r="AB69" i="9"/>
  <c r="AB28" i="9"/>
  <c r="AB61" i="9"/>
  <c r="AB82" i="9"/>
  <c r="AB31" i="9"/>
  <c r="AB53" i="9"/>
  <c r="AB56" i="9"/>
  <c r="AB42" i="9"/>
  <c r="AB81" i="9"/>
  <c r="AB92" i="9"/>
  <c r="AB41" i="9"/>
  <c r="Q81" i="9"/>
  <c r="Q41" i="9"/>
  <c r="Q166" i="9"/>
  <c r="Q189" i="9"/>
  <c r="Q195" i="9"/>
  <c r="Q155" i="9"/>
  <c r="Q200" i="9"/>
  <c r="Q138" i="9"/>
  <c r="Q186" i="9"/>
  <c r="Q77" i="9"/>
  <c r="Q63" i="9"/>
  <c r="Q73" i="9"/>
  <c r="Q136" i="9"/>
  <c r="Q182" i="9"/>
  <c r="Q162" i="9"/>
  <c r="Q55" i="9"/>
  <c r="Q121" i="9"/>
  <c r="Q165" i="9"/>
  <c r="Q75" i="9"/>
  <c r="Q66" i="9"/>
  <c r="Q52" i="9"/>
  <c r="Q213" i="9"/>
  <c r="Q27" i="9"/>
  <c r="Q100" i="9"/>
  <c r="Q142" i="9"/>
  <c r="Q49" i="9"/>
  <c r="Q211" i="9"/>
  <c r="Q133" i="9"/>
  <c r="Q140" i="9"/>
  <c r="Q99" i="9"/>
  <c r="Q209" i="9"/>
  <c r="Q64" i="9"/>
  <c r="F484" i="9"/>
  <c r="F309" i="9"/>
  <c r="F411" i="9"/>
  <c r="F460" i="9"/>
  <c r="F209" i="9"/>
  <c r="F64" i="9"/>
  <c r="F592" i="9"/>
  <c r="F654" i="9"/>
  <c r="F433" i="9"/>
  <c r="F184" i="9"/>
  <c r="F505" i="9"/>
  <c r="F395" i="9"/>
  <c r="F408" i="9"/>
  <c r="F130" i="9"/>
  <c r="F450" i="9"/>
  <c r="F237" i="9"/>
  <c r="F509" i="9"/>
  <c r="F306" i="9"/>
  <c r="F167" i="9"/>
  <c r="F476" i="9"/>
  <c r="F191" i="9"/>
  <c r="F38" i="9"/>
  <c r="F47" i="9"/>
  <c r="F417" i="9"/>
  <c r="F586" i="9"/>
  <c r="F70" i="9"/>
  <c r="F425" i="9"/>
  <c r="F84" i="9"/>
  <c r="F91" i="9"/>
  <c r="F315" i="9"/>
  <c r="F107" i="9"/>
  <c r="F114" i="9"/>
  <c r="F351" i="9"/>
  <c r="F630" i="9"/>
  <c r="F138" i="9"/>
  <c r="F663" i="9"/>
  <c r="F665" i="9"/>
  <c r="F152" i="9"/>
  <c r="F238" i="9"/>
  <c r="F329" i="9"/>
  <c r="F178" i="9"/>
  <c r="F466" i="9"/>
  <c r="F579" i="9"/>
  <c r="F379" i="9"/>
  <c r="F498" i="9"/>
  <c r="F74" i="9"/>
  <c r="F321" i="9"/>
  <c r="F249" i="9"/>
  <c r="F322" i="9"/>
  <c r="F612" i="9"/>
  <c r="F115" i="9"/>
  <c r="F352" i="9"/>
  <c r="F308" i="9"/>
  <c r="F139" i="9"/>
  <c r="F155" i="9"/>
  <c r="F565" i="9"/>
  <c r="F242" i="9"/>
  <c r="F573" i="9"/>
  <c r="F193" i="9"/>
  <c r="F547" i="9"/>
  <c r="F400" i="9"/>
  <c r="F364" i="9"/>
  <c r="F80" i="9"/>
  <c r="F88" i="9"/>
  <c r="F314" i="9"/>
  <c r="F265" i="9"/>
  <c r="F527" i="9"/>
  <c r="F118" i="9"/>
  <c r="F625" i="9"/>
  <c r="F635" i="9"/>
  <c r="F326" i="9"/>
  <c r="F455" i="9"/>
  <c r="F205" i="9"/>
  <c r="F651" i="9"/>
  <c r="F398" i="9"/>
  <c r="F219" i="9"/>
  <c r="F207" i="9"/>
  <c r="F336" i="9"/>
  <c r="F261" i="9"/>
  <c r="F337" i="9"/>
  <c r="F75" i="9"/>
  <c r="F85" i="9"/>
  <c r="F93" i="9"/>
  <c r="F500" i="9"/>
  <c r="F555" i="9"/>
  <c r="F286" i="9"/>
  <c r="F463" i="9"/>
  <c r="H279" i="9"/>
  <c r="BV179" i="9"/>
  <c r="BV282" i="9"/>
  <c r="BT168" i="9"/>
  <c r="BT473" i="9"/>
  <c r="BT425" i="9"/>
  <c r="BT306" i="9"/>
  <c r="BT346" i="9"/>
  <c r="BT366" i="9"/>
  <c r="BT201" i="9"/>
  <c r="BT461" i="9"/>
  <c r="BT332" i="9"/>
  <c r="BT449" i="9"/>
  <c r="BK54" i="9"/>
  <c r="BK38" i="9"/>
  <c r="BK71" i="9"/>
  <c r="BK159" i="9"/>
  <c r="BK57" i="9"/>
  <c r="BI174" i="9"/>
  <c r="BI73" i="9"/>
  <c r="BI58" i="9"/>
  <c r="BI206" i="9"/>
  <c r="BI158" i="9"/>
  <c r="BI118" i="9"/>
  <c r="AZ40" i="9"/>
  <c r="AZ182" i="9"/>
  <c r="AZ44" i="9"/>
  <c r="AZ178" i="9"/>
  <c r="AZ68" i="9"/>
  <c r="AX86" i="9"/>
  <c r="AX145" i="9"/>
  <c r="AX62" i="9"/>
  <c r="AX68" i="9"/>
  <c r="AX152" i="9"/>
  <c r="AM23" i="9"/>
  <c r="AM281" i="9"/>
  <c r="AM405" i="9"/>
  <c r="AM188" i="9"/>
  <c r="AM276" i="9"/>
  <c r="AM41" i="9"/>
  <c r="AM58" i="9"/>
  <c r="AM173" i="9"/>
  <c r="AM95" i="9"/>
  <c r="AM328" i="9"/>
  <c r="AM166" i="9"/>
  <c r="AM33" i="9"/>
  <c r="AM357" i="9"/>
  <c r="AM294" i="9"/>
  <c r="AM159" i="9"/>
  <c r="AM396" i="9"/>
  <c r="AM151" i="9"/>
  <c r="AM216" i="9"/>
  <c r="AM115" i="9"/>
  <c r="AM366" i="9"/>
  <c r="AM169" i="9"/>
  <c r="AM46" i="9"/>
  <c r="AM56" i="9"/>
  <c r="AM144" i="9"/>
  <c r="AM147" i="9"/>
  <c r="AM402" i="9"/>
  <c r="AM92" i="9"/>
  <c r="AM104" i="9"/>
  <c r="AM331" i="9"/>
  <c r="AM127" i="9"/>
  <c r="AM135" i="9"/>
  <c r="AM177" i="9"/>
  <c r="AO283" i="9"/>
  <c r="AO45" i="9"/>
  <c r="AO294" i="9"/>
  <c r="AO158" i="9"/>
  <c r="AO222" i="9"/>
  <c r="AO280" i="9"/>
  <c r="AO378" i="9"/>
  <c r="AO425" i="9"/>
  <c r="AO60" i="9"/>
  <c r="AO164" i="9"/>
  <c r="AM348" i="9"/>
  <c r="AO167" i="9"/>
  <c r="AO380" i="9"/>
  <c r="AO209" i="9"/>
  <c r="AO63" i="9"/>
  <c r="AO232" i="9"/>
  <c r="AM278" i="9"/>
  <c r="AO40" i="9"/>
  <c r="AO208" i="9"/>
  <c r="AO295" i="9"/>
  <c r="AO205" i="9"/>
  <c r="AO32" i="9"/>
  <c r="AO255" i="9"/>
  <c r="AO383" i="9"/>
  <c r="AO350" i="9"/>
  <c r="AM265" i="9"/>
  <c r="AO35" i="9"/>
  <c r="AO204" i="9"/>
  <c r="AO51" i="9"/>
  <c r="AO61" i="9"/>
  <c r="AO189" i="9"/>
  <c r="AO306" i="9"/>
  <c r="AO81" i="9"/>
  <c r="AO363" i="9"/>
  <c r="AO352" i="9"/>
  <c r="AO185" i="9"/>
  <c r="AO126" i="9"/>
  <c r="AO369" i="9"/>
  <c r="AO134" i="9"/>
  <c r="AO419" i="9"/>
  <c r="AO197" i="9"/>
  <c r="AO151" i="9"/>
  <c r="AO261" i="9"/>
  <c r="AO412" i="9"/>
  <c r="AO218" i="9"/>
  <c r="AO424" i="9"/>
  <c r="AO393" i="9"/>
  <c r="AO84" i="9"/>
  <c r="AO239" i="9"/>
  <c r="AO323" i="9"/>
  <c r="AO118" i="9"/>
  <c r="AO128" i="9"/>
  <c r="AO266" i="9"/>
  <c r="AO110" i="9"/>
  <c r="AO351" i="9"/>
  <c r="AO429" i="9"/>
  <c r="AO319" i="9"/>
  <c r="AO327" i="9"/>
  <c r="AO334" i="9"/>
  <c r="AO251" i="9"/>
  <c r="AO408" i="9"/>
  <c r="AO137" i="9"/>
  <c r="AO80" i="9"/>
  <c r="AO245" i="9"/>
  <c r="AO410" i="9"/>
  <c r="AO247" i="9"/>
  <c r="AO125" i="9"/>
  <c r="AO177" i="9"/>
  <c r="AO276" i="9"/>
  <c r="AO272" i="9"/>
  <c r="AO404" i="9"/>
  <c r="AB55" i="9"/>
  <c r="AB74" i="9"/>
  <c r="AB89" i="9"/>
  <c r="AB85" i="9"/>
  <c r="AB45" i="9"/>
  <c r="AB33" i="9"/>
  <c r="AB58" i="9"/>
  <c r="AB54" i="9"/>
  <c r="AB68" i="9"/>
  <c r="AB87" i="9"/>
  <c r="AB73" i="9"/>
  <c r="AB88" i="9"/>
  <c r="AB72" i="9"/>
  <c r="Q117" i="9"/>
  <c r="Q42" i="9"/>
  <c r="Q46" i="9"/>
  <c r="Q192" i="9"/>
  <c r="Q58" i="9"/>
  <c r="Q87" i="9"/>
  <c r="Q156" i="9"/>
  <c r="Q84" i="9"/>
  <c r="Q47" i="9"/>
  <c r="Q114" i="9"/>
  <c r="Q88" i="9"/>
  <c r="Q36" i="9"/>
  <c r="Q126" i="9"/>
  <c r="Q45" i="9"/>
  <c r="Q102" i="9"/>
  <c r="Q152" i="9"/>
  <c r="Q150" i="9"/>
  <c r="Q132" i="9"/>
  <c r="Q110" i="9"/>
  <c r="Q85" i="9"/>
  <c r="Q103" i="9"/>
  <c r="Q59" i="9"/>
  <c r="Q61" i="9"/>
  <c r="Q204" i="9"/>
  <c r="Q145" i="9"/>
  <c r="Q24" i="9"/>
  <c r="Q170" i="9"/>
  <c r="Q176" i="9"/>
  <c r="Q43" i="9"/>
  <c r="Q113" i="9"/>
  <c r="Q210" i="9"/>
  <c r="Q60" i="9"/>
  <c r="F300" i="9"/>
  <c r="F330" i="9"/>
  <c r="F574" i="9"/>
  <c r="F268" i="9"/>
  <c r="F658" i="9"/>
  <c r="F66" i="9"/>
  <c r="F422" i="9"/>
  <c r="F522" i="9"/>
  <c r="F434" i="9"/>
  <c r="F96" i="9"/>
  <c r="F103" i="9"/>
  <c r="F444" i="9"/>
  <c r="F120" i="9"/>
  <c r="F626" i="9"/>
  <c r="F451" i="9"/>
  <c r="F639" i="9"/>
  <c r="F487" i="9"/>
  <c r="F649" i="9"/>
  <c r="F171" i="9"/>
  <c r="F24" i="9"/>
  <c r="F385" i="9"/>
  <c r="F332" i="9"/>
  <c r="F334" i="9"/>
  <c r="F195" i="9"/>
  <c r="F659" i="9"/>
  <c r="F590" i="9"/>
  <c r="F227" i="9"/>
  <c r="F86" i="9"/>
  <c r="F601" i="9"/>
  <c r="F291" i="9"/>
  <c r="F613" i="9"/>
  <c r="F529" i="9"/>
  <c r="F624" i="9"/>
  <c r="F632" i="9"/>
  <c r="F293" i="9"/>
  <c r="F190" i="9"/>
  <c r="F163" i="9"/>
  <c r="F158" i="9"/>
  <c r="F25" i="9"/>
  <c r="F492" i="9"/>
  <c r="F536" i="9"/>
  <c r="F472" i="9"/>
  <c r="F283" i="9"/>
  <c r="F62" i="9"/>
  <c r="F181" i="9"/>
  <c r="F674" i="9"/>
  <c r="F430" i="9"/>
  <c r="F313" i="9"/>
  <c r="F538" i="9"/>
  <c r="F109" i="9"/>
  <c r="F278" i="9"/>
  <c r="F559" i="9"/>
  <c r="F325" i="9"/>
  <c r="F358" i="9"/>
  <c r="F381" i="9"/>
  <c r="F206" i="9"/>
  <c r="F259" i="9"/>
  <c r="F388" i="9"/>
  <c r="F55" i="9"/>
  <c r="F60" i="9"/>
  <c r="F404" i="9"/>
  <c r="F262" i="9"/>
  <c r="F81" i="9"/>
  <c r="F435" i="9"/>
  <c r="F97" i="9"/>
  <c r="F201" i="9"/>
  <c r="F113" i="9"/>
  <c r="F539" i="9"/>
  <c r="F627" i="9"/>
  <c r="F292" i="9"/>
  <c r="F147" i="9"/>
  <c r="F664" i="9"/>
  <c r="F166" i="9"/>
  <c r="F215" i="9"/>
  <c r="F569" i="9"/>
  <c r="S66" i="9"/>
  <c r="BV56" i="9"/>
  <c r="BT303" i="9"/>
  <c r="BT408" i="9"/>
  <c r="BT195" i="9"/>
  <c r="BT486" i="9"/>
  <c r="BT83" i="9"/>
  <c r="BT284" i="9"/>
  <c r="BT223" i="9"/>
  <c r="BT482" i="9"/>
  <c r="BT133" i="9"/>
  <c r="BT152" i="9"/>
  <c r="BK168" i="9"/>
  <c r="BK40" i="9"/>
  <c r="BK128" i="9"/>
  <c r="BK109" i="9"/>
  <c r="BK75" i="9"/>
  <c r="BK113" i="9"/>
  <c r="BI116" i="9"/>
  <c r="BI117" i="9"/>
  <c r="BI48" i="9"/>
  <c r="BI212" i="9"/>
  <c r="BI31" i="9"/>
  <c r="BI78" i="9"/>
  <c r="AZ47" i="9"/>
  <c r="AZ143" i="9"/>
  <c r="AZ54" i="9"/>
  <c r="AZ129" i="9"/>
  <c r="AZ107" i="9"/>
  <c r="AX143" i="9"/>
  <c r="AX31" i="9"/>
  <c r="AX26" i="9"/>
  <c r="AX107" i="9"/>
  <c r="AM38" i="9"/>
  <c r="AM91" i="9"/>
  <c r="AM349" i="9"/>
  <c r="AM234" i="9"/>
  <c r="AM257" i="9"/>
  <c r="AM364" i="9"/>
  <c r="AM355" i="9"/>
  <c r="AM386" i="9"/>
  <c r="AM395" i="9"/>
  <c r="AM97" i="9"/>
  <c r="AM330" i="9"/>
  <c r="AM337" i="9"/>
  <c r="AM207" i="9"/>
  <c r="AM45" i="9"/>
  <c r="AM143" i="9"/>
  <c r="AM307" i="9"/>
  <c r="AM197" i="9"/>
  <c r="AM316" i="9"/>
  <c r="AM262" i="9"/>
  <c r="AM426" i="9"/>
  <c r="AM421" i="9"/>
  <c r="AM376" i="9"/>
  <c r="AM241" i="9"/>
  <c r="AM59" i="9"/>
  <c r="AM224" i="9"/>
  <c r="AM360" i="9"/>
  <c r="AM84" i="9"/>
  <c r="AM239" i="9"/>
  <c r="AM323" i="9"/>
  <c r="AM118" i="9"/>
  <c r="AM128" i="9"/>
  <c r="AM266" i="9"/>
  <c r="AM206" i="9"/>
  <c r="AO285" i="9"/>
  <c r="AO48" i="9"/>
  <c r="AO143" i="9"/>
  <c r="AO159" i="9"/>
  <c r="AO148" i="9"/>
  <c r="AO236" i="9"/>
  <c r="AO342" i="9"/>
  <c r="AO292" i="9"/>
  <c r="AO211" i="9"/>
  <c r="AO69" i="9"/>
  <c r="AM219" i="9"/>
  <c r="AO373" i="9"/>
  <c r="AO256" i="9"/>
  <c r="AO182" i="9"/>
  <c r="AO65" i="9"/>
  <c r="AO73" i="9"/>
  <c r="AO31" i="9"/>
  <c r="AO194" i="9"/>
  <c r="AO290" i="9"/>
  <c r="AO297" i="9"/>
  <c r="AO305" i="9"/>
  <c r="AO192" i="9"/>
  <c r="AO286" i="9"/>
  <c r="AO358" i="9"/>
  <c r="AO231" i="9"/>
  <c r="AM134" i="9"/>
  <c r="AO168" i="9"/>
  <c r="AO43" i="9"/>
  <c r="AO238" i="9"/>
  <c r="AO387" i="9"/>
  <c r="AO72" i="9"/>
  <c r="AO71" i="9"/>
  <c r="AO273" i="9"/>
  <c r="AO95" i="9"/>
  <c r="AO277" i="9"/>
  <c r="AO117" i="9"/>
  <c r="AO166" i="9"/>
  <c r="AO253" i="9"/>
  <c r="AO252" i="9"/>
  <c r="AO132" i="9"/>
  <c r="AO398" i="9"/>
  <c r="AO88" i="9"/>
  <c r="AO321" i="9"/>
  <c r="AO329" i="9"/>
  <c r="AO335" i="9"/>
  <c r="AO114" i="9"/>
  <c r="AO396" i="9"/>
  <c r="AO86" i="9"/>
  <c r="AO237" i="9"/>
  <c r="AO411" i="9"/>
  <c r="AO415" i="9"/>
  <c r="AO367" i="9"/>
  <c r="AO178" i="9"/>
  <c r="AO333" i="9"/>
  <c r="AO149" i="9"/>
  <c r="AO89" i="9"/>
  <c r="AO153" i="9"/>
  <c r="AO223" i="9"/>
  <c r="AO417" i="9"/>
  <c r="AO226" i="9"/>
  <c r="AO154" i="9"/>
  <c r="AO391" i="9"/>
  <c r="AO83" i="9"/>
  <c r="AO94" i="9"/>
  <c r="AO181" i="9"/>
  <c r="AO332" i="9"/>
  <c r="AO420" i="9"/>
  <c r="AO156" i="9"/>
  <c r="AO326" i="9"/>
  <c r="AO212" i="9"/>
  <c r="AO87" i="9"/>
  <c r="AB43" i="9"/>
  <c r="AB60" i="9"/>
  <c r="AB62" i="9"/>
  <c r="AB30" i="9"/>
  <c r="AB38" i="9"/>
  <c r="AB34" i="9"/>
  <c r="AB48" i="9"/>
  <c r="AB91" i="9"/>
  <c r="AB59" i="9"/>
  <c r="AB76" i="9"/>
  <c r="AB75" i="9"/>
  <c r="AB63" i="9"/>
  <c r="Q107" i="9"/>
  <c r="Q134" i="9"/>
  <c r="Q89" i="9"/>
  <c r="Q67" i="9"/>
  <c r="Q90" i="9"/>
  <c r="Q215" i="9"/>
  <c r="Q32" i="9"/>
  <c r="Q118" i="9"/>
  <c r="Q141" i="9"/>
  <c r="Q148" i="9"/>
  <c r="Q53" i="9"/>
  <c r="Q106" i="9"/>
  <c r="Q173" i="9"/>
  <c r="Q177" i="9"/>
  <c r="Q206" i="9"/>
  <c r="Q190" i="9"/>
  <c r="Q78" i="9"/>
  <c r="Q33" i="9"/>
  <c r="Q74" i="9"/>
  <c r="Q28" i="9"/>
  <c r="Q123" i="9"/>
  <c r="Q127" i="9"/>
  <c r="Q154" i="9"/>
  <c r="Q91" i="9"/>
  <c r="Q122" i="9"/>
  <c r="Q185" i="9"/>
  <c r="Q51" i="9"/>
  <c r="Q95" i="9"/>
  <c r="Q92" i="9"/>
  <c r="Q181" i="9"/>
  <c r="Q149" i="9"/>
  <c r="Q98" i="9"/>
  <c r="Q115" i="9"/>
  <c r="F31" i="9"/>
  <c r="F37" i="9"/>
  <c r="F653" i="9"/>
  <c r="F57" i="9"/>
  <c r="F582" i="9"/>
  <c r="F68" i="9"/>
  <c r="F552" i="9"/>
  <c r="F428" i="9"/>
  <c r="F90" i="9"/>
  <c r="F604" i="9"/>
  <c r="F608" i="9"/>
  <c r="F402" i="9"/>
  <c r="F233" i="9"/>
  <c r="F541" i="9"/>
  <c r="F452" i="9"/>
  <c r="F148" i="9"/>
  <c r="F160" i="9"/>
  <c r="F296" i="9"/>
  <c r="F642" i="9"/>
  <c r="F27" i="9"/>
  <c r="F174" i="9"/>
  <c r="F387" i="9"/>
  <c r="F302" i="9"/>
  <c r="F284" i="9"/>
  <c r="F304" i="9"/>
  <c r="F338" i="9"/>
  <c r="F182" i="9"/>
  <c r="F431" i="9"/>
  <c r="F474" i="9"/>
  <c r="F607" i="9"/>
  <c r="F346" i="9"/>
  <c r="F117" i="9"/>
  <c r="F127" i="9"/>
  <c r="F23" i="9"/>
  <c r="F143" i="9"/>
  <c r="F154" i="9"/>
  <c r="F360" i="9"/>
  <c r="F563" i="9"/>
  <c r="F28" i="9"/>
  <c r="F319" i="9"/>
  <c r="F42" i="9"/>
  <c r="F51" i="9"/>
  <c r="F496" i="9"/>
  <c r="F269" i="9"/>
  <c r="F274" i="9"/>
  <c r="F521" i="9"/>
  <c r="F675" i="9"/>
  <c r="F305" i="9"/>
  <c r="F229" i="9"/>
  <c r="F347" i="9"/>
  <c r="F557" i="9"/>
  <c r="F128" i="9"/>
  <c r="F531" i="9"/>
  <c r="F294" i="9"/>
  <c r="F214" i="9"/>
  <c r="F543" i="9"/>
  <c r="F571" i="9"/>
  <c r="F413" i="9"/>
  <c r="F515" i="9"/>
  <c r="F507" i="9"/>
  <c r="F270" i="9"/>
  <c r="F285" i="9"/>
  <c r="F248" i="9"/>
  <c r="F436" i="9"/>
  <c r="F605" i="9"/>
  <c r="F104" i="9"/>
  <c r="F202" i="9"/>
  <c r="F122" i="9"/>
  <c r="F133" i="9"/>
  <c r="DL413" i="9"/>
  <c r="BT179" i="9"/>
  <c r="BT430" i="9"/>
  <c r="BK118" i="9"/>
  <c r="BI218" i="9"/>
  <c r="AX74" i="9"/>
  <c r="AM227" i="9"/>
  <c r="AM79" i="9"/>
  <c r="AM210" i="9"/>
  <c r="AM280" i="9"/>
  <c r="AM86" i="9"/>
  <c r="AO33" i="9"/>
  <c r="AO193" i="9"/>
  <c r="AO38" i="9"/>
  <c r="AO203" i="9"/>
  <c r="AO384" i="9"/>
  <c r="AO389" i="9"/>
  <c r="AO119" i="9"/>
  <c r="AO316" i="9"/>
  <c r="AO214" i="9"/>
  <c r="AO235" i="9"/>
  <c r="AO220" i="9"/>
  <c r="AO345" i="9"/>
  <c r="AB27" i="9"/>
  <c r="AB25" i="9"/>
  <c r="Q171" i="9"/>
  <c r="Q34" i="9"/>
  <c r="Q201" i="9"/>
  <c r="Q202" i="9"/>
  <c r="Q111" i="9"/>
  <c r="Q188" i="9"/>
  <c r="F578" i="9"/>
  <c r="F99" i="9"/>
  <c r="F150" i="9"/>
  <c r="F378" i="9"/>
  <c r="F599" i="9"/>
  <c r="F405" i="9"/>
  <c r="F377" i="9"/>
  <c r="F365" i="9"/>
  <c r="F131" i="9"/>
  <c r="F504" i="9"/>
  <c r="F550" i="9"/>
  <c r="F92" i="9"/>
  <c r="F445" i="9"/>
  <c r="F637" i="9"/>
  <c r="F375" i="9"/>
  <c r="F258" i="9"/>
  <c r="F176" i="9"/>
  <c r="F412" i="9"/>
  <c r="F545" i="9"/>
  <c r="F222" i="9"/>
  <c r="F491" i="9"/>
  <c r="F499" i="9"/>
  <c r="F600" i="9"/>
  <c r="F662" i="9"/>
  <c r="F556" i="9"/>
  <c r="F621" i="9"/>
  <c r="F316" i="9"/>
  <c r="F135" i="9"/>
  <c r="F298" i="9"/>
  <c r="F645" i="9"/>
  <c r="F670" i="9"/>
  <c r="F33" i="9"/>
  <c r="F40" i="9"/>
  <c r="F414" i="9"/>
  <c r="F580" i="9"/>
  <c r="F312" i="9"/>
  <c r="F420" i="9"/>
  <c r="F226" i="9"/>
  <c r="F524" i="9"/>
  <c r="F479" i="9"/>
  <c r="F101" i="9"/>
  <c r="F442" i="9"/>
  <c r="F187" i="9"/>
  <c r="F124" i="9"/>
  <c r="F134" i="9"/>
  <c r="F392" i="9"/>
  <c r="F643" i="9"/>
  <c r="F540" i="9"/>
  <c r="F170" i="9"/>
  <c r="F173" i="9"/>
  <c r="AO76" i="9"/>
  <c r="AO124" i="9"/>
  <c r="AB36" i="9"/>
  <c r="Q125" i="9"/>
  <c r="F667" i="9"/>
  <c r="F320" i="9"/>
  <c r="F172" i="9"/>
  <c r="F471" i="9"/>
  <c r="F341" i="9"/>
  <c r="F22" i="9"/>
  <c r="F189" i="9"/>
  <c r="F497" i="9"/>
  <c r="F69" i="9"/>
  <c r="F596" i="9"/>
  <c r="F396" i="9"/>
  <c r="AD46" i="9"/>
  <c r="BT56" i="9"/>
  <c r="BK130" i="9"/>
  <c r="BI140" i="9"/>
  <c r="AZ73" i="9"/>
  <c r="AX81" i="9"/>
  <c r="AM108" i="9"/>
  <c r="AM152" i="9"/>
  <c r="AM427" i="9"/>
  <c r="AM378" i="9"/>
  <c r="AM237" i="9"/>
  <c r="AO377" i="9"/>
  <c r="AO230" i="9"/>
  <c r="AO140" i="9"/>
  <c r="AO270" i="9"/>
  <c r="AO344" i="9"/>
  <c r="AO309" i="9"/>
  <c r="AO337" i="9"/>
  <c r="AO216" i="9"/>
  <c r="AO101" i="9"/>
  <c r="AO23" i="9"/>
  <c r="AO322" i="9"/>
  <c r="AO176" i="9"/>
  <c r="AB79" i="9"/>
  <c r="AB77" i="9"/>
  <c r="Q160" i="9"/>
  <c r="Q109" i="9"/>
  <c r="Q178" i="9"/>
  <c r="Q180" i="9"/>
  <c r="Q207" i="9"/>
  <c r="Q56" i="9"/>
  <c r="F210" i="9"/>
  <c r="F611" i="9"/>
  <c r="F533" i="9"/>
  <c r="F415" i="9"/>
  <c r="F380" i="9"/>
  <c r="F145" i="9"/>
  <c r="F514" i="9"/>
  <c r="F87" i="9"/>
  <c r="F391" i="9"/>
  <c r="F382" i="9"/>
  <c r="F469" i="9"/>
  <c r="F660" i="9"/>
  <c r="F267" i="9"/>
  <c r="F140" i="9"/>
  <c r="F648" i="9"/>
  <c r="F272" i="9"/>
  <c r="F310" i="9"/>
  <c r="F333" i="9"/>
  <c r="F546" i="9"/>
  <c r="F223" i="9"/>
  <c r="F246" i="9"/>
  <c r="F183" i="9"/>
  <c r="F437" i="9"/>
  <c r="F462" i="9"/>
  <c r="F614" i="9"/>
  <c r="F119" i="9"/>
  <c r="F287" i="9"/>
  <c r="F636" i="9"/>
  <c r="F561" i="9"/>
  <c r="F159" i="9"/>
  <c r="F26" i="9"/>
  <c r="F376" i="9"/>
  <c r="F243" i="9"/>
  <c r="F311" i="9"/>
  <c r="F516" i="9"/>
  <c r="F587" i="9"/>
  <c r="F307" i="9"/>
  <c r="F595" i="9"/>
  <c r="F211" i="9"/>
  <c r="F228" i="9"/>
  <c r="F494" i="9"/>
  <c r="F110" i="9"/>
  <c r="F446" i="9"/>
  <c r="F126" i="9"/>
  <c r="F213" i="9"/>
  <c r="F373" i="9"/>
  <c r="F153" i="9"/>
  <c r="F328" i="9"/>
  <c r="AO90" i="9"/>
  <c r="Q214" i="9"/>
  <c r="F510" i="9"/>
  <c r="F29" i="9"/>
  <c r="F495" i="9"/>
  <c r="F297" i="9"/>
  <c r="F56" i="9"/>
  <c r="F584" i="9"/>
  <c r="F156" i="9"/>
  <c r="F177" i="9"/>
  <c r="F490" i="9"/>
  <c r="F424" i="9"/>
  <c r="F98" i="9"/>
  <c r="F480" i="9"/>
  <c r="F623" i="9"/>
  <c r="BV238" i="9"/>
  <c r="BT216" i="9"/>
  <c r="BK131" i="9"/>
  <c r="BI143" i="9"/>
  <c r="AZ74" i="9"/>
  <c r="AX48" i="9"/>
  <c r="AM388" i="9"/>
  <c r="AM117" i="9"/>
  <c r="AM400" i="9"/>
  <c r="AM425" i="9"/>
  <c r="AM411" i="9"/>
  <c r="AO49" i="9"/>
  <c r="AO171" i="9"/>
  <c r="AO183" i="9"/>
  <c r="AO299" i="9"/>
  <c r="AM30" i="9"/>
  <c r="AO160" i="9"/>
  <c r="AO423" i="9"/>
  <c r="AO111" i="9"/>
  <c r="AO413" i="9"/>
  <c r="AO91" i="9"/>
  <c r="AO310" i="9"/>
  <c r="AO206" i="9"/>
  <c r="AB26" i="9"/>
  <c r="AB24" i="9"/>
  <c r="Q179" i="9"/>
  <c r="Q94" i="9"/>
  <c r="Q23" i="9"/>
  <c r="Q69" i="9"/>
  <c r="Q191" i="9"/>
  <c r="Q196" i="9"/>
  <c r="F519" i="9"/>
  <c r="F620" i="9"/>
  <c r="F676" i="9"/>
  <c r="F58" i="9"/>
  <c r="F345" i="9"/>
  <c r="F157" i="9"/>
  <c r="F399" i="9"/>
  <c r="F250" i="9"/>
  <c r="F532" i="9"/>
  <c r="F473" i="9"/>
  <c r="F594" i="9"/>
  <c r="F100" i="9"/>
  <c r="F123" i="9"/>
  <c r="F482" i="9"/>
  <c r="F165" i="9"/>
  <c r="F506" i="9"/>
  <c r="F410" i="9"/>
  <c r="F50" i="9"/>
  <c r="F260" i="9"/>
  <c r="F548" i="9"/>
  <c r="F493" i="9"/>
  <c r="F429" i="9"/>
  <c r="F212" i="9"/>
  <c r="F102" i="9"/>
  <c r="F231" i="9"/>
  <c r="F622" i="9"/>
  <c r="F371" i="9"/>
  <c r="F465" i="9"/>
  <c r="F327" i="9"/>
  <c r="F647" i="9"/>
  <c r="F655" i="9"/>
  <c r="F175" i="9"/>
  <c r="F478" i="9"/>
  <c r="F53" i="9"/>
  <c r="F581" i="9"/>
  <c r="F63" i="9"/>
  <c r="F71" i="9"/>
  <c r="F275" i="9"/>
  <c r="F432" i="9"/>
  <c r="F661" i="9"/>
  <c r="F344" i="9"/>
  <c r="F443" i="9"/>
  <c r="F348" i="9"/>
  <c r="F129" i="9"/>
  <c r="F634" i="9"/>
  <c r="F144" i="9"/>
  <c r="F562" i="9"/>
  <c r="F204" i="9"/>
  <c r="AM275" i="9"/>
  <c r="AM121" i="9"/>
  <c r="AM252" i="9"/>
  <c r="AO356" i="9"/>
  <c r="AO106" i="9"/>
  <c r="Q164" i="9"/>
  <c r="Q146" i="9"/>
  <c r="F137" i="9"/>
  <c r="F276" i="9"/>
  <c r="F449" i="9"/>
  <c r="F281" i="9"/>
  <c r="F591" i="9"/>
  <c r="F295" i="9"/>
  <c r="F438" i="9"/>
  <c r="F106" i="9"/>
  <c r="F403" i="9"/>
  <c r="BT345" i="9"/>
  <c r="BT475" i="9"/>
  <c r="BK133" i="9"/>
  <c r="BI145" i="9"/>
  <c r="AZ176" i="9"/>
  <c r="AX160" i="9"/>
  <c r="AM114" i="9"/>
  <c r="AM229" i="9"/>
  <c r="AM215" i="9"/>
  <c r="AM60" i="9"/>
  <c r="AM415" i="9"/>
  <c r="AO210" i="9"/>
  <c r="AO62" i="9"/>
  <c r="AO66" i="9"/>
  <c r="AM198" i="9"/>
  <c r="AO282" i="9"/>
  <c r="AO274" i="9"/>
  <c r="AO30" i="9"/>
  <c r="AO418" i="9"/>
  <c r="AO120" i="9"/>
  <c r="AO275" i="9"/>
  <c r="AO150" i="9"/>
  <c r="AO265" i="9"/>
  <c r="AB57" i="9"/>
  <c r="AB65" i="9"/>
  <c r="Q76" i="9"/>
  <c r="Q62" i="9"/>
  <c r="Q97" i="9"/>
  <c r="Q193" i="9"/>
  <c r="Q129" i="9"/>
  <c r="F32" i="9"/>
  <c r="F537" i="9"/>
  <c r="F448" i="9"/>
  <c r="F666" i="9"/>
  <c r="F65" i="9"/>
  <c r="F111" i="9"/>
  <c r="F397" i="9"/>
  <c r="F363" i="9"/>
  <c r="F282" i="9"/>
  <c r="F534" i="9"/>
  <c r="F179" i="9"/>
  <c r="F426" i="9"/>
  <c r="F486" i="9"/>
  <c r="F203" i="9"/>
  <c r="F149" i="9"/>
  <c r="F169" i="9"/>
  <c r="F217" i="9"/>
  <c r="F41" i="9"/>
  <c r="F52" i="9"/>
  <c r="F273" i="9"/>
  <c r="F549" i="9"/>
  <c r="F73" i="9"/>
  <c r="F598" i="9"/>
  <c r="F95" i="9"/>
  <c r="F277" i="9"/>
  <c r="F617" i="9"/>
  <c r="F447" i="9"/>
  <c r="F253" i="9"/>
  <c r="F141" i="9"/>
  <c r="F374" i="9"/>
  <c r="F161" i="9"/>
  <c r="F477" i="9"/>
  <c r="F35" i="9"/>
  <c r="F44" i="9"/>
  <c r="F416" i="9"/>
  <c r="F303" i="9"/>
  <c r="F517" i="9"/>
  <c r="F72" i="9"/>
  <c r="F553" i="9"/>
  <c r="F366" i="9"/>
  <c r="F602" i="9"/>
  <c r="F390" i="9"/>
  <c r="F112" i="9"/>
  <c r="F232" i="9"/>
  <c r="F132" i="9"/>
  <c r="F502" i="9"/>
  <c r="F638" i="9"/>
  <c r="F317" i="9"/>
  <c r="F483" i="9"/>
  <c r="F535" i="9"/>
  <c r="BT360" i="9"/>
  <c r="AM48" i="9"/>
  <c r="AM414" i="9"/>
  <c r="AO371" i="9"/>
  <c r="AO341" i="9"/>
  <c r="F544" i="9"/>
  <c r="F39" i="9"/>
  <c r="F526" i="9"/>
  <c r="F79" i="9"/>
  <c r="F105" i="9"/>
  <c r="F633" i="9"/>
  <c r="F585" i="9"/>
  <c r="F454" i="9"/>
  <c r="F650" i="9"/>
  <c r="BT134" i="9"/>
  <c r="BT95" i="9"/>
  <c r="BK206" i="9"/>
  <c r="BI215" i="9"/>
  <c r="AZ113" i="9"/>
  <c r="AM140" i="9"/>
  <c r="AM43" i="9"/>
  <c r="AM37" i="9"/>
  <c r="AM246" i="9"/>
  <c r="AM164" i="9"/>
  <c r="AM367" i="9"/>
  <c r="AO307" i="9"/>
  <c r="AO70" i="9"/>
  <c r="AO394" i="9"/>
  <c r="AO372" i="9"/>
  <c r="AO141" i="9"/>
  <c r="AO97" i="9"/>
  <c r="AO186" i="9"/>
  <c r="AO175" i="9"/>
  <c r="AO130" i="9"/>
  <c r="AO113" i="9"/>
  <c r="AO96" i="9"/>
  <c r="AO399" i="9"/>
  <c r="AB97" i="9"/>
  <c r="AB44" i="9"/>
  <c r="Q54" i="9"/>
  <c r="Q119" i="9"/>
  <c r="Q25" i="9"/>
  <c r="Q79" i="9"/>
  <c r="Q39" i="9"/>
  <c r="F459" i="9"/>
  <c r="F83" i="9"/>
  <c r="F629" i="9"/>
  <c r="F241" i="9"/>
  <c r="F197" i="9"/>
  <c r="F349" i="9"/>
  <c r="F361" i="9"/>
  <c r="F224" i="9"/>
  <c r="F615" i="9"/>
  <c r="F489" i="9"/>
  <c r="F389" i="9"/>
  <c r="F263" i="9"/>
  <c r="F108" i="9"/>
  <c r="F631" i="9"/>
  <c r="F280" i="9"/>
  <c r="F240" i="9"/>
  <c r="F512" i="9"/>
  <c r="F43" i="9"/>
  <c r="F54" i="9"/>
  <c r="F461" i="9"/>
  <c r="F518" i="9"/>
  <c r="F78" i="9"/>
  <c r="F340" i="9"/>
  <c r="F439" i="9"/>
  <c r="F186" i="9"/>
  <c r="F252" i="9"/>
  <c r="F125" i="9"/>
  <c r="F501" i="9"/>
  <c r="F235" i="9"/>
  <c r="F644" i="9"/>
  <c r="F668" i="9"/>
  <c r="F30" i="9"/>
  <c r="F513" i="9"/>
  <c r="F221" i="9"/>
  <c r="F576" i="9"/>
  <c r="F180" i="9"/>
  <c r="F589" i="9"/>
  <c r="F551" i="9"/>
  <c r="F523" i="9"/>
  <c r="F89" i="9"/>
  <c r="F251" i="9"/>
  <c r="F323" i="9"/>
  <c r="F618" i="9"/>
  <c r="F324" i="9"/>
  <c r="F355" i="9"/>
  <c r="F475" i="9"/>
  <c r="F453" i="9"/>
  <c r="F299" i="9"/>
  <c r="BT65" i="9"/>
  <c r="BK139" i="9"/>
  <c r="BI151" i="9"/>
  <c r="AX112" i="9"/>
  <c r="AM387" i="9"/>
  <c r="AM75" i="9"/>
  <c r="AM178" i="9"/>
  <c r="AO55" i="9"/>
  <c r="AO25" i="9"/>
  <c r="AO400" i="9"/>
  <c r="AB83" i="9"/>
  <c r="Q128" i="9"/>
  <c r="F367" i="9"/>
  <c r="F508" i="9"/>
  <c r="F218" i="9"/>
  <c r="F672" i="9"/>
  <c r="F470" i="9"/>
  <c r="F657" i="9"/>
  <c r="F255" i="9"/>
  <c r="T146" i="12" l="1"/>
  <c r="T145" i="12"/>
  <c r="EI94" i="9"/>
  <c r="EI173" i="9"/>
  <c r="EI186" i="9"/>
  <c r="EI169" i="9"/>
  <c r="EI77" i="9"/>
  <c r="EI156" i="9"/>
  <c r="EI122" i="9"/>
  <c r="EI93" i="9"/>
  <c r="EI109" i="9"/>
  <c r="EI84" i="9"/>
  <c r="EI183" i="9"/>
  <c r="EI182" i="9"/>
  <c r="EI192" i="9"/>
  <c r="EI215" i="9"/>
  <c r="EI104" i="9"/>
  <c r="EI172" i="9"/>
  <c r="EI229" i="9"/>
  <c r="EI159" i="9"/>
  <c r="EI257" i="9"/>
  <c r="EI117" i="9"/>
  <c r="EI233" i="9"/>
  <c r="EI163" i="9"/>
  <c r="EI87" i="9"/>
  <c r="EI212" i="9"/>
  <c r="EI158" i="9"/>
  <c r="EI236" i="9"/>
  <c r="EI155" i="9"/>
  <c r="EI271" i="9"/>
  <c r="EI231" i="9"/>
  <c r="EI161" i="9"/>
  <c r="EI160" i="9"/>
  <c r="EI138" i="9"/>
  <c r="EI168" i="9"/>
  <c r="EI99" i="9"/>
  <c r="EI154" i="9"/>
  <c r="EI277" i="9"/>
  <c r="EI27" i="9"/>
  <c r="EI82" i="9"/>
  <c r="EI78" i="9"/>
  <c r="EI274" i="9"/>
  <c r="EI69" i="9"/>
  <c r="EI252" i="9"/>
  <c r="EI270" i="9"/>
  <c r="EI152" i="9"/>
  <c r="EI250" i="9"/>
  <c r="EI59" i="9"/>
  <c r="EI106" i="9"/>
  <c r="EI147" i="9"/>
  <c r="EI131" i="9"/>
  <c r="EI51" i="9"/>
  <c r="EI180" i="9"/>
  <c r="EI207" i="9"/>
  <c r="EI179" i="9"/>
  <c r="EI46" i="9"/>
  <c r="EI200" i="9"/>
  <c r="EI221" i="9"/>
  <c r="EI42" i="9"/>
  <c r="EI206" i="9"/>
  <c r="EI140" i="9"/>
  <c r="EI22" i="9"/>
  <c r="EI248" i="9"/>
  <c r="EI35" i="9"/>
  <c r="EI31" i="9"/>
  <c r="EI128" i="9"/>
  <c r="EI92" i="9"/>
  <c r="EI187" i="9"/>
  <c r="EI162" i="9"/>
  <c r="EI90" i="9"/>
  <c r="EI86" i="9"/>
  <c r="EI276" i="9"/>
  <c r="EI83" i="9"/>
  <c r="EI26" i="9"/>
  <c r="EI226" i="9"/>
  <c r="EI211" i="9"/>
  <c r="EI79" i="9"/>
  <c r="EI108" i="9"/>
  <c r="EI75" i="9"/>
  <c r="EI74" i="9"/>
  <c r="EI72" i="9"/>
  <c r="EI25" i="9"/>
  <c r="EI181" i="9"/>
  <c r="EI68" i="9"/>
  <c r="EI67" i="9"/>
  <c r="EI191" i="9"/>
  <c r="EI153" i="9"/>
  <c r="EI167" i="9"/>
  <c r="EI133" i="9"/>
  <c r="EI149" i="9"/>
  <c r="EI259" i="9"/>
  <c r="EI54" i="9"/>
  <c r="EI222" i="9"/>
  <c r="EI130" i="9"/>
  <c r="EI244" i="9"/>
  <c r="EI120" i="9"/>
  <c r="EI178" i="9"/>
  <c r="EI204" i="9"/>
  <c r="EI265" i="9"/>
  <c r="EI143" i="9"/>
  <c r="EI41" i="9"/>
  <c r="EI237" i="9"/>
  <c r="EI242" i="9"/>
  <c r="EI198" i="9"/>
  <c r="EI38" i="9"/>
  <c r="EI34" i="9"/>
  <c r="EI139" i="9"/>
  <c r="EI196" i="9"/>
  <c r="EI171" i="9"/>
  <c r="EI150" i="9"/>
  <c r="EI245" i="9"/>
  <c r="EI190" i="9"/>
  <c r="EI223" i="9"/>
  <c r="EI232" i="9"/>
  <c r="EI50" i="9"/>
  <c r="EI269" i="9"/>
  <c r="EI145" i="9"/>
  <c r="EI115" i="9"/>
  <c r="EI95" i="9"/>
  <c r="EI189" i="9"/>
  <c r="EI177" i="9"/>
  <c r="EI136" i="9"/>
  <c r="EI166" i="9"/>
  <c r="EI40" i="9"/>
  <c r="EI213" i="9"/>
  <c r="EI219" i="9"/>
  <c r="EI33" i="9"/>
  <c r="EI30" i="9"/>
  <c r="EI142" i="9"/>
  <c r="EI240" i="9"/>
  <c r="EI28" i="9"/>
  <c r="EI217" i="9"/>
  <c r="EI202" i="9"/>
  <c r="EI89" i="9"/>
  <c r="EI258" i="9"/>
  <c r="EI216" i="9"/>
  <c r="EI228" i="9"/>
  <c r="EI195" i="9"/>
  <c r="EI125" i="9"/>
  <c r="EI193" i="9"/>
  <c r="EI234" i="9"/>
  <c r="EI157" i="9"/>
  <c r="EI112" i="9"/>
  <c r="EI73" i="9"/>
  <c r="EI124" i="9"/>
  <c r="EI71" i="9"/>
  <c r="EI70" i="9"/>
  <c r="EI256" i="9"/>
  <c r="EI123" i="9"/>
  <c r="EI66" i="9"/>
  <c r="EI65" i="9"/>
  <c r="EI63" i="9"/>
  <c r="EI61" i="9"/>
  <c r="EI58" i="9"/>
  <c r="EI194" i="9"/>
  <c r="EI249" i="9"/>
  <c r="EI52" i="9"/>
  <c r="EI129" i="9"/>
  <c r="EI48" i="9"/>
  <c r="EI268" i="9"/>
  <c r="EI144" i="9"/>
  <c r="EI45" i="9"/>
  <c r="EI114" i="9"/>
  <c r="EI43" i="9"/>
  <c r="EI135" i="9"/>
  <c r="EI170" i="9"/>
  <c r="EI113" i="9"/>
  <c r="EI110" i="9"/>
  <c r="EI37" i="9"/>
  <c r="EI32" i="9"/>
  <c r="EI262" i="9"/>
  <c r="EI174" i="9"/>
  <c r="EI218" i="9"/>
  <c r="EI119" i="9"/>
  <c r="EI246" i="9"/>
  <c r="EI103" i="9"/>
  <c r="EI230" i="9"/>
  <c r="EI118" i="9"/>
  <c r="EI185" i="9"/>
  <c r="EI254" i="9"/>
  <c r="EI227" i="9"/>
  <c r="EI81" i="9"/>
  <c r="EI235" i="9"/>
  <c r="EI102" i="9"/>
  <c r="EI76" i="9"/>
  <c r="EI137" i="9"/>
  <c r="EI100" i="9"/>
  <c r="EI225" i="9"/>
  <c r="EI116" i="9"/>
  <c r="EI24" i="9"/>
  <c r="EI272" i="9"/>
  <c r="EI209" i="9"/>
  <c r="EI97" i="9"/>
  <c r="EI64" i="9"/>
  <c r="EI151" i="9"/>
  <c r="EI255" i="9"/>
  <c r="EI57" i="9"/>
  <c r="EI56" i="9"/>
  <c r="EI132" i="9"/>
  <c r="EI146" i="9"/>
  <c r="EI49" i="9"/>
  <c r="EI208" i="9"/>
  <c r="EI267" i="9"/>
  <c r="EI243" i="9"/>
  <c r="EI44" i="9"/>
  <c r="EI261" i="9"/>
  <c r="EI141" i="9"/>
  <c r="EI264" i="9"/>
  <c r="EI199" i="9"/>
  <c r="EI39" i="9"/>
  <c r="EI176" i="9"/>
  <c r="EI36" i="9"/>
  <c r="EI164" i="9"/>
  <c r="EI175" i="9"/>
  <c r="EI29" i="9"/>
  <c r="EI105" i="9"/>
  <c r="EI205" i="9"/>
  <c r="EI203" i="9"/>
  <c r="EI91" i="9"/>
  <c r="EI88" i="9"/>
  <c r="EI126" i="9"/>
  <c r="EI85" i="9"/>
  <c r="EI184" i="9"/>
  <c r="EI260" i="9"/>
  <c r="EI80" i="9"/>
  <c r="EI253" i="9"/>
  <c r="EI101" i="9"/>
  <c r="EI239" i="9"/>
  <c r="EI275" i="9"/>
  <c r="EI210" i="9"/>
  <c r="EI134" i="9"/>
  <c r="EI273" i="9"/>
  <c r="EI107" i="9"/>
  <c r="EI224" i="9"/>
  <c r="EI98" i="9"/>
  <c r="EI201" i="9"/>
  <c r="EI251" i="9"/>
  <c r="EI62" i="9"/>
  <c r="EI60" i="9"/>
  <c r="EI148" i="9"/>
  <c r="EI55" i="9"/>
  <c r="EI53" i="9"/>
  <c r="EI121" i="9"/>
  <c r="EI96" i="9"/>
  <c r="EI111" i="9"/>
  <c r="EI238" i="9"/>
  <c r="EI47" i="9"/>
  <c r="EI266" i="9"/>
  <c r="EI188" i="9"/>
  <c r="EI23" i="9"/>
  <c r="EI214" i="9"/>
  <c r="EI220" i="9"/>
  <c r="EI165" i="9"/>
  <c r="EI241" i="9"/>
  <c r="EI263" i="9"/>
  <c r="EI197" i="9"/>
  <c r="EI247" i="9"/>
  <c r="EI127" i="9"/>
  <c r="DX73" i="9"/>
  <c r="DX337" i="9"/>
  <c r="DX233" i="9"/>
  <c r="DX258" i="9"/>
  <c r="DX257" i="9"/>
  <c r="DX69" i="9"/>
  <c r="DX333" i="9"/>
  <c r="DX211" i="9"/>
  <c r="DX242" i="9"/>
  <c r="DX259" i="9"/>
  <c r="DX126" i="9"/>
  <c r="DX175" i="9"/>
  <c r="DX71" i="9"/>
  <c r="DX98" i="9"/>
  <c r="DX256" i="9"/>
  <c r="DX139" i="9"/>
  <c r="DX116" i="9"/>
  <c r="DX105" i="9"/>
  <c r="DX301" i="9"/>
  <c r="DX104" i="9"/>
  <c r="DX336" i="9"/>
  <c r="DX70" i="9"/>
  <c r="DX33" i="9"/>
  <c r="DX212" i="9"/>
  <c r="DX220" i="9"/>
  <c r="DX254" i="9"/>
  <c r="DX187" i="9"/>
  <c r="DX315" i="9"/>
  <c r="DX313" i="9"/>
  <c r="DX296" i="9"/>
  <c r="DX120" i="9"/>
  <c r="DX213" i="9"/>
  <c r="DX95" i="9"/>
  <c r="DX291" i="9"/>
  <c r="DX119" i="9"/>
  <c r="DX74" i="9"/>
  <c r="DX191" i="9"/>
  <c r="DX121" i="9"/>
  <c r="DX72" i="9"/>
  <c r="DX22" i="9"/>
  <c r="DX222" i="9"/>
  <c r="DX221" i="9"/>
  <c r="DX232" i="9"/>
  <c r="DX311" i="9"/>
  <c r="DX166" i="9"/>
  <c r="DX314" i="9"/>
  <c r="DX169" i="9"/>
  <c r="DX101" i="9"/>
  <c r="DX214" i="9"/>
  <c r="DX97" i="9"/>
  <c r="DX140" i="9"/>
  <c r="DX290" i="9"/>
  <c r="DX210" i="9"/>
  <c r="DX209" i="9"/>
  <c r="DX286" i="9"/>
  <c r="DX207" i="9"/>
  <c r="DX165" i="9"/>
  <c r="DX157" i="9"/>
  <c r="DX229" i="9"/>
  <c r="DX56" i="9"/>
  <c r="DX195" i="9"/>
  <c r="DX184" i="9"/>
  <c r="DX194" i="9"/>
  <c r="DX204" i="9"/>
  <c r="DX219" i="9"/>
  <c r="DX276" i="9"/>
  <c r="DX155" i="9"/>
  <c r="DX85" i="9"/>
  <c r="DX274" i="9"/>
  <c r="DX48" i="9"/>
  <c r="DX227" i="9"/>
  <c r="DX273" i="9"/>
  <c r="DX203" i="9"/>
  <c r="DX324" i="9"/>
  <c r="DX323" i="9"/>
  <c r="DX247" i="9"/>
  <c r="DX246" i="9"/>
  <c r="DX305" i="9"/>
  <c r="DX304" i="9"/>
  <c r="DX82" i="9"/>
  <c r="DX177" i="9"/>
  <c r="DX319" i="9"/>
  <c r="DX200" i="9"/>
  <c r="DX244" i="9"/>
  <c r="DX41" i="9"/>
  <c r="DX264" i="9"/>
  <c r="DX38" i="9"/>
  <c r="DX151" i="9"/>
  <c r="DX75" i="9"/>
  <c r="DX231" i="9"/>
  <c r="DX230" i="9"/>
  <c r="DX92" i="9"/>
  <c r="DX60" i="9"/>
  <c r="DX150" i="9"/>
  <c r="DX91" i="9"/>
  <c r="DX329" i="9"/>
  <c r="DX283" i="9"/>
  <c r="DX228" i="9"/>
  <c r="DX30" i="9"/>
  <c r="DX183" i="9"/>
  <c r="DX193" i="9"/>
  <c r="DX164" i="9"/>
  <c r="DX29" i="9"/>
  <c r="DX134" i="9"/>
  <c r="DX300" i="9"/>
  <c r="DX217" i="9"/>
  <c r="DX181" i="9"/>
  <c r="DX154" i="9"/>
  <c r="DX167" i="9"/>
  <c r="DX326" i="9"/>
  <c r="DX114" i="9"/>
  <c r="DX202" i="9"/>
  <c r="DX161" i="9"/>
  <c r="DX225" i="9"/>
  <c r="DX201" i="9"/>
  <c r="DX269" i="9"/>
  <c r="DX113" i="9"/>
  <c r="DX145" i="9"/>
  <c r="DX192" i="9"/>
  <c r="DX128" i="9"/>
  <c r="DX79" i="9"/>
  <c r="DX298" i="9"/>
  <c r="DX266" i="9"/>
  <c r="DX77" i="9"/>
  <c r="DX112" i="9"/>
  <c r="DX23" i="9"/>
  <c r="DX223" i="9"/>
  <c r="DX197" i="9"/>
  <c r="DX65" i="9"/>
  <c r="DX63" i="9"/>
  <c r="DX137" i="9"/>
  <c r="DX109" i="9"/>
  <c r="DX285" i="9"/>
  <c r="DX115" i="9"/>
  <c r="DX330" i="9"/>
  <c r="DX206" i="9"/>
  <c r="DX190" i="9"/>
  <c r="DX55" i="9"/>
  <c r="DX147" i="9"/>
  <c r="DX280" i="9"/>
  <c r="DX144" i="9"/>
  <c r="DX135" i="9"/>
  <c r="DX277" i="9"/>
  <c r="DX133" i="9"/>
  <c r="DX250" i="9"/>
  <c r="DX327" i="9"/>
  <c r="DX84" i="9"/>
  <c r="DX132" i="9"/>
  <c r="DX123" i="9"/>
  <c r="DX162" i="9"/>
  <c r="DX325" i="9"/>
  <c r="DX226" i="9"/>
  <c r="DX131" i="9"/>
  <c r="DX152" i="9"/>
  <c r="DX322" i="9"/>
  <c r="DX44" i="9"/>
  <c r="DX268" i="9"/>
  <c r="DX235" i="9"/>
  <c r="DX81" i="9"/>
  <c r="DX299" i="9"/>
  <c r="DX106" i="9"/>
  <c r="DX199" i="9"/>
  <c r="DX265" i="9"/>
  <c r="DX303" i="9"/>
  <c r="DX243" i="9"/>
  <c r="DX263" i="9"/>
  <c r="DX297" i="9"/>
  <c r="DX141" i="9"/>
  <c r="DX260" i="9"/>
  <c r="DX216" i="9"/>
  <c r="DX103" i="9"/>
  <c r="DX102" i="9"/>
  <c r="DX295" i="9"/>
  <c r="DX100" i="9"/>
  <c r="DX241" i="9"/>
  <c r="DX312" i="9"/>
  <c r="DX32" i="9"/>
  <c r="DX255" i="9"/>
  <c r="DX138" i="9"/>
  <c r="DX178" i="9"/>
  <c r="DX66" i="9"/>
  <c r="DX64" i="9"/>
  <c r="DX331" i="9"/>
  <c r="DX239" i="9"/>
  <c r="DX136" i="9"/>
  <c r="DX108" i="9"/>
  <c r="DX309" i="9"/>
  <c r="DX185" i="9"/>
  <c r="DX90" i="9"/>
  <c r="DX125" i="9"/>
  <c r="DX196" i="9"/>
  <c r="DX281" i="9"/>
  <c r="DX89" i="9"/>
  <c r="DX279" i="9"/>
  <c r="DX170" i="9"/>
  <c r="DX328" i="9"/>
  <c r="DX302" i="9"/>
  <c r="DX87" i="9"/>
  <c r="DX52" i="9"/>
  <c r="DX50" i="9"/>
  <c r="DX124" i="9"/>
  <c r="DX122" i="9"/>
  <c r="DX47" i="9"/>
  <c r="DX238" i="9"/>
  <c r="DX26" i="9"/>
  <c r="DX45" i="9"/>
  <c r="DX130" i="9"/>
  <c r="DX270" i="9"/>
  <c r="DX43" i="9"/>
  <c r="DX321" i="9"/>
  <c r="DX320" i="9"/>
  <c r="DX179" i="9"/>
  <c r="DX80" i="9"/>
  <c r="DX267" i="9"/>
  <c r="DX171" i="9"/>
  <c r="DX40" i="9"/>
  <c r="DX39" i="9"/>
  <c r="DX111" i="9"/>
  <c r="DX37" i="9"/>
  <c r="DX176" i="9"/>
  <c r="DX294" i="9"/>
  <c r="DX99" i="9"/>
  <c r="DX174" i="9"/>
  <c r="DX96" i="9"/>
  <c r="DX240" i="9"/>
  <c r="DX68" i="9"/>
  <c r="DX94" i="9"/>
  <c r="DX198" i="9"/>
  <c r="DX110" i="9"/>
  <c r="DX168" i="9"/>
  <c r="DX62" i="9"/>
  <c r="DX31" i="9"/>
  <c r="DX208" i="9"/>
  <c r="DX148" i="9"/>
  <c r="DX284" i="9"/>
  <c r="DX58" i="9"/>
  <c r="DX253" i="9"/>
  <c r="DX282" i="9"/>
  <c r="DX252" i="9"/>
  <c r="DX261" i="9"/>
  <c r="DX54" i="9"/>
  <c r="DX278" i="9"/>
  <c r="DX156" i="9"/>
  <c r="DX53" i="9"/>
  <c r="DX275" i="9"/>
  <c r="DX86" i="9"/>
  <c r="DX163" i="9"/>
  <c r="DX307" i="9"/>
  <c r="DX118" i="9"/>
  <c r="DX153" i="9"/>
  <c r="DX249" i="9"/>
  <c r="DX272" i="9"/>
  <c r="DX83" i="9"/>
  <c r="DX237" i="9"/>
  <c r="DX224" i="9"/>
  <c r="DX129" i="9"/>
  <c r="DX173" i="9"/>
  <c r="DX160" i="9"/>
  <c r="DX245" i="9"/>
  <c r="DX42" i="9"/>
  <c r="DX158" i="9"/>
  <c r="DX127" i="9"/>
  <c r="DX188" i="9"/>
  <c r="DX78" i="9"/>
  <c r="DX76" i="9"/>
  <c r="DX317" i="9"/>
  <c r="DX36" i="9"/>
  <c r="DX117" i="9"/>
  <c r="DX215" i="9"/>
  <c r="DX335" i="9"/>
  <c r="DX293" i="9"/>
  <c r="DX292" i="9"/>
  <c r="DX334" i="9"/>
  <c r="DX67" i="9"/>
  <c r="DX93" i="9"/>
  <c r="DX332" i="9"/>
  <c r="DX289" i="9"/>
  <c r="DX288" i="9"/>
  <c r="DX61" i="9"/>
  <c r="DX310" i="9"/>
  <c r="DX287" i="9"/>
  <c r="DX186" i="9"/>
  <c r="DX59" i="9"/>
  <c r="DX57" i="9"/>
  <c r="DX205" i="9"/>
  <c r="DX262" i="9"/>
  <c r="DX149" i="9"/>
  <c r="DX251" i="9"/>
  <c r="DX182" i="9"/>
  <c r="DX88" i="9"/>
  <c r="DX146" i="9"/>
  <c r="DX28" i="9"/>
  <c r="DX218" i="9"/>
  <c r="DX308" i="9"/>
  <c r="DX51" i="9"/>
  <c r="DX49" i="9"/>
  <c r="DX27" i="9"/>
  <c r="DX306" i="9"/>
  <c r="DX46" i="9"/>
  <c r="DX271" i="9"/>
  <c r="DX107" i="9"/>
  <c r="DX248" i="9"/>
  <c r="DX236" i="9"/>
  <c r="DX189" i="9"/>
  <c r="DX180" i="9"/>
  <c r="DX143" i="9"/>
  <c r="DX159" i="9"/>
  <c r="DX172" i="9"/>
  <c r="DX318" i="9"/>
  <c r="DX234" i="9"/>
  <c r="DX25" i="9"/>
  <c r="DX142" i="9"/>
  <c r="DX24" i="9"/>
  <c r="DX316" i="9"/>
  <c r="DX35" i="9"/>
  <c r="DX34" i="9"/>
  <c r="DM810" i="9"/>
  <c r="DM816" i="9"/>
  <c r="DM472" i="9"/>
  <c r="DM239" i="9"/>
  <c r="DM720" i="9"/>
  <c r="DM337" i="9"/>
  <c r="DM619" i="9"/>
  <c r="DM154" i="9"/>
  <c r="DM807" i="9"/>
  <c r="DM285" i="9"/>
  <c r="DM871" i="9"/>
  <c r="DM602" i="9"/>
  <c r="DM601" i="9"/>
  <c r="DM151" i="9"/>
  <c r="DM598" i="9"/>
  <c r="DM597" i="9"/>
  <c r="DM149" i="9"/>
  <c r="DM411" i="9"/>
  <c r="DM366" i="9"/>
  <c r="DM870" i="9"/>
  <c r="DM365" i="9"/>
  <c r="DM230" i="9"/>
  <c r="DM850" i="9"/>
  <c r="DM593" i="9"/>
  <c r="DM142" i="9"/>
  <c r="DM227" i="9"/>
  <c r="DM139" i="9"/>
  <c r="DM704" i="9"/>
  <c r="DM424" i="9"/>
  <c r="DM49" i="9"/>
  <c r="DM596" i="9"/>
  <c r="DM724" i="9"/>
  <c r="DM595" i="9"/>
  <c r="DM232" i="9"/>
  <c r="DM346" i="9"/>
  <c r="DM282" i="9"/>
  <c r="DM594" i="9"/>
  <c r="DM849" i="9"/>
  <c r="DM591" i="9"/>
  <c r="DM587" i="9"/>
  <c r="DM332" i="9"/>
  <c r="DM848" i="9"/>
  <c r="DM237" i="9"/>
  <c r="DM734" i="9"/>
  <c r="DM600" i="9"/>
  <c r="DM336" i="9"/>
  <c r="DM718" i="9"/>
  <c r="DM412" i="9"/>
  <c r="DM805" i="9"/>
  <c r="DM235" i="9"/>
  <c r="DM335" i="9"/>
  <c r="DM851" i="9"/>
  <c r="DM713" i="9"/>
  <c r="DM804" i="9"/>
  <c r="DM710" i="9"/>
  <c r="DM247" i="9"/>
  <c r="DM141" i="9"/>
  <c r="DM410" i="9"/>
  <c r="DM706" i="9"/>
  <c r="DM46" i="9"/>
  <c r="DM238" i="9"/>
  <c r="DM153" i="9"/>
  <c r="DM152" i="9"/>
  <c r="DM808" i="9"/>
  <c r="DM50" i="9"/>
  <c r="DM717" i="9"/>
  <c r="DM716" i="9"/>
  <c r="DM148" i="9"/>
  <c r="DM367" i="9"/>
  <c r="DM147" i="9"/>
  <c r="DM334" i="9"/>
  <c r="DM231" i="9"/>
  <c r="DM145" i="9"/>
  <c r="DM351" i="9"/>
  <c r="DM281" i="9"/>
  <c r="DM869" i="9"/>
  <c r="DM47" i="9"/>
  <c r="DM799" i="9"/>
  <c r="DM701" i="9"/>
  <c r="DM603" i="9"/>
  <c r="DM852" i="9"/>
  <c r="DM51" i="9"/>
  <c r="DM599" i="9"/>
  <c r="DM719" i="9"/>
  <c r="DM236" i="9"/>
  <c r="DM284" i="9"/>
  <c r="DM715" i="9"/>
  <c r="DM234" i="9"/>
  <c r="DM233" i="9"/>
  <c r="DM146" i="9"/>
  <c r="DM712" i="9"/>
  <c r="DM144" i="9"/>
  <c r="DM723" i="9"/>
  <c r="DM143" i="9"/>
  <c r="DM709" i="9"/>
  <c r="DM140" i="9"/>
  <c r="DM225" i="9"/>
  <c r="DM847" i="9"/>
  <c r="DM809" i="9"/>
  <c r="DM618" i="9"/>
  <c r="DM806" i="9"/>
  <c r="DM733" i="9"/>
  <c r="DM150" i="9"/>
  <c r="DM283" i="9"/>
  <c r="DM48" i="9"/>
  <c r="DM471" i="9"/>
  <c r="DM714" i="9"/>
  <c r="DM711" i="9"/>
  <c r="DM803" i="9"/>
  <c r="DM802" i="9"/>
  <c r="DM592" i="9"/>
  <c r="DM868" i="9"/>
  <c r="DM800" i="9"/>
  <c r="DM278" i="9"/>
  <c r="DM345" i="9"/>
  <c r="DM589" i="9"/>
  <c r="DM588" i="9"/>
  <c r="DM617" i="9"/>
  <c r="DM333" i="9"/>
  <c r="DM379" i="9"/>
  <c r="DM224" i="9"/>
  <c r="DM798" i="9"/>
  <c r="DM277" i="9"/>
  <c r="DM449" i="9"/>
  <c r="DM423" i="9"/>
  <c r="DM136" i="9"/>
  <c r="DM760" i="9"/>
  <c r="DM732" i="9"/>
  <c r="DM579" i="9"/>
  <c r="DM616" i="9"/>
  <c r="DM41" i="9"/>
  <c r="DM845" i="9"/>
  <c r="DM275" i="9"/>
  <c r="DM759" i="9"/>
  <c r="DM575" i="9"/>
  <c r="DM130" i="9"/>
  <c r="DM695" i="9"/>
  <c r="DM129" i="9"/>
  <c r="DM692" i="9"/>
  <c r="DM745" i="9"/>
  <c r="DM568" i="9"/>
  <c r="DM862" i="9"/>
  <c r="DM175" i="9"/>
  <c r="DM419" i="9"/>
  <c r="DM217" i="9"/>
  <c r="DM407" i="9"/>
  <c r="DM839" i="9"/>
  <c r="DM174" i="9"/>
  <c r="DM731" i="9"/>
  <c r="DM685" i="9"/>
  <c r="DM613" i="9"/>
  <c r="DM37" i="9"/>
  <c r="DM389" i="9"/>
  <c r="DM406" i="9"/>
  <c r="DM557" i="9"/>
  <c r="DM858" i="9"/>
  <c r="DM680" i="9"/>
  <c r="DM116" i="9"/>
  <c r="DM376" i="9"/>
  <c r="DM213" i="9"/>
  <c r="DM554" i="9"/>
  <c r="DM552" i="9"/>
  <c r="DM551" i="9"/>
  <c r="DM549" i="9"/>
  <c r="DM318" i="9"/>
  <c r="DM546" i="9"/>
  <c r="DM545" i="9"/>
  <c r="DM250" i="9"/>
  <c r="DM110" i="9"/>
  <c r="DM402" i="9"/>
  <c r="DM672" i="9"/>
  <c r="DM316" i="9"/>
  <c r="DM206" i="9"/>
  <c r="DM314" i="9"/>
  <c r="DM538" i="9"/>
  <c r="DM441" i="9"/>
  <c r="DM310" i="9"/>
  <c r="DM103" i="9"/>
  <c r="DM385" i="9"/>
  <c r="DM384" i="9"/>
  <c r="DM533" i="9"/>
  <c r="DM660" i="9"/>
  <c r="DM371" i="9"/>
  <c r="DM244" i="9"/>
  <c r="DM752" i="9"/>
  <c r="DM530" i="9"/>
  <c r="DM528" i="9"/>
  <c r="DM99" i="9"/>
  <c r="DM658" i="9"/>
  <c r="DM656" i="9"/>
  <c r="DM654" i="9"/>
  <c r="DM97" i="9"/>
  <c r="DM831" i="9"/>
  <c r="DM307" i="9"/>
  <c r="DM521" i="9"/>
  <c r="DM95" i="9"/>
  <c r="DM828" i="9"/>
  <c r="DM519" i="9"/>
  <c r="DM517" i="9"/>
  <c r="DM648" i="9"/>
  <c r="DM89" i="9"/>
  <c r="DM303" i="9"/>
  <c r="DM646" i="9"/>
  <c r="DM26" i="9"/>
  <c r="DM88" i="9"/>
  <c r="DM507" i="9"/>
  <c r="DM299" i="9"/>
  <c r="DM241" i="9"/>
  <c r="DM504" i="9"/>
  <c r="DM192" i="9"/>
  <c r="DM503" i="9"/>
  <c r="DM84" i="9"/>
  <c r="DM369" i="9"/>
  <c r="DM83" i="9"/>
  <c r="DM635" i="9"/>
  <c r="DM498" i="9"/>
  <c r="DM188" i="9"/>
  <c r="DM81" i="9"/>
  <c r="DM769" i="9"/>
  <c r="DM187" i="9"/>
  <c r="DM76" i="9"/>
  <c r="DM292" i="9"/>
  <c r="DM748" i="9"/>
  <c r="DM604" i="9"/>
  <c r="DM456" i="9"/>
  <c r="DM69" i="9"/>
  <c r="DM67" i="9"/>
  <c r="DM394" i="9"/>
  <c r="DM455" i="9"/>
  <c r="DM368" i="9"/>
  <c r="DM65" i="9"/>
  <c r="DM485" i="9"/>
  <c r="DM63" i="9"/>
  <c r="DM624" i="9"/>
  <c r="DM393" i="9"/>
  <c r="DM479" i="9"/>
  <c r="DM58" i="9"/>
  <c r="DM24" i="9"/>
  <c r="DM252" i="9"/>
  <c r="DM22" i="9"/>
  <c r="DM620" i="9"/>
  <c r="DM801" i="9"/>
  <c r="DM229" i="9"/>
  <c r="DM228" i="9"/>
  <c r="DM226" i="9"/>
  <c r="DM279" i="9"/>
  <c r="DM138" i="9"/>
  <c r="DM705" i="9"/>
  <c r="DM761" i="9"/>
  <c r="DM702" i="9"/>
  <c r="DM137" i="9"/>
  <c r="DM797" i="9"/>
  <c r="DM45" i="9"/>
  <c r="DM44" i="9"/>
  <c r="DM363" i="9"/>
  <c r="DM866" i="9"/>
  <c r="DM134" i="9"/>
  <c r="DM221" i="9"/>
  <c r="DM794" i="9"/>
  <c r="DM863" i="9"/>
  <c r="DM791" i="9"/>
  <c r="DM340" i="9"/>
  <c r="DM574" i="9"/>
  <c r="DM325" i="9"/>
  <c r="DM615" i="9"/>
  <c r="DM344" i="9"/>
  <c r="DM569" i="9"/>
  <c r="DM126" i="9"/>
  <c r="DM40" i="9"/>
  <c r="DM790" i="9"/>
  <c r="DM418" i="9"/>
  <c r="DM744" i="9"/>
  <c r="DM564" i="9"/>
  <c r="DM216" i="9"/>
  <c r="DM687" i="9"/>
  <c r="DM686" i="9"/>
  <c r="DM39" i="9"/>
  <c r="DM789" i="9"/>
  <c r="DM838" i="9"/>
  <c r="DM683" i="9"/>
  <c r="DM730" i="9"/>
  <c r="DM36" i="9"/>
  <c r="DM815" i="9"/>
  <c r="DM246" i="9"/>
  <c r="DM755" i="9"/>
  <c r="DM268" i="9"/>
  <c r="DM754" i="9"/>
  <c r="DM114" i="9"/>
  <c r="DM211" i="9"/>
  <c r="DM550" i="9"/>
  <c r="DM464" i="9"/>
  <c r="DM266" i="9"/>
  <c r="DM359" i="9"/>
  <c r="DM208" i="9"/>
  <c r="DM443" i="9"/>
  <c r="DM109" i="9"/>
  <c r="DM207" i="9"/>
  <c r="DM106" i="9"/>
  <c r="DM784" i="9"/>
  <c r="DM31" i="9"/>
  <c r="DM540" i="9"/>
  <c r="DM205" i="9"/>
  <c r="DM311" i="9"/>
  <c r="DM536" i="9"/>
  <c r="DM249" i="9"/>
  <c r="DM101" i="9"/>
  <c r="DM372" i="9"/>
  <c r="DM358" i="9"/>
  <c r="DM873" i="9"/>
  <c r="DM201" i="9"/>
  <c r="DM342" i="9"/>
  <c r="DM338" i="9"/>
  <c r="DM163" i="9"/>
  <c r="DM438" i="9"/>
  <c r="DM659" i="9"/>
  <c r="DM437" i="9"/>
  <c r="DM98" i="9"/>
  <c r="DM435" i="9"/>
  <c r="DM832" i="9"/>
  <c r="DM780" i="9"/>
  <c r="DM608" i="9"/>
  <c r="DM779" i="9"/>
  <c r="DM652" i="9"/>
  <c r="DM93" i="9"/>
  <c r="DM518" i="9"/>
  <c r="DM91" i="9"/>
  <c r="DM777" i="9"/>
  <c r="DM27" i="9"/>
  <c r="DM514" i="9"/>
  <c r="DM156" i="9"/>
  <c r="DM776" i="9"/>
  <c r="DM302" i="9"/>
  <c r="DM300" i="9"/>
  <c r="DM298" i="9"/>
  <c r="DM826" i="9"/>
  <c r="DM259" i="9"/>
  <c r="DM85" i="9"/>
  <c r="DM502" i="9"/>
  <c r="DM638" i="9"/>
  <c r="DM854" i="9"/>
  <c r="DM258" i="9"/>
  <c r="DM293" i="9"/>
  <c r="DM497" i="9"/>
  <c r="DM825" i="9"/>
  <c r="DM398" i="9"/>
  <c r="DM80" i="9"/>
  <c r="DM255" i="9"/>
  <c r="DM428" i="9"/>
  <c r="DM630" i="9"/>
  <c r="DM254" i="9"/>
  <c r="DM395" i="9"/>
  <c r="DM413" i="9"/>
  <c r="DM68" i="9"/>
  <c r="DM629" i="9"/>
  <c r="DM627" i="9"/>
  <c r="DM182" i="9"/>
  <c r="DM486" i="9"/>
  <c r="DM454" i="9"/>
  <c r="DM484" i="9"/>
  <c r="DM482" i="9"/>
  <c r="DM481" i="9"/>
  <c r="DM178" i="9"/>
  <c r="DM819" i="9"/>
  <c r="DM57" i="9"/>
  <c r="DM55" i="9"/>
  <c r="DM288" i="9"/>
  <c r="DM762" i="9"/>
  <c r="DM52" i="9"/>
  <c r="DM796" i="9"/>
  <c r="DM580" i="9"/>
  <c r="DM865" i="9"/>
  <c r="DM577" i="9"/>
  <c r="DM133" i="9"/>
  <c r="DM220" i="9"/>
  <c r="DM699" i="9"/>
  <c r="DM326" i="9"/>
  <c r="DM131" i="9"/>
  <c r="DM573" i="9"/>
  <c r="DM420" i="9"/>
  <c r="DM693" i="9"/>
  <c r="DM361" i="9"/>
  <c r="DM378" i="9"/>
  <c r="DM218" i="9"/>
  <c r="DM861" i="9"/>
  <c r="DM125" i="9"/>
  <c r="DM689" i="9"/>
  <c r="DM840" i="9"/>
  <c r="DM122" i="9"/>
  <c r="DM215" i="9"/>
  <c r="DM322" i="9"/>
  <c r="DM560" i="9"/>
  <c r="DM169" i="9"/>
  <c r="DM119" i="9"/>
  <c r="DM788" i="9"/>
  <c r="DM343" i="9"/>
  <c r="DM836" i="9"/>
  <c r="DM612" i="9"/>
  <c r="DM173" i="9"/>
  <c r="DM35" i="9"/>
  <c r="DM556" i="9"/>
  <c r="DM611" i="9"/>
  <c r="DM349" i="9"/>
  <c r="DM212" i="9"/>
  <c r="DM339" i="9"/>
  <c r="DM404" i="9"/>
  <c r="DM113" i="9"/>
  <c r="DM403" i="9"/>
  <c r="DM209" i="9"/>
  <c r="DM544" i="9"/>
  <c r="DM265" i="9"/>
  <c r="DM542" i="9"/>
  <c r="DM108" i="9"/>
  <c r="DM785" i="9"/>
  <c r="DM401" i="9"/>
  <c r="DM462" i="9"/>
  <c r="DM539" i="9"/>
  <c r="DM728" i="9"/>
  <c r="DM537" i="9"/>
  <c r="DM817" i="9"/>
  <c r="DM663" i="9"/>
  <c r="DM534" i="9"/>
  <c r="DM460" i="9"/>
  <c r="DM753" i="9"/>
  <c r="DM264" i="9"/>
  <c r="DM370" i="9"/>
  <c r="DM531" i="9"/>
  <c r="DM440" i="9"/>
  <c r="DM529" i="9"/>
  <c r="DM751" i="9"/>
  <c r="DM400" i="9"/>
  <c r="DM197" i="9"/>
  <c r="DM262" i="9"/>
  <c r="DM609" i="9"/>
  <c r="DM781" i="9"/>
  <c r="DM653" i="9"/>
  <c r="DM607" i="9"/>
  <c r="DM416" i="9"/>
  <c r="DM94" i="9"/>
  <c r="DM260" i="9"/>
  <c r="DM650" i="9"/>
  <c r="DM356" i="9"/>
  <c r="DM647" i="9"/>
  <c r="DM415" i="9"/>
  <c r="DM195" i="9"/>
  <c r="DM457" i="9"/>
  <c r="DM510" i="9"/>
  <c r="DM508" i="9"/>
  <c r="DM193" i="9"/>
  <c r="DM642" i="9"/>
  <c r="DM641" i="9"/>
  <c r="DM431" i="9"/>
  <c r="DM297" i="9"/>
  <c r="DM381" i="9"/>
  <c r="DM296" i="9"/>
  <c r="DM295" i="9"/>
  <c r="DM853" i="9"/>
  <c r="DM256" i="9"/>
  <c r="DM770" i="9"/>
  <c r="DM496" i="9"/>
  <c r="DM494" i="9"/>
  <c r="DM493" i="9"/>
  <c r="DM186" i="9"/>
  <c r="DM824" i="9"/>
  <c r="DM291" i="9"/>
  <c r="DM427" i="9"/>
  <c r="DM72" i="9"/>
  <c r="DM490" i="9"/>
  <c r="DM736" i="9"/>
  <c r="DM185" i="9"/>
  <c r="DM489" i="9"/>
  <c r="DM172" i="9"/>
  <c r="DM66" i="9"/>
  <c r="DM453" i="9"/>
  <c r="DM179" i="9"/>
  <c r="DM341" i="9"/>
  <c r="DM61" i="9"/>
  <c r="DM160" i="9"/>
  <c r="DM478" i="9"/>
  <c r="DM56" i="9"/>
  <c r="DM621" i="9"/>
  <c r="DM23" i="9"/>
  <c r="DM473" i="9"/>
  <c r="DM425" i="9"/>
  <c r="DM331" i="9"/>
  <c r="DM583" i="9"/>
  <c r="DM470" i="9"/>
  <c r="DM582" i="9"/>
  <c r="DM581" i="9"/>
  <c r="DM171" i="9"/>
  <c r="DM135" i="9"/>
  <c r="DM329" i="9"/>
  <c r="DM746" i="9"/>
  <c r="DM864" i="9"/>
  <c r="DM276" i="9"/>
  <c r="DM792" i="9"/>
  <c r="DM421" i="9"/>
  <c r="DM697" i="9"/>
  <c r="DM572" i="9"/>
  <c r="DM694" i="9"/>
  <c r="DM128" i="9"/>
  <c r="DM408" i="9"/>
  <c r="DM841" i="9"/>
  <c r="DM722" i="9"/>
  <c r="DM860" i="9"/>
  <c r="DM469" i="9"/>
  <c r="DM123" i="9"/>
  <c r="DM757" i="9"/>
  <c r="DM323" i="9"/>
  <c r="DM390" i="9"/>
  <c r="DM467" i="9"/>
  <c r="DM120" i="9"/>
  <c r="DM466" i="9"/>
  <c r="DM271" i="9"/>
  <c r="DM756" i="9"/>
  <c r="DM682" i="9"/>
  <c r="DM321" i="9"/>
  <c r="DM681" i="9"/>
  <c r="DM269" i="9"/>
  <c r="DM405" i="9"/>
  <c r="DM417" i="9"/>
  <c r="DM446" i="9"/>
  <c r="DM678" i="9"/>
  <c r="DM267" i="9"/>
  <c r="DM677" i="9"/>
  <c r="DM445" i="9"/>
  <c r="DM548" i="9"/>
  <c r="DM375" i="9"/>
  <c r="DM374" i="9"/>
  <c r="DM373" i="9"/>
  <c r="DM442" i="9"/>
  <c r="DM811" i="9"/>
  <c r="DM107" i="9"/>
  <c r="DM671" i="9"/>
  <c r="DM669" i="9"/>
  <c r="DM541" i="9"/>
  <c r="DM667" i="9"/>
  <c r="DM313" i="9"/>
  <c r="DM835" i="9"/>
  <c r="DM664" i="9"/>
  <c r="DM102" i="9"/>
  <c r="DM814" i="9"/>
  <c r="DM741" i="9"/>
  <c r="DM662" i="9"/>
  <c r="DM202" i="9"/>
  <c r="DM532" i="9"/>
  <c r="DM308" i="9"/>
  <c r="DM243" i="9"/>
  <c r="DM30" i="9"/>
  <c r="DM383" i="9"/>
  <c r="DM782" i="9"/>
  <c r="DM527" i="9"/>
  <c r="DM655" i="9"/>
  <c r="DM872" i="9"/>
  <c r="DM96" i="9"/>
  <c r="DM524" i="9"/>
  <c r="DM830" i="9"/>
  <c r="DM306" i="9"/>
  <c r="DM28" i="9"/>
  <c r="DM399" i="9"/>
  <c r="DM433" i="9"/>
  <c r="DM90" i="9"/>
  <c r="DM242" i="9"/>
  <c r="DM515" i="9"/>
  <c r="DM513" i="9"/>
  <c r="DM511" i="9"/>
  <c r="DM775" i="9"/>
  <c r="DM301" i="9"/>
  <c r="DM644" i="9"/>
  <c r="DM25" i="9"/>
  <c r="DM640" i="9"/>
  <c r="DM430" i="9"/>
  <c r="DM773" i="9"/>
  <c r="DM605" i="9"/>
  <c r="DM501" i="9"/>
  <c r="DM637" i="9"/>
  <c r="DM257" i="9"/>
  <c r="DM771" i="9"/>
  <c r="DM429" i="9"/>
  <c r="DM495" i="9"/>
  <c r="DM633" i="9"/>
  <c r="DM726" i="9"/>
  <c r="DM631" i="9"/>
  <c r="DM75" i="9"/>
  <c r="DM347" i="9"/>
  <c r="DM73" i="9"/>
  <c r="DM768" i="9"/>
  <c r="DM70" i="9"/>
  <c r="DM767" i="9"/>
  <c r="DM184" i="9"/>
  <c r="DM488" i="9"/>
  <c r="DM765" i="9"/>
  <c r="DM626" i="9"/>
  <c r="DM180" i="9"/>
  <c r="DM820" i="9"/>
  <c r="DM764" i="9"/>
  <c r="DM290" i="9"/>
  <c r="DM289" i="9"/>
  <c r="DM477" i="9"/>
  <c r="DM426" i="9"/>
  <c r="DM735" i="9"/>
  <c r="DM155" i="9"/>
  <c r="DM53" i="9"/>
  <c r="DM725" i="9"/>
  <c r="DM585" i="9"/>
  <c r="DM409" i="9"/>
  <c r="DM584" i="9"/>
  <c r="DM450" i="9"/>
  <c r="DM222" i="9"/>
  <c r="DM846" i="9"/>
  <c r="DM700" i="9"/>
  <c r="DM330" i="9"/>
  <c r="DM362" i="9"/>
  <c r="DM578" i="9"/>
  <c r="DM576" i="9"/>
  <c r="DM328" i="9"/>
  <c r="DM793" i="9"/>
  <c r="DM698" i="9"/>
  <c r="DM844" i="9"/>
  <c r="DM219" i="9"/>
  <c r="DM571" i="9"/>
  <c r="DM274" i="9"/>
  <c r="DM273" i="9"/>
  <c r="DM170" i="9"/>
  <c r="DM127" i="9"/>
  <c r="DM377" i="9"/>
  <c r="DM859" i="9"/>
  <c r="DM124" i="9"/>
  <c r="DM566" i="9"/>
  <c r="DM272" i="9"/>
  <c r="DM447" i="9"/>
  <c r="DM563" i="9"/>
  <c r="DM121" i="9"/>
  <c r="DM214" i="9"/>
  <c r="DM559" i="9"/>
  <c r="DM118" i="9"/>
  <c r="DM837" i="9"/>
  <c r="DM558" i="9"/>
  <c r="DM248" i="9"/>
  <c r="DM270" i="9"/>
  <c r="DM320" i="9"/>
  <c r="DM168" i="9"/>
  <c r="DM679" i="9"/>
  <c r="DM555" i="9"/>
  <c r="DM319" i="9"/>
  <c r="DM553" i="9"/>
  <c r="DM465" i="9"/>
  <c r="DM33" i="9"/>
  <c r="DM786" i="9"/>
  <c r="DM210" i="9"/>
  <c r="DM111" i="9"/>
  <c r="DM675" i="9"/>
  <c r="DM674" i="9"/>
  <c r="DM673" i="9"/>
  <c r="DM158" i="9"/>
  <c r="DM105" i="9"/>
  <c r="DM315" i="9"/>
  <c r="DM386" i="9"/>
  <c r="DM666" i="9"/>
  <c r="DM818" i="9"/>
  <c r="DM461" i="9"/>
  <c r="DM783" i="9"/>
  <c r="DM535" i="9"/>
  <c r="DM203" i="9"/>
  <c r="DM740" i="9"/>
  <c r="DM661" i="9"/>
  <c r="DM309" i="9"/>
  <c r="DM100" i="9"/>
  <c r="DM459" i="9"/>
  <c r="DM458" i="9"/>
  <c r="DM199" i="9"/>
  <c r="DM198" i="9"/>
  <c r="DM856" i="9"/>
  <c r="DM657" i="9"/>
  <c r="DM526" i="9"/>
  <c r="DM721" i="9"/>
  <c r="DM750" i="9"/>
  <c r="DM357" i="9"/>
  <c r="DM829" i="9"/>
  <c r="DM261" i="9"/>
  <c r="DM520" i="9"/>
  <c r="DM196" i="9"/>
  <c r="DM649" i="9"/>
  <c r="DM778" i="9"/>
  <c r="DM516" i="9"/>
  <c r="DM739" i="9"/>
  <c r="DM512" i="9"/>
  <c r="DM355" i="9"/>
  <c r="DM194" i="9"/>
  <c r="DM749" i="9"/>
  <c r="DM643" i="9"/>
  <c r="DM506" i="9"/>
  <c r="DM505" i="9"/>
  <c r="DM86" i="9"/>
  <c r="DM639" i="9"/>
  <c r="DM772" i="9"/>
  <c r="DM414" i="9"/>
  <c r="DM500" i="9"/>
  <c r="DM636" i="9"/>
  <c r="DM634" i="9"/>
  <c r="DM82" i="9"/>
  <c r="DM738" i="9"/>
  <c r="DM632" i="9"/>
  <c r="DM380" i="9"/>
  <c r="DM78" i="9"/>
  <c r="DM396" i="9"/>
  <c r="DM492" i="9"/>
  <c r="DM737" i="9"/>
  <c r="DM71" i="9"/>
  <c r="DM253" i="9"/>
  <c r="DM822" i="9"/>
  <c r="DM766" i="9"/>
  <c r="DM183" i="9"/>
  <c r="DM487" i="9"/>
  <c r="DM747" i="9"/>
  <c r="DM452" i="9"/>
  <c r="DM64" i="9"/>
  <c r="DM62" i="9"/>
  <c r="DM60" i="9"/>
  <c r="DM392" i="9"/>
  <c r="DM812" i="9"/>
  <c r="DM622" i="9"/>
  <c r="DM177" i="9"/>
  <c r="DM54" i="9"/>
  <c r="DM251" i="9"/>
  <c r="DM287" i="9"/>
  <c r="DM590" i="9"/>
  <c r="DM708" i="9"/>
  <c r="DM280" i="9"/>
  <c r="DM707" i="9"/>
  <c r="DM586" i="9"/>
  <c r="DM451" i="9"/>
  <c r="DM350" i="9"/>
  <c r="DM703" i="9"/>
  <c r="DM223" i="9"/>
  <c r="DM364" i="9"/>
  <c r="DM176" i="9"/>
  <c r="DM159" i="9"/>
  <c r="DM43" i="9"/>
  <c r="DM867" i="9"/>
  <c r="DM422" i="9"/>
  <c r="DM42" i="9"/>
  <c r="DM795" i="9"/>
  <c r="DM132" i="9"/>
  <c r="DM327" i="9"/>
  <c r="DM758" i="9"/>
  <c r="DM696" i="9"/>
  <c r="DM570" i="9"/>
  <c r="DM843" i="9"/>
  <c r="DM842" i="9"/>
  <c r="DM691" i="9"/>
  <c r="DM324" i="9"/>
  <c r="DM448" i="9"/>
  <c r="DM567" i="9"/>
  <c r="DM690" i="9"/>
  <c r="DM468" i="9"/>
  <c r="DM565" i="9"/>
  <c r="DM688" i="9"/>
  <c r="DM562" i="9"/>
  <c r="DM561" i="9"/>
  <c r="DM614" i="9"/>
  <c r="DM38" i="9"/>
  <c r="DM743" i="9"/>
  <c r="DM684" i="9"/>
  <c r="DM388" i="9"/>
  <c r="DM387" i="9"/>
  <c r="DM742" i="9"/>
  <c r="DM117" i="9"/>
  <c r="DM729" i="9"/>
  <c r="DM167" i="9"/>
  <c r="DM34" i="9"/>
  <c r="DM115" i="9"/>
  <c r="DM360" i="9"/>
  <c r="DM787" i="9"/>
  <c r="DM444" i="9"/>
  <c r="DM547" i="9"/>
  <c r="DM112" i="9"/>
  <c r="DM676" i="9"/>
  <c r="DM32" i="9"/>
  <c r="DM543" i="9"/>
  <c r="DM857" i="9"/>
  <c r="DM317" i="9"/>
  <c r="DM670" i="9"/>
  <c r="DM463" i="9"/>
  <c r="DM668" i="9"/>
  <c r="DM665" i="9"/>
  <c r="DM312" i="9"/>
  <c r="DM204" i="9"/>
  <c r="DM104" i="9"/>
  <c r="DM166" i="9"/>
  <c r="DM834" i="9"/>
  <c r="DM165" i="9"/>
  <c r="DM164" i="9"/>
  <c r="DM348" i="9"/>
  <c r="DM263" i="9"/>
  <c r="DM200" i="9"/>
  <c r="DM439" i="9"/>
  <c r="DM833" i="9"/>
  <c r="DM157" i="9"/>
  <c r="DM29" i="9"/>
  <c r="DM436" i="9"/>
  <c r="DM610" i="9"/>
  <c r="DM525" i="9"/>
  <c r="DM855" i="9"/>
  <c r="DM523" i="9"/>
  <c r="DM522" i="9"/>
  <c r="DM727" i="9"/>
  <c r="DM651" i="9"/>
  <c r="DM434" i="9"/>
  <c r="DM92" i="9"/>
  <c r="DM305" i="9"/>
  <c r="DM304" i="9"/>
  <c r="DM606" i="9"/>
  <c r="DM432" i="9"/>
  <c r="DM645" i="9"/>
  <c r="DM509" i="9"/>
  <c r="DM774" i="9"/>
  <c r="DM827" i="9"/>
  <c r="DM382" i="9"/>
  <c r="DM87" i="9"/>
  <c r="DM354" i="9"/>
  <c r="DM240" i="9"/>
  <c r="DM191" i="9"/>
  <c r="DM190" i="9"/>
  <c r="DM294" i="9"/>
  <c r="DM162" i="9"/>
  <c r="DM499" i="9"/>
  <c r="DM189" i="9"/>
  <c r="DM353" i="9"/>
  <c r="DM397" i="9"/>
  <c r="DM79" i="9"/>
  <c r="DM77" i="9"/>
  <c r="DM74" i="9"/>
  <c r="DM491" i="9"/>
  <c r="DM161" i="9"/>
  <c r="DM245" i="9"/>
  <c r="DM823" i="9"/>
  <c r="DM813" i="9"/>
  <c r="DM628" i="9"/>
  <c r="DM821" i="9"/>
  <c r="DM352" i="9"/>
  <c r="DM181" i="9"/>
  <c r="DM625" i="9"/>
  <c r="DM483" i="9"/>
  <c r="DM763" i="9"/>
  <c r="DM623" i="9"/>
  <c r="DM480" i="9"/>
  <c r="DM59" i="9"/>
  <c r="DM476" i="9"/>
  <c r="DM475" i="9"/>
  <c r="DM474" i="9"/>
  <c r="DM391" i="9"/>
  <c r="DM286" i="9"/>
  <c r="DB111" i="9"/>
  <c r="DB109" i="9"/>
  <c r="DB260" i="9"/>
  <c r="DB168" i="9"/>
  <c r="DB52" i="9"/>
  <c r="DB358" i="9"/>
  <c r="DB150" i="9"/>
  <c r="DB331" i="9"/>
  <c r="DB31" i="9"/>
  <c r="DB71" i="9"/>
  <c r="DB70" i="9"/>
  <c r="DB231" i="9"/>
  <c r="DB116" i="9"/>
  <c r="DB94" i="9"/>
  <c r="DB218" i="9"/>
  <c r="DB50" i="9"/>
  <c r="DB91" i="9"/>
  <c r="DB297" i="9"/>
  <c r="DB360" i="9"/>
  <c r="DB276" i="9"/>
  <c r="DB272" i="9"/>
  <c r="DB323" i="9"/>
  <c r="DB264" i="9"/>
  <c r="DB257" i="9"/>
  <c r="DB214" i="9"/>
  <c r="DB57" i="9"/>
  <c r="DB244" i="9"/>
  <c r="DB95" i="9"/>
  <c r="DB287" i="9"/>
  <c r="DB138" i="9"/>
  <c r="DB40" i="9"/>
  <c r="DB221" i="9"/>
  <c r="DB162" i="9"/>
  <c r="DB213" i="9"/>
  <c r="DB248" i="9"/>
  <c r="DB284" i="9"/>
  <c r="DB45" i="9"/>
  <c r="DB233" i="9"/>
  <c r="DB68" i="9"/>
  <c r="DB115" i="9"/>
  <c r="DB262" i="9"/>
  <c r="DB285" i="9"/>
  <c r="DB212" i="9"/>
  <c r="DB178" i="9"/>
  <c r="DB242" i="9"/>
  <c r="DB346" i="9"/>
  <c r="DB236" i="9"/>
  <c r="DB156" i="9"/>
  <c r="DB126" i="9"/>
  <c r="DB100" i="9"/>
  <c r="DB219" i="9"/>
  <c r="DB308" i="9"/>
  <c r="DB209" i="9"/>
  <c r="DB246" i="9"/>
  <c r="DB88" i="9"/>
  <c r="DB351" i="9"/>
  <c r="DB293" i="9"/>
  <c r="DB193" i="9"/>
  <c r="DB58" i="9"/>
  <c r="DB239" i="9"/>
  <c r="DB345" i="9"/>
  <c r="DB348" i="9"/>
  <c r="DB235" i="9"/>
  <c r="DB338" i="9"/>
  <c r="DB336" i="9"/>
  <c r="DB288" i="9"/>
  <c r="DB47" i="9"/>
  <c r="DB274" i="9"/>
  <c r="DB189" i="9"/>
  <c r="DB330" i="9"/>
  <c r="DB127" i="9"/>
  <c r="DB112" i="9"/>
  <c r="DB328" i="9"/>
  <c r="DB349" i="9"/>
  <c r="DB86" i="9"/>
  <c r="DB145" i="9"/>
  <c r="DB55" i="9"/>
  <c r="DB322" i="9"/>
  <c r="DB321" i="9"/>
  <c r="DB164" i="9"/>
  <c r="DB39" i="9"/>
  <c r="DB266" i="9"/>
  <c r="DB172" i="9"/>
  <c r="DB222" i="9"/>
  <c r="DB317" i="9"/>
  <c r="DB220" i="9"/>
  <c r="DB261" i="9"/>
  <c r="DB77" i="9"/>
  <c r="DB80" i="9"/>
  <c r="DB312" i="9"/>
  <c r="DB64" i="9"/>
  <c r="DB132" i="9"/>
  <c r="DB252" i="9"/>
  <c r="DB185" i="9"/>
  <c r="DB183" i="9"/>
  <c r="DB306" i="9"/>
  <c r="DB63" i="9"/>
  <c r="DB211" i="9"/>
  <c r="DB208" i="9"/>
  <c r="DB181" i="9"/>
  <c r="DB207" i="9"/>
  <c r="DB61" i="9"/>
  <c r="DB203" i="9"/>
  <c r="DB32" i="9"/>
  <c r="DB299" i="9"/>
  <c r="DB177" i="9"/>
  <c r="DB89" i="9"/>
  <c r="DB198" i="9"/>
  <c r="DB296" i="9"/>
  <c r="DB29" i="9"/>
  <c r="DB28" i="9"/>
  <c r="DB194" i="9"/>
  <c r="DB122" i="9"/>
  <c r="DB290" i="9"/>
  <c r="DB238" i="9"/>
  <c r="DB344" i="9"/>
  <c r="DB280" i="9"/>
  <c r="DB234" i="9"/>
  <c r="DB158" i="9"/>
  <c r="DB84" i="9"/>
  <c r="DB275" i="9"/>
  <c r="DB103" i="9"/>
  <c r="DB102" i="9"/>
  <c r="DB333" i="9"/>
  <c r="DB74" i="9"/>
  <c r="DB357" i="9"/>
  <c r="DB43" i="9"/>
  <c r="DB118" i="9"/>
  <c r="DB173" i="9"/>
  <c r="DB42" i="9"/>
  <c r="DB270" i="9"/>
  <c r="DB228" i="9"/>
  <c r="DB41" i="9"/>
  <c r="DB226" i="9"/>
  <c r="DB225" i="9"/>
  <c r="DB319" i="9"/>
  <c r="DB188" i="9"/>
  <c r="DB93" i="9"/>
  <c r="DB54" i="9"/>
  <c r="DB187" i="9"/>
  <c r="DB78" i="9"/>
  <c r="DB123" i="9"/>
  <c r="DB76" i="9"/>
  <c r="DB259" i="9"/>
  <c r="DB152" i="9"/>
  <c r="DB310" i="9"/>
  <c r="DB254" i="9"/>
  <c r="DB24" i="9"/>
  <c r="DB35" i="9"/>
  <c r="DB215" i="9"/>
  <c r="DB85" i="9"/>
  <c r="DB161" i="9"/>
  <c r="DB62" i="9"/>
  <c r="DB182" i="9"/>
  <c r="DB114" i="9"/>
  <c r="DB149" i="9"/>
  <c r="DB204" i="9"/>
  <c r="DB34" i="9"/>
  <c r="DB247" i="9"/>
  <c r="DB200" i="9"/>
  <c r="DB199" i="9"/>
  <c r="DB98" i="9"/>
  <c r="DB113" i="9"/>
  <c r="DB295" i="9"/>
  <c r="DB176" i="9"/>
  <c r="DB48" i="9"/>
  <c r="DB128" i="9"/>
  <c r="DB292" i="9"/>
  <c r="DB192" i="9"/>
  <c r="DB142" i="9"/>
  <c r="DB110" i="9"/>
  <c r="DB26" i="9"/>
  <c r="DB343" i="9"/>
  <c r="DB341" i="9"/>
  <c r="DB141" i="9"/>
  <c r="DB337" i="9"/>
  <c r="DB190" i="9"/>
  <c r="DB335" i="9"/>
  <c r="DB139" i="9"/>
  <c r="DB119" i="9"/>
  <c r="DB174" i="9"/>
  <c r="DB44" i="9"/>
  <c r="DB82" i="9"/>
  <c r="DB46" i="9"/>
  <c r="DB81" i="9"/>
  <c r="DB25" i="9"/>
  <c r="DB327" i="9"/>
  <c r="DB154" i="9"/>
  <c r="DB324" i="9"/>
  <c r="DB137" i="9"/>
  <c r="DB268" i="9"/>
  <c r="DB136" i="9"/>
  <c r="DB356" i="9"/>
  <c r="DB265" i="9"/>
  <c r="DB92" i="9"/>
  <c r="DB135" i="9"/>
  <c r="DB66" i="9"/>
  <c r="DB124" i="9"/>
  <c r="DB144" i="9"/>
  <c r="DB315" i="9"/>
  <c r="DB217" i="9"/>
  <c r="DB53" i="9"/>
  <c r="DB255" i="9"/>
  <c r="DB282" i="9"/>
  <c r="DB251" i="9"/>
  <c r="DB51" i="9"/>
  <c r="DB347" i="9"/>
  <c r="DB131" i="9"/>
  <c r="DB305" i="9"/>
  <c r="DB353" i="9"/>
  <c r="DB303" i="9"/>
  <c r="DB302" i="9"/>
  <c r="DB206" i="9"/>
  <c r="DB352" i="9"/>
  <c r="DB148" i="9"/>
  <c r="DB202" i="9"/>
  <c r="DB22" i="9"/>
  <c r="DB245" i="9"/>
  <c r="DB97" i="9"/>
  <c r="DB243" i="9"/>
  <c r="DB59" i="9"/>
  <c r="DB146" i="9"/>
  <c r="DB175" i="9"/>
  <c r="DB241" i="9"/>
  <c r="DB169" i="9"/>
  <c r="DB350" i="9"/>
  <c r="DB167" i="9"/>
  <c r="DB359" i="9"/>
  <c r="DB342" i="9"/>
  <c r="DB340" i="9"/>
  <c r="DB191" i="9"/>
  <c r="DB278" i="9"/>
  <c r="DB157" i="9"/>
  <c r="DB69" i="9"/>
  <c r="DB120" i="9"/>
  <c r="DB232" i="9"/>
  <c r="DB332" i="9"/>
  <c r="DB83" i="9"/>
  <c r="DB87" i="9"/>
  <c r="DB165" i="9"/>
  <c r="DB271" i="9"/>
  <c r="DB79" i="9"/>
  <c r="DB73" i="9"/>
  <c r="DB325" i="9"/>
  <c r="DB125" i="9"/>
  <c r="DB269" i="9"/>
  <c r="DB320" i="9"/>
  <c r="DB267" i="9"/>
  <c r="DB224" i="9"/>
  <c r="DB38" i="9"/>
  <c r="DB223" i="9"/>
  <c r="DB134" i="9"/>
  <c r="DB263" i="9"/>
  <c r="DB37" i="9"/>
  <c r="DB65" i="9"/>
  <c r="DB314" i="9"/>
  <c r="DB258" i="9"/>
  <c r="DB311" i="9"/>
  <c r="DB354" i="9"/>
  <c r="DB309" i="9"/>
  <c r="DB307" i="9"/>
  <c r="DB216" i="9"/>
  <c r="DB99" i="9"/>
  <c r="DB23" i="9"/>
  <c r="DB72" i="9"/>
  <c r="DB106" i="9"/>
  <c r="DB105" i="9"/>
  <c r="DB180" i="9"/>
  <c r="DB90" i="9"/>
  <c r="DB160" i="9"/>
  <c r="DB33" i="9"/>
  <c r="DB130" i="9"/>
  <c r="DB298" i="9"/>
  <c r="DB30" i="9"/>
  <c r="DB96" i="9"/>
  <c r="DB197" i="9"/>
  <c r="DB196" i="9"/>
  <c r="DB195" i="9"/>
  <c r="DB129" i="9"/>
  <c r="DB283" i="9"/>
  <c r="DB291" i="9"/>
  <c r="DB27" i="9"/>
  <c r="DB240" i="9"/>
  <c r="DB159" i="9"/>
  <c r="DB237" i="9"/>
  <c r="DB281" i="9"/>
  <c r="DB279" i="9"/>
  <c r="DB339" i="9"/>
  <c r="DB277" i="9"/>
  <c r="DB140" i="9"/>
  <c r="DB56" i="9"/>
  <c r="DB166" i="9"/>
  <c r="DB334" i="9"/>
  <c r="DB273" i="9"/>
  <c r="DB329" i="9"/>
  <c r="DB155" i="9"/>
  <c r="DB230" i="9"/>
  <c r="DB229" i="9"/>
  <c r="DB67" i="9"/>
  <c r="DB326" i="9"/>
  <c r="DB117" i="9"/>
  <c r="DB227" i="9"/>
  <c r="DB153" i="9"/>
  <c r="DB101" i="9"/>
  <c r="DB286" i="9"/>
  <c r="DB355" i="9"/>
  <c r="DB318" i="9"/>
  <c r="DB171" i="9"/>
  <c r="DB163" i="9"/>
  <c r="DB133" i="9"/>
  <c r="DB316" i="9"/>
  <c r="DB186" i="9"/>
  <c r="DB313" i="9"/>
  <c r="DB36" i="9"/>
  <c r="DB256" i="9"/>
  <c r="DB151" i="9"/>
  <c r="DB253" i="9"/>
  <c r="DB108" i="9"/>
  <c r="DB184" i="9"/>
  <c r="DB250" i="9"/>
  <c r="DB107" i="9"/>
  <c r="DB304" i="9"/>
  <c r="DB210" i="9"/>
  <c r="DB249" i="9"/>
  <c r="DB301" i="9"/>
  <c r="DB205" i="9"/>
  <c r="DB179" i="9"/>
  <c r="DB300" i="9"/>
  <c r="DB201" i="9"/>
  <c r="DB49" i="9"/>
  <c r="DB147" i="9"/>
  <c r="DB60" i="9"/>
  <c r="DB170" i="9"/>
  <c r="DB143" i="9"/>
  <c r="DB75" i="9"/>
  <c r="DB294" i="9"/>
  <c r="DB104" i="9"/>
  <c r="DB121" i="9"/>
  <c r="DB289" i="9"/>
  <c r="CQ157" i="9"/>
  <c r="CQ92" i="9"/>
  <c r="CQ34" i="9"/>
  <c r="CQ50" i="9"/>
  <c r="CQ179" i="9"/>
  <c r="CQ91" i="9"/>
  <c r="CQ211" i="9"/>
  <c r="CQ153" i="9"/>
  <c r="CQ169" i="9"/>
  <c r="CQ89" i="9"/>
  <c r="CQ29" i="9"/>
  <c r="CQ32" i="9"/>
  <c r="CQ59" i="9"/>
  <c r="CQ63" i="9"/>
  <c r="CQ166" i="9"/>
  <c r="CQ165" i="9"/>
  <c r="CQ26" i="9"/>
  <c r="CQ203" i="9"/>
  <c r="CQ133" i="9"/>
  <c r="CQ202" i="9"/>
  <c r="CQ87" i="9"/>
  <c r="CQ120" i="9"/>
  <c r="CQ159" i="9"/>
  <c r="CQ131" i="9"/>
  <c r="CQ195" i="9"/>
  <c r="CQ129" i="9"/>
  <c r="CQ191" i="9"/>
  <c r="CQ180" i="9"/>
  <c r="CQ42" i="9"/>
  <c r="CQ175" i="9"/>
  <c r="CQ80" i="9"/>
  <c r="CQ119" i="9"/>
  <c r="CQ110" i="9"/>
  <c r="CQ136" i="9"/>
  <c r="CQ156" i="9"/>
  <c r="CQ51" i="9"/>
  <c r="CQ155" i="9"/>
  <c r="CQ154" i="9"/>
  <c r="CQ173" i="9"/>
  <c r="CQ101" i="9"/>
  <c r="CQ135" i="9"/>
  <c r="CQ152" i="9"/>
  <c r="CQ117" i="9"/>
  <c r="CQ54" i="9"/>
  <c r="CQ150" i="9"/>
  <c r="CQ167" i="9"/>
  <c r="CQ148" i="9"/>
  <c r="CQ107" i="9"/>
  <c r="CQ83" i="9"/>
  <c r="CQ25" i="9"/>
  <c r="CQ24" i="9"/>
  <c r="CQ132" i="9"/>
  <c r="CQ162" i="9"/>
  <c r="CQ123" i="9"/>
  <c r="CQ200" i="9"/>
  <c r="CQ122" i="9"/>
  <c r="CQ145" i="9"/>
  <c r="CQ181" i="9"/>
  <c r="CQ193" i="9"/>
  <c r="CQ158" i="9"/>
  <c r="CQ23" i="9"/>
  <c r="CQ61" i="9"/>
  <c r="CQ190" i="9"/>
  <c r="CQ22" i="9"/>
  <c r="CQ139" i="9"/>
  <c r="CQ38" i="9"/>
  <c r="CQ99" i="9"/>
  <c r="CQ82" i="9"/>
  <c r="CQ65" i="9"/>
  <c r="CQ69" i="9"/>
  <c r="CQ178" i="9"/>
  <c r="CQ220" i="9"/>
  <c r="CQ183" i="9"/>
  <c r="CQ209" i="9"/>
  <c r="CQ208" i="9"/>
  <c r="CQ49" i="9"/>
  <c r="CQ77" i="9"/>
  <c r="CQ95" i="9"/>
  <c r="CQ67" i="9"/>
  <c r="CQ48" i="9"/>
  <c r="CQ106" i="9"/>
  <c r="CQ164" i="9"/>
  <c r="CQ134" i="9"/>
  <c r="CQ76" i="9"/>
  <c r="CQ114" i="9"/>
  <c r="CQ105" i="9"/>
  <c r="CQ86" i="9"/>
  <c r="CQ199" i="9"/>
  <c r="CQ113" i="9"/>
  <c r="CQ196" i="9"/>
  <c r="CQ143" i="9"/>
  <c r="CQ75" i="9"/>
  <c r="CQ66" i="9"/>
  <c r="CQ43" i="9"/>
  <c r="CQ72" i="9"/>
  <c r="CQ111" i="9"/>
  <c r="CQ128" i="9"/>
  <c r="CQ188" i="9"/>
  <c r="CQ37" i="9"/>
  <c r="CQ215" i="9"/>
  <c r="CQ187" i="9"/>
  <c r="CQ126" i="9"/>
  <c r="CQ174" i="9"/>
  <c r="CQ184" i="9"/>
  <c r="CQ212" i="9"/>
  <c r="CQ172" i="9"/>
  <c r="CQ125" i="9"/>
  <c r="CQ177" i="9"/>
  <c r="CQ33" i="9"/>
  <c r="CQ28" i="9"/>
  <c r="CQ31" i="9"/>
  <c r="CQ27" i="9"/>
  <c r="CQ176" i="9"/>
  <c r="CQ206" i="9"/>
  <c r="CQ47" i="9"/>
  <c r="CQ205" i="9"/>
  <c r="CQ147" i="9"/>
  <c r="CQ217" i="9"/>
  <c r="CQ201" i="9"/>
  <c r="CQ56" i="9"/>
  <c r="CQ104" i="9"/>
  <c r="CQ81" i="9"/>
  <c r="CQ130" i="9"/>
  <c r="CQ216" i="9"/>
  <c r="CQ84" i="9"/>
  <c r="CQ74" i="9"/>
  <c r="CQ142" i="9"/>
  <c r="CQ30" i="9"/>
  <c r="CQ60" i="9"/>
  <c r="CQ102" i="9"/>
  <c r="CQ39" i="9"/>
  <c r="CQ70" i="9"/>
  <c r="CQ36" i="9"/>
  <c r="CQ186" i="9"/>
  <c r="CQ118" i="9"/>
  <c r="CQ221" i="9"/>
  <c r="CQ213" i="9"/>
  <c r="CQ85" i="9"/>
  <c r="CQ64" i="9"/>
  <c r="CQ171" i="9"/>
  <c r="CQ68" i="9"/>
  <c r="CQ90" i="9"/>
  <c r="CQ57" i="9"/>
  <c r="CQ151" i="9"/>
  <c r="CQ149" i="9"/>
  <c r="CQ182" i="9"/>
  <c r="CQ124" i="9"/>
  <c r="CQ218" i="9"/>
  <c r="CQ79" i="9"/>
  <c r="CQ115" i="9"/>
  <c r="CQ97" i="9"/>
  <c r="CQ146" i="9"/>
  <c r="CQ161" i="9"/>
  <c r="CQ93" i="9"/>
  <c r="CQ96" i="9"/>
  <c r="CQ197" i="9"/>
  <c r="CQ144" i="9"/>
  <c r="CQ44" i="9"/>
  <c r="CQ192" i="9"/>
  <c r="CQ73" i="9"/>
  <c r="CQ98" i="9"/>
  <c r="CQ41" i="9"/>
  <c r="CQ140" i="9"/>
  <c r="CQ58" i="9"/>
  <c r="CQ71" i="9"/>
  <c r="CQ138" i="9"/>
  <c r="CQ52" i="9"/>
  <c r="CQ35" i="9"/>
  <c r="CQ109" i="9"/>
  <c r="CQ214" i="9"/>
  <c r="CQ185" i="9"/>
  <c r="CQ55" i="9"/>
  <c r="CQ219" i="9"/>
  <c r="CQ210" i="9"/>
  <c r="CQ170" i="9"/>
  <c r="CQ207" i="9"/>
  <c r="CQ108" i="9"/>
  <c r="CQ168" i="9"/>
  <c r="CQ94" i="9"/>
  <c r="CQ88" i="9"/>
  <c r="CQ53" i="9"/>
  <c r="CQ116" i="9"/>
  <c r="CQ163" i="9"/>
  <c r="CQ204" i="9"/>
  <c r="CQ46" i="9"/>
  <c r="CQ45" i="9"/>
  <c r="CQ62" i="9"/>
  <c r="CQ160" i="9"/>
  <c r="CQ198" i="9"/>
  <c r="CQ112" i="9"/>
  <c r="CQ103" i="9"/>
  <c r="CQ194" i="9"/>
  <c r="CQ78" i="9"/>
  <c r="CQ121" i="9"/>
  <c r="CQ141" i="9"/>
  <c r="CQ100" i="9"/>
  <c r="CQ189" i="9"/>
  <c r="CQ40" i="9"/>
  <c r="CQ127" i="9"/>
  <c r="CQ137" i="9"/>
  <c r="CF103" i="9"/>
  <c r="CF119" i="9"/>
  <c r="CF132" i="9"/>
  <c r="CF89" i="9"/>
  <c r="CF316" i="9"/>
  <c r="CF208" i="9"/>
  <c r="CF282" i="9"/>
  <c r="CF396" i="9"/>
  <c r="CF418" i="9"/>
  <c r="CF392" i="9"/>
  <c r="CF47" i="9"/>
  <c r="CF183" i="9"/>
  <c r="CF33" i="9"/>
  <c r="CF306" i="9"/>
  <c r="CF302" i="9"/>
  <c r="CF136" i="9"/>
  <c r="CF88" i="9"/>
  <c r="CF131" i="9"/>
  <c r="CF130" i="9"/>
  <c r="CF74" i="9"/>
  <c r="CF314" i="9"/>
  <c r="CF394" i="9"/>
  <c r="CF333" i="9"/>
  <c r="CF242" i="9"/>
  <c r="CF265" i="9"/>
  <c r="CF158" i="9"/>
  <c r="CF406" i="9"/>
  <c r="CF404" i="9"/>
  <c r="CF409" i="9"/>
  <c r="CF358" i="9"/>
  <c r="CF173" i="9"/>
  <c r="CF144" i="9"/>
  <c r="CF280" i="9"/>
  <c r="CF68" i="9"/>
  <c r="CF110" i="9"/>
  <c r="CF51" i="9"/>
  <c r="CF43" i="9"/>
  <c r="CF239" i="9"/>
  <c r="CF259" i="9"/>
  <c r="CF305" i="9"/>
  <c r="CF91" i="9"/>
  <c r="CF299" i="9"/>
  <c r="CF250" i="9"/>
  <c r="CF293" i="9"/>
  <c r="CF78" i="9"/>
  <c r="CF96" i="9"/>
  <c r="CF274" i="9"/>
  <c r="CF61" i="9"/>
  <c r="CF269" i="9"/>
  <c r="CF42" i="9"/>
  <c r="CF36" i="9"/>
  <c r="CF364" i="9"/>
  <c r="CF304" i="9"/>
  <c r="CF344" i="9"/>
  <c r="CF297" i="9"/>
  <c r="CF85" i="9"/>
  <c r="CF124" i="9"/>
  <c r="CF287" i="9"/>
  <c r="CF113" i="9"/>
  <c r="CF420" i="9"/>
  <c r="CF205" i="9"/>
  <c r="CF221" i="9"/>
  <c r="CF349" i="9"/>
  <c r="CF160" i="9"/>
  <c r="CF257" i="9"/>
  <c r="CF176" i="9"/>
  <c r="CF147" i="9"/>
  <c r="CF212" i="9"/>
  <c r="CF84" i="9"/>
  <c r="CF209" i="9"/>
  <c r="CF286" i="9"/>
  <c r="CF193" i="9"/>
  <c r="CF155" i="9"/>
  <c r="CF222" i="9"/>
  <c r="CF202" i="9"/>
  <c r="CF220" i="9"/>
  <c r="CF355" i="9"/>
  <c r="CF410" i="9"/>
  <c r="CF137" i="9"/>
  <c r="CF219" i="9"/>
  <c r="CF252" i="9"/>
  <c r="CF311" i="9"/>
  <c r="CF310" i="9"/>
  <c r="CF378" i="9"/>
  <c r="CF86" i="9"/>
  <c r="CF339" i="9"/>
  <c r="CF294" i="9"/>
  <c r="CF210" i="9"/>
  <c r="CF249" i="9"/>
  <c r="CF228" i="9"/>
  <c r="CF377" i="9"/>
  <c r="CF291" i="9"/>
  <c r="CF401" i="9"/>
  <c r="CF324" i="9"/>
  <c r="CF123" i="9"/>
  <c r="CF285" i="9"/>
  <c r="CF135" i="9"/>
  <c r="CF400" i="9"/>
  <c r="CF330" i="9"/>
  <c r="CF315" i="9"/>
  <c r="CF398" i="9"/>
  <c r="CF217" i="9"/>
  <c r="CF354" i="9"/>
  <c r="CF168" i="9"/>
  <c r="CF223" i="9"/>
  <c r="CF67" i="9"/>
  <c r="CF227" i="9"/>
  <c r="CF335" i="9"/>
  <c r="CF271" i="9"/>
  <c r="CF185" i="9"/>
  <c r="CF246" i="9"/>
  <c r="CF233" i="9"/>
  <c r="CF59" i="9"/>
  <c r="CF56" i="9"/>
  <c r="CF191" i="9"/>
  <c r="CF52" i="9"/>
  <c r="CF50" i="9"/>
  <c r="CF390" i="9"/>
  <c r="CF243" i="9"/>
  <c r="CF322" i="9"/>
  <c r="CF140" i="9"/>
  <c r="CF44" i="9"/>
  <c r="CF126" i="9"/>
  <c r="CF107" i="9"/>
  <c r="CF139" i="9"/>
  <c r="CF161" i="9"/>
  <c r="CF37" i="9"/>
  <c r="CF241" i="9"/>
  <c r="CF384" i="9"/>
  <c r="CF231" i="9"/>
  <c r="CF198" i="9"/>
  <c r="CF261" i="9"/>
  <c r="CF237" i="9"/>
  <c r="CF327" i="9"/>
  <c r="CF178" i="9"/>
  <c r="CF331" i="9"/>
  <c r="CF307" i="9"/>
  <c r="CF156" i="9"/>
  <c r="CF317" i="9"/>
  <c r="CF254" i="9"/>
  <c r="CF181" i="9"/>
  <c r="CF152" i="9"/>
  <c r="CF234" i="9"/>
  <c r="CF95" i="9"/>
  <c r="CF405" i="9"/>
  <c r="CF92" i="9"/>
  <c r="CF175" i="9"/>
  <c r="CF301" i="9"/>
  <c r="CF300" i="9"/>
  <c r="CF368" i="9"/>
  <c r="CF296" i="9"/>
  <c r="CF211" i="9"/>
  <c r="CF366" i="9"/>
  <c r="CF188" i="9"/>
  <c r="CF292" i="9"/>
  <c r="CF248" i="9"/>
  <c r="CF117" i="9"/>
  <c r="CF347" i="9"/>
  <c r="CF81" i="9"/>
  <c r="CF290" i="9"/>
  <c r="CF362" i="9"/>
  <c r="CF172" i="9"/>
  <c r="CF284" i="9"/>
  <c r="CF76" i="9"/>
  <c r="CF399" i="9"/>
  <c r="CF218" i="9"/>
  <c r="CF71" i="9"/>
  <c r="CF329" i="9"/>
  <c r="CF371" i="9"/>
  <c r="CF277" i="9"/>
  <c r="CF216" i="9"/>
  <c r="CF375" i="9"/>
  <c r="CF66" i="9"/>
  <c r="CF408" i="9"/>
  <c r="CF192" i="9"/>
  <c r="CF166" i="9"/>
  <c r="CF215" i="9"/>
  <c r="CF63" i="9"/>
  <c r="CF393" i="9"/>
  <c r="CF58" i="9"/>
  <c r="CF55" i="9"/>
  <c r="CF391" i="9"/>
  <c r="CF164" i="9"/>
  <c r="CF245" i="9"/>
  <c r="CF323" i="9"/>
  <c r="CF415" i="9"/>
  <c r="CF214" i="9"/>
  <c r="CF127" i="9"/>
  <c r="CF387" i="9"/>
  <c r="CF268" i="9"/>
  <c r="CF41" i="9"/>
  <c r="CF39" i="9"/>
  <c r="CF38" i="9"/>
  <c r="CF106" i="9"/>
  <c r="CF240" i="9"/>
  <c r="CF264" i="9"/>
  <c r="CF153" i="9"/>
  <c r="CF341" i="9"/>
  <c r="CF413" i="9"/>
  <c r="CF32" i="9"/>
  <c r="CF197" i="9"/>
  <c r="CF30" i="9"/>
  <c r="CF28" i="9"/>
  <c r="CF256" i="9"/>
  <c r="CF133" i="9"/>
  <c r="CF25" i="9"/>
  <c r="CF24" i="9"/>
  <c r="CF195" i="9"/>
  <c r="CF232" i="9"/>
  <c r="CF22" i="9"/>
  <c r="CF380" i="9"/>
  <c r="CF94" i="9"/>
  <c r="CF303" i="9"/>
  <c r="CF340" i="9"/>
  <c r="CF225" i="9"/>
  <c r="CF403" i="9"/>
  <c r="CF189" i="9"/>
  <c r="CF102" i="9"/>
  <c r="CF295" i="9"/>
  <c r="CF338" i="9"/>
  <c r="CF83" i="9"/>
  <c r="CF118" i="9"/>
  <c r="CF97" i="9"/>
  <c r="CF82" i="9"/>
  <c r="CF360" i="9"/>
  <c r="CF115" i="9"/>
  <c r="CF187" i="9"/>
  <c r="CF289" i="9"/>
  <c r="CF376" i="9"/>
  <c r="CF283" i="9"/>
  <c r="CF281" i="9"/>
  <c r="CF122" i="9"/>
  <c r="CF72" i="9"/>
  <c r="CF70" i="9"/>
  <c r="CF194" i="9"/>
  <c r="CF151" i="9"/>
  <c r="CF169" i="9"/>
  <c r="CF134" i="9"/>
  <c r="CF167" i="9"/>
  <c r="CF186" i="9"/>
  <c r="CF353" i="9"/>
  <c r="CF111" i="9"/>
  <c r="CF365" i="9"/>
  <c r="CF165" i="9"/>
  <c r="CF374" i="9"/>
  <c r="CF334" i="9"/>
  <c r="CF370" i="9"/>
  <c r="CF54" i="9"/>
  <c r="CF184" i="9"/>
  <c r="CF346" i="9"/>
  <c r="CF270" i="9"/>
  <c r="CF389" i="9"/>
  <c r="CF356" i="9"/>
  <c r="CF388" i="9"/>
  <c r="CF342" i="9"/>
  <c r="CF345" i="9"/>
  <c r="CF267" i="9"/>
  <c r="CF320" i="9"/>
  <c r="CF266" i="9"/>
  <c r="CF154" i="9"/>
  <c r="CF385" i="9"/>
  <c r="CF332" i="9"/>
  <c r="CF146" i="9"/>
  <c r="CF369" i="9"/>
  <c r="CF35" i="9"/>
  <c r="CF238" i="9"/>
  <c r="CF159" i="9"/>
  <c r="CF31" i="9"/>
  <c r="CF29" i="9"/>
  <c r="CF411" i="9"/>
  <c r="CF182" i="9"/>
  <c r="CF359" i="9"/>
  <c r="CF255" i="9"/>
  <c r="CF23" i="9"/>
  <c r="CF190" i="9"/>
  <c r="CF213" i="9"/>
  <c r="CF381" i="9"/>
  <c r="CF101" i="9"/>
  <c r="CF337" i="9"/>
  <c r="CF247" i="9"/>
  <c r="CF116" i="9"/>
  <c r="CF402" i="9"/>
  <c r="CF80" i="9"/>
  <c r="CF309" i="9"/>
  <c r="CF143" i="9"/>
  <c r="CF77" i="9"/>
  <c r="CF75" i="9"/>
  <c r="CF229" i="9"/>
  <c r="CF129" i="9"/>
  <c r="CF279" i="9"/>
  <c r="CF278" i="9"/>
  <c r="CF397" i="9"/>
  <c r="CF121" i="9"/>
  <c r="CF276" i="9"/>
  <c r="CF128" i="9"/>
  <c r="CF273" i="9"/>
  <c r="CF419" i="9"/>
  <c r="CF395" i="9"/>
  <c r="CF417" i="9"/>
  <c r="CF64" i="9"/>
  <c r="CF308" i="9"/>
  <c r="CF206" i="9"/>
  <c r="CF226" i="9"/>
  <c r="CF416" i="9"/>
  <c r="CF142" i="9"/>
  <c r="CF352" i="9"/>
  <c r="CF49" i="9"/>
  <c r="CF162" i="9"/>
  <c r="CF203" i="9"/>
  <c r="CF48" i="9"/>
  <c r="CF46" i="9"/>
  <c r="CF351" i="9"/>
  <c r="CF201" i="9"/>
  <c r="CF372" i="9"/>
  <c r="CF125" i="9"/>
  <c r="CF386" i="9"/>
  <c r="CF319" i="9"/>
  <c r="CF105" i="9"/>
  <c r="CF199" i="9"/>
  <c r="CF263" i="9"/>
  <c r="CF262" i="9"/>
  <c r="CF34" i="9"/>
  <c r="CF236" i="9"/>
  <c r="CF157" i="9"/>
  <c r="CF138" i="9"/>
  <c r="CF27" i="9"/>
  <c r="CF230" i="9"/>
  <c r="CF26" i="9"/>
  <c r="CF350" i="9"/>
  <c r="CF104" i="9"/>
  <c r="CF348" i="9"/>
  <c r="CF177" i="9"/>
  <c r="CF98" i="9"/>
  <c r="CF421" i="9"/>
  <c r="CF93" i="9"/>
  <c r="CF379" i="9"/>
  <c r="CF90" i="9"/>
  <c r="CF326" i="9"/>
  <c r="CF298" i="9"/>
  <c r="CF174" i="9"/>
  <c r="CF87" i="9"/>
  <c r="CF367" i="9"/>
  <c r="CF325" i="9"/>
  <c r="CF145" i="9"/>
  <c r="CF357" i="9"/>
  <c r="CF180" i="9"/>
  <c r="CF224" i="9"/>
  <c r="CF363" i="9"/>
  <c r="CF343" i="9"/>
  <c r="CF79" i="9"/>
  <c r="CF288" i="9"/>
  <c r="CF114" i="9"/>
  <c r="CF171" i="9"/>
  <c r="CF100" i="9"/>
  <c r="CF73" i="9"/>
  <c r="CF170" i="9"/>
  <c r="CF69" i="9"/>
  <c r="CF112" i="9"/>
  <c r="CF336" i="9"/>
  <c r="CF207" i="9"/>
  <c r="CF313" i="9"/>
  <c r="CF275" i="9"/>
  <c r="CF328" i="9"/>
  <c r="CF272" i="9"/>
  <c r="CF65" i="9"/>
  <c r="CF150" i="9"/>
  <c r="CF361" i="9"/>
  <c r="CF62" i="9"/>
  <c r="CF60" i="9"/>
  <c r="CF57" i="9"/>
  <c r="CF53" i="9"/>
  <c r="CF204" i="9"/>
  <c r="CF163" i="9"/>
  <c r="CF109" i="9"/>
  <c r="CF244" i="9"/>
  <c r="CF141" i="9"/>
  <c r="CF373" i="9"/>
  <c r="CF45" i="9"/>
  <c r="CF321" i="9"/>
  <c r="CF108" i="9"/>
  <c r="CF40" i="9"/>
  <c r="CF200" i="9"/>
  <c r="CF179" i="9"/>
  <c r="CF318" i="9"/>
  <c r="CF414" i="9"/>
  <c r="CF383" i="9"/>
  <c r="CF312" i="9"/>
  <c r="CF149" i="9"/>
  <c r="CF260" i="9"/>
  <c r="CF412" i="9"/>
  <c r="CF235" i="9"/>
  <c r="CF196" i="9"/>
  <c r="CF258" i="9"/>
  <c r="CF99" i="9"/>
  <c r="CF407" i="9"/>
  <c r="CF382" i="9"/>
  <c r="CF253" i="9"/>
  <c r="CF148" i="9"/>
  <c r="CF251" i="9"/>
  <c r="CF120" i="9"/>
  <c r="BU325" i="9"/>
  <c r="BU171" i="9"/>
  <c r="BU324" i="9"/>
  <c r="BU282" i="9"/>
  <c r="BU449" i="9"/>
  <c r="BU464" i="9"/>
  <c r="BU483" i="9"/>
  <c r="BU457" i="9"/>
  <c r="BU119" i="9"/>
  <c r="BU52" i="9"/>
  <c r="BU389" i="9"/>
  <c r="BU236" i="9"/>
  <c r="BU479" i="9"/>
  <c r="BU257" i="9"/>
  <c r="BU497" i="9"/>
  <c r="BU463" i="9"/>
  <c r="BU347" i="9"/>
  <c r="BU161" i="9"/>
  <c r="BU34" i="9"/>
  <c r="BU287" i="9"/>
  <c r="BU115" i="9"/>
  <c r="BU174" i="9"/>
  <c r="BU465" i="9"/>
  <c r="BU402" i="9"/>
  <c r="BU387" i="9"/>
  <c r="BU70" i="9"/>
  <c r="BU386" i="9"/>
  <c r="BU85" i="9"/>
  <c r="BU430" i="9"/>
  <c r="BU259" i="9"/>
  <c r="BU498" i="9"/>
  <c r="BU302" i="9"/>
  <c r="BU298" i="9"/>
  <c r="BU362" i="9"/>
  <c r="BU152" i="9"/>
  <c r="BU239" i="9"/>
  <c r="BU80" i="9"/>
  <c r="BU170" i="9"/>
  <c r="BU507" i="9"/>
  <c r="BU148" i="9"/>
  <c r="BU332" i="9"/>
  <c r="BU167" i="9"/>
  <c r="BU492" i="9"/>
  <c r="BU317" i="9"/>
  <c r="BU228" i="9"/>
  <c r="BU93" i="9"/>
  <c r="BU429" i="9"/>
  <c r="BU173" i="9"/>
  <c r="BU220" i="9"/>
  <c r="BU219" i="9"/>
  <c r="BU468" i="9"/>
  <c r="BU504" i="9"/>
  <c r="BU214" i="9"/>
  <c r="BU238" i="9"/>
  <c r="BU207" i="9"/>
  <c r="BU485" i="9"/>
  <c r="BU209" i="9"/>
  <c r="BU323" i="9"/>
  <c r="BU405" i="9"/>
  <c r="BU75" i="9"/>
  <c r="BU506" i="9"/>
  <c r="BU340" i="9"/>
  <c r="BU196" i="9"/>
  <c r="BU454" i="9"/>
  <c r="BU360" i="9"/>
  <c r="BU307" i="9"/>
  <c r="BU46" i="9"/>
  <c r="BU184" i="9"/>
  <c r="BU296" i="9"/>
  <c r="BU467" i="9"/>
  <c r="BU133" i="9"/>
  <c r="BU406" i="9"/>
  <c r="BU244" i="9"/>
  <c r="BU205" i="9"/>
  <c r="BU435" i="9"/>
  <c r="BU116" i="9"/>
  <c r="BU461" i="9"/>
  <c r="BU113" i="9"/>
  <c r="BU338" i="9"/>
  <c r="BU68" i="9"/>
  <c r="BU162" i="9"/>
  <c r="BU452" i="9"/>
  <c r="BU385" i="9"/>
  <c r="BU187" i="9"/>
  <c r="BU43" i="9"/>
  <c r="BU300" i="9"/>
  <c r="BU273" i="9"/>
  <c r="BU82" i="9"/>
  <c r="BU493" i="9"/>
  <c r="BU206" i="9"/>
  <c r="BU484" i="9"/>
  <c r="BU462" i="9"/>
  <c r="BU285" i="9"/>
  <c r="BU424" i="9"/>
  <c r="BU503" i="9"/>
  <c r="BU254" i="9"/>
  <c r="BU197" i="9"/>
  <c r="BU242" i="9"/>
  <c r="BU354" i="9"/>
  <c r="BU190" i="9"/>
  <c r="BU95" i="9"/>
  <c r="BU448" i="9"/>
  <c r="BU172" i="9"/>
  <c r="BU441" i="9"/>
  <c r="BU98" i="9"/>
  <c r="BU501" i="9"/>
  <c r="BU482" i="9"/>
  <c r="BU233" i="9"/>
  <c r="BU422" i="9"/>
  <c r="BU283" i="9"/>
  <c r="BU255" i="9"/>
  <c r="BU421" i="9"/>
  <c r="BU201" i="9"/>
  <c r="BU281" i="9"/>
  <c r="BU419" i="9"/>
  <c r="BU166" i="9"/>
  <c r="BU400" i="9"/>
  <c r="BU458" i="9"/>
  <c r="BU71" i="9"/>
  <c r="BU87" i="9"/>
  <c r="BU109" i="9"/>
  <c r="BU132" i="9"/>
  <c r="BU266" i="9"/>
  <c r="BU316" i="9"/>
  <c r="BU163" i="9"/>
  <c r="BU393" i="9"/>
  <c r="BU478" i="9"/>
  <c r="BU392" i="9"/>
  <c r="BU270" i="9"/>
  <c r="BU495" i="9"/>
  <c r="BU414" i="9"/>
  <c r="BU175" i="9"/>
  <c r="BU432" i="9"/>
  <c r="BU160" i="9"/>
  <c r="BU59" i="9"/>
  <c r="BU194" i="9"/>
  <c r="BU475" i="9"/>
  <c r="BU57" i="9"/>
  <c r="BU54" i="9"/>
  <c r="BU225" i="9"/>
  <c r="BU309" i="9"/>
  <c r="BU107" i="9"/>
  <c r="BU223" i="9"/>
  <c r="BU84" i="9"/>
  <c r="BU384" i="9"/>
  <c r="BU268" i="9"/>
  <c r="BU106" i="9"/>
  <c r="BU105" i="9"/>
  <c r="BU366" i="9"/>
  <c r="BU185" i="9"/>
  <c r="BU47" i="9"/>
  <c r="BU127" i="9"/>
  <c r="BU103" i="9"/>
  <c r="BU447" i="9"/>
  <c r="BU383" i="9"/>
  <c r="BU126" i="9"/>
  <c r="BU446" i="9"/>
  <c r="BU469" i="9"/>
  <c r="BU125" i="9"/>
  <c r="BU445" i="9"/>
  <c r="BU491" i="9"/>
  <c r="BU38" i="9"/>
  <c r="BU358" i="9"/>
  <c r="BU37" i="9"/>
  <c r="BU182" i="9"/>
  <c r="BU410" i="9"/>
  <c r="BU439" i="9"/>
  <c r="BU294" i="9"/>
  <c r="BU217" i="9"/>
  <c r="BU99" i="9"/>
  <c r="BU292" i="9"/>
  <c r="BU81" i="9"/>
  <c r="BU216" i="9"/>
  <c r="BU215" i="9"/>
  <c r="BU436" i="9"/>
  <c r="BU25" i="9"/>
  <c r="BU289" i="9"/>
  <c r="BU23" i="9"/>
  <c r="BU284" i="9"/>
  <c r="BU489" i="9"/>
  <c r="BU380" i="9"/>
  <c r="BU401" i="9"/>
  <c r="BU250" i="9"/>
  <c r="BU496" i="9"/>
  <c r="BU346" i="9"/>
  <c r="BU280" i="9"/>
  <c r="BU459" i="9"/>
  <c r="BU177" i="9"/>
  <c r="BU231" i="9"/>
  <c r="BU374" i="9"/>
  <c r="BU418" i="9"/>
  <c r="BU263" i="9"/>
  <c r="BU146" i="9"/>
  <c r="BU199" i="9"/>
  <c r="BU404" i="9"/>
  <c r="BU434" i="9"/>
  <c r="BU331" i="9"/>
  <c r="BU477" i="9"/>
  <c r="BU502" i="9"/>
  <c r="BU330" i="9"/>
  <c r="BU415" i="9"/>
  <c r="BU313" i="9"/>
  <c r="BU241" i="9"/>
  <c r="BU310" i="9"/>
  <c r="BU339" i="9"/>
  <c r="BU261" i="9"/>
  <c r="BU431" i="9"/>
  <c r="BU474" i="9"/>
  <c r="BU56" i="9"/>
  <c r="BU499" i="9"/>
  <c r="BU53" i="9"/>
  <c r="BU145" i="9"/>
  <c r="BU137" i="9"/>
  <c r="BU451" i="9"/>
  <c r="BU83" i="9"/>
  <c r="BU188" i="9"/>
  <c r="BU275" i="9"/>
  <c r="BU222" i="9"/>
  <c r="BU136" i="9"/>
  <c r="BU49" i="9"/>
  <c r="BU306" i="9"/>
  <c r="BU352" i="9"/>
  <c r="BU472" i="9"/>
  <c r="BU42" i="9"/>
  <c r="BU471" i="9"/>
  <c r="BU305" i="9"/>
  <c r="BU327" i="9"/>
  <c r="BU142" i="9"/>
  <c r="BU382" i="9"/>
  <c r="BU101" i="9"/>
  <c r="BU359" i="9"/>
  <c r="BU141" i="9"/>
  <c r="BU183" i="9"/>
  <c r="BU377" i="9"/>
  <c r="BU36" i="9"/>
  <c r="BU442" i="9"/>
  <c r="BU395" i="9"/>
  <c r="BU369" i="9"/>
  <c r="BU218" i="9"/>
  <c r="BU487" i="9"/>
  <c r="BU466" i="9"/>
  <c r="BU291" i="9"/>
  <c r="BU97" i="9"/>
  <c r="BU29" i="9"/>
  <c r="BU179" i="9"/>
  <c r="BU409" i="9"/>
  <c r="BU212" i="9"/>
  <c r="BU24" i="9"/>
  <c r="BU357" i="9"/>
  <c r="BU117" i="9"/>
  <c r="BU486" i="9"/>
  <c r="BU237" i="9"/>
  <c r="BU149" i="9"/>
  <c r="BU286" i="9"/>
  <c r="BU394" i="9"/>
  <c r="BU322" i="9"/>
  <c r="BU425" i="9"/>
  <c r="BU234" i="9"/>
  <c r="BU121" i="9"/>
  <c r="BU423" i="9"/>
  <c r="BU147" i="9"/>
  <c r="BU367" i="9"/>
  <c r="BU232" i="9"/>
  <c r="BU271" i="9"/>
  <c r="BU200" i="9"/>
  <c r="BU321" i="9"/>
  <c r="BU264" i="9"/>
  <c r="BU89" i="9"/>
  <c r="BU88" i="9"/>
  <c r="BU110" i="9"/>
  <c r="BU373" i="9"/>
  <c r="BU318" i="9"/>
  <c r="BU456" i="9"/>
  <c r="BU455" i="9"/>
  <c r="BU500" i="9"/>
  <c r="BU349" i="9"/>
  <c r="BU315" i="9"/>
  <c r="BU488" i="9"/>
  <c r="BU67" i="9"/>
  <c r="BU314" i="9"/>
  <c r="BU65" i="9"/>
  <c r="BU361" i="9"/>
  <c r="BU312" i="9"/>
  <c r="BU311" i="9"/>
  <c r="BU253" i="9"/>
  <c r="BU60" i="9"/>
  <c r="BU195" i="9"/>
  <c r="BU344" i="9"/>
  <c r="BU92" i="9"/>
  <c r="BU55" i="9"/>
  <c r="BU193" i="9"/>
  <c r="BU224" i="9"/>
  <c r="BU473" i="9"/>
  <c r="BU189" i="9"/>
  <c r="BU260" i="9"/>
  <c r="BU51" i="9"/>
  <c r="BU130" i="9"/>
  <c r="BU158" i="9"/>
  <c r="BU246" i="9"/>
  <c r="BU50" i="9"/>
  <c r="BU258" i="9"/>
  <c r="BU157" i="9"/>
  <c r="BU104" i="9"/>
  <c r="BU45" i="9"/>
  <c r="BU351" i="9"/>
  <c r="BU403" i="9"/>
  <c r="BU304" i="9"/>
  <c r="BU135" i="9"/>
  <c r="BU407" i="9"/>
  <c r="BU350" i="9"/>
  <c r="BU299" i="9"/>
  <c r="BU40" i="9"/>
  <c r="BU140" i="9"/>
  <c r="BU494" i="9"/>
  <c r="BU297" i="9"/>
  <c r="BU154" i="9"/>
  <c r="BU265" i="9"/>
  <c r="BU100" i="9"/>
  <c r="BU426" i="9"/>
  <c r="BU134" i="9"/>
  <c r="BU256" i="9"/>
  <c r="BU293" i="9"/>
  <c r="BU122" i="9"/>
  <c r="BU180" i="9"/>
  <c r="BU28" i="9"/>
  <c r="BU490" i="9"/>
  <c r="BU96" i="9"/>
  <c r="BU408" i="9"/>
  <c r="BU211" i="9"/>
  <c r="BU376" i="9"/>
  <c r="BU208" i="9"/>
  <c r="BU79" i="9"/>
  <c r="BU78" i="9"/>
  <c r="BU204" i="9"/>
  <c r="BU388" i="9"/>
  <c r="BU77" i="9"/>
  <c r="BU169" i="9"/>
  <c r="BU381" i="9"/>
  <c r="BU508" i="9"/>
  <c r="BU168" i="9"/>
  <c r="BU460" i="9"/>
  <c r="BU356" i="9"/>
  <c r="BU90" i="9"/>
  <c r="BU251" i="9"/>
  <c r="BU139" i="9"/>
  <c r="BU267" i="9"/>
  <c r="BU320" i="9"/>
  <c r="BU363" i="9"/>
  <c r="BU111" i="9"/>
  <c r="BU319" i="9"/>
  <c r="BU355" i="9"/>
  <c r="BU341" i="9"/>
  <c r="BU165" i="9"/>
  <c r="BU69" i="9"/>
  <c r="BU230" i="9"/>
  <c r="BU131" i="9"/>
  <c r="BU176" i="9"/>
  <c r="BU262" i="9"/>
  <c r="BU433" i="9"/>
  <c r="BU66" i="9"/>
  <c r="BU279" i="9"/>
  <c r="BU227" i="9"/>
  <c r="BU63" i="9"/>
  <c r="BU86" i="9"/>
  <c r="BU61" i="9"/>
  <c r="BU336" i="9"/>
  <c r="BU108" i="9"/>
  <c r="BU278" i="9"/>
  <c r="BU58" i="9"/>
  <c r="BU348" i="9"/>
  <c r="BU391" i="9"/>
  <c r="BU192" i="9"/>
  <c r="BU248" i="9"/>
  <c r="BU269" i="9"/>
  <c r="BU343" i="9"/>
  <c r="BU342" i="9"/>
  <c r="BU505" i="9"/>
  <c r="BU129" i="9"/>
  <c r="BU371" i="9"/>
  <c r="BU413" i="9"/>
  <c r="BU378" i="9"/>
  <c r="BU288" i="9"/>
  <c r="BU48" i="9"/>
  <c r="BU328" i="9"/>
  <c r="BU335" i="9"/>
  <c r="BU365" i="9"/>
  <c r="BU412" i="9"/>
  <c r="BU245" i="9"/>
  <c r="BU143" i="9"/>
  <c r="BU301" i="9"/>
  <c r="BU41" i="9"/>
  <c r="BU326" i="9"/>
  <c r="BU364" i="9"/>
  <c r="BU39" i="9"/>
  <c r="BU396" i="9"/>
  <c r="BU94" i="9"/>
  <c r="BU370" i="9"/>
  <c r="BU295" i="9"/>
  <c r="BU440" i="9"/>
  <c r="BU33" i="9"/>
  <c r="BU124" i="9"/>
  <c r="BU181" i="9"/>
  <c r="BU438" i="9"/>
  <c r="BU333" i="9"/>
  <c r="BU252" i="9"/>
  <c r="BU27" i="9"/>
  <c r="BU437" i="9"/>
  <c r="BU213" i="9"/>
  <c r="BU272" i="9"/>
  <c r="BU368" i="9"/>
  <c r="BU22" i="9"/>
  <c r="BU178" i="9"/>
  <c r="BU203" i="9"/>
  <c r="BU235" i="9"/>
  <c r="BU114" i="9"/>
  <c r="BU202" i="9"/>
  <c r="BU76" i="9"/>
  <c r="BU375" i="9"/>
  <c r="BU74" i="9"/>
  <c r="BU481" i="9"/>
  <c r="BU138" i="9"/>
  <c r="BU112" i="9"/>
  <c r="BU420" i="9"/>
  <c r="BU73" i="9"/>
  <c r="BU243" i="9"/>
  <c r="BU72" i="9"/>
  <c r="BU480" i="9"/>
  <c r="BU345" i="9"/>
  <c r="BU417" i="9"/>
  <c r="BU399" i="9"/>
  <c r="BU164" i="9"/>
  <c r="BU198" i="9"/>
  <c r="BU372" i="9"/>
  <c r="BU229" i="9"/>
  <c r="BU337" i="9"/>
  <c r="BU416" i="9"/>
  <c r="BU398" i="9"/>
  <c r="BU64" i="9"/>
  <c r="BU62" i="9"/>
  <c r="BU120" i="9"/>
  <c r="BU329" i="9"/>
  <c r="BU249" i="9"/>
  <c r="BU453" i="9"/>
  <c r="BU476" i="9"/>
  <c r="BU159" i="9"/>
  <c r="BU277" i="9"/>
  <c r="BU390" i="9"/>
  <c r="BU226" i="9"/>
  <c r="BU276" i="9"/>
  <c r="BU191" i="9"/>
  <c r="BU379" i="9"/>
  <c r="BU308" i="9"/>
  <c r="BU247" i="9"/>
  <c r="BU450" i="9"/>
  <c r="BU353" i="9"/>
  <c r="BU186" i="9"/>
  <c r="BU144" i="9"/>
  <c r="BU221" i="9"/>
  <c r="BU274" i="9"/>
  <c r="BU128" i="9"/>
  <c r="BU44" i="9"/>
  <c r="BU156" i="9"/>
  <c r="BU428" i="9"/>
  <c r="BU303" i="9"/>
  <c r="BU155" i="9"/>
  <c r="BU470" i="9"/>
  <c r="BU102" i="9"/>
  <c r="BU397" i="9"/>
  <c r="BU444" i="9"/>
  <c r="BU334" i="9"/>
  <c r="BU443" i="9"/>
  <c r="BU427" i="9"/>
  <c r="BU35" i="9"/>
  <c r="BU411" i="9"/>
  <c r="BU91" i="9"/>
  <c r="BU32" i="9"/>
  <c r="BU31" i="9"/>
  <c r="BU123" i="9"/>
  <c r="BU30" i="9"/>
  <c r="BU240" i="9"/>
  <c r="BU118" i="9"/>
  <c r="BU153" i="9"/>
  <c r="BU290" i="9"/>
  <c r="BU26" i="9"/>
  <c r="BU151" i="9"/>
  <c r="BU150" i="9"/>
  <c r="BU210" i="9"/>
  <c r="BJ56" i="9"/>
  <c r="BJ190" i="9"/>
  <c r="BJ71" i="9"/>
  <c r="BJ200" i="9"/>
  <c r="BJ39" i="9"/>
  <c r="BJ224" i="9"/>
  <c r="BJ92" i="9"/>
  <c r="BJ86" i="9"/>
  <c r="BJ218" i="9"/>
  <c r="BJ181" i="9"/>
  <c r="BJ120" i="9"/>
  <c r="BJ94" i="9"/>
  <c r="BJ89" i="9"/>
  <c r="BJ144" i="9"/>
  <c r="BJ78" i="9"/>
  <c r="BJ141" i="9"/>
  <c r="BJ119" i="9"/>
  <c r="BJ30" i="9"/>
  <c r="BJ93" i="9"/>
  <c r="BJ137" i="9"/>
  <c r="BJ118" i="9"/>
  <c r="BJ135" i="9"/>
  <c r="BJ207" i="9"/>
  <c r="BJ100" i="9"/>
  <c r="BJ74" i="9"/>
  <c r="BJ26" i="9"/>
  <c r="BJ113" i="9"/>
  <c r="BJ98" i="9"/>
  <c r="BJ203" i="9"/>
  <c r="BJ173" i="9"/>
  <c r="BJ108" i="9"/>
  <c r="BJ72" i="9"/>
  <c r="BJ57" i="9"/>
  <c r="BJ192" i="9"/>
  <c r="BJ123" i="9"/>
  <c r="BJ222" i="9"/>
  <c r="BJ36" i="9"/>
  <c r="BJ124" i="9"/>
  <c r="BJ155" i="9"/>
  <c r="BJ85" i="9"/>
  <c r="BJ223" i="9"/>
  <c r="BJ185" i="9"/>
  <c r="BJ63" i="9"/>
  <c r="BJ153" i="9"/>
  <c r="BJ151" i="9"/>
  <c r="BJ150" i="9"/>
  <c r="BJ121" i="9"/>
  <c r="BJ216" i="9"/>
  <c r="BJ147" i="9"/>
  <c r="BJ146" i="9"/>
  <c r="BJ31" i="9"/>
  <c r="BJ178" i="9"/>
  <c r="BJ50" i="9"/>
  <c r="BJ213" i="9"/>
  <c r="BJ139" i="9"/>
  <c r="BJ29" i="9"/>
  <c r="BJ158" i="9"/>
  <c r="BJ176" i="9"/>
  <c r="BJ209" i="9"/>
  <c r="BJ134" i="9"/>
  <c r="BJ75" i="9"/>
  <c r="BJ115" i="9"/>
  <c r="BJ25" i="9"/>
  <c r="BJ42" i="9"/>
  <c r="BJ111" i="9"/>
  <c r="BJ129" i="9"/>
  <c r="BJ159" i="9"/>
  <c r="BJ186" i="9"/>
  <c r="BJ24" i="9"/>
  <c r="BJ23" i="9"/>
  <c r="BJ22" i="9"/>
  <c r="BJ199" i="9"/>
  <c r="BJ80" i="9"/>
  <c r="BJ61" i="9"/>
  <c r="BJ122" i="9"/>
  <c r="BJ154" i="9"/>
  <c r="BJ191" i="9"/>
  <c r="BJ69" i="9"/>
  <c r="BJ91" i="9"/>
  <c r="BJ62" i="9"/>
  <c r="BJ215" i="9"/>
  <c r="BJ180" i="9"/>
  <c r="BJ51" i="9"/>
  <c r="BJ68" i="9"/>
  <c r="BJ77" i="9"/>
  <c r="BJ102" i="9"/>
  <c r="BJ212" i="9"/>
  <c r="BJ211" i="9"/>
  <c r="BJ138" i="9"/>
  <c r="BJ197" i="9"/>
  <c r="BJ136" i="9"/>
  <c r="BJ27" i="9"/>
  <c r="BJ206" i="9"/>
  <c r="BJ205" i="9"/>
  <c r="BJ157" i="9"/>
  <c r="BJ114" i="9"/>
  <c r="BJ65" i="9"/>
  <c r="BJ160" i="9"/>
  <c r="BJ109" i="9"/>
  <c r="BJ88" i="9"/>
  <c r="BJ195" i="9"/>
  <c r="BJ87" i="9"/>
  <c r="BJ169" i="9"/>
  <c r="BJ156" i="9"/>
  <c r="BJ81" i="9"/>
  <c r="BJ226" i="9"/>
  <c r="BJ55" i="9"/>
  <c r="BJ104" i="9"/>
  <c r="BJ126" i="9"/>
  <c r="BJ221" i="9"/>
  <c r="BJ152" i="9"/>
  <c r="BJ220" i="9"/>
  <c r="BJ217" i="9"/>
  <c r="BJ34" i="9"/>
  <c r="BJ33" i="9"/>
  <c r="BJ53" i="9"/>
  <c r="BJ145" i="9"/>
  <c r="BJ83" i="9"/>
  <c r="BJ66" i="9"/>
  <c r="BJ101" i="9"/>
  <c r="BJ166" i="9"/>
  <c r="BJ162" i="9"/>
  <c r="BJ48" i="9"/>
  <c r="BJ210" i="9"/>
  <c r="BJ45" i="9"/>
  <c r="BJ208" i="9"/>
  <c r="BJ133" i="9"/>
  <c r="BJ44" i="9"/>
  <c r="BJ58" i="9"/>
  <c r="BJ99" i="9"/>
  <c r="BJ112" i="9"/>
  <c r="BJ175" i="9"/>
  <c r="BJ128" i="9"/>
  <c r="BJ172" i="9"/>
  <c r="BJ107" i="9"/>
  <c r="BJ41" i="9"/>
  <c r="BJ106" i="9"/>
  <c r="BJ125" i="9"/>
  <c r="BJ105" i="9"/>
  <c r="BJ38" i="9"/>
  <c r="BJ188" i="9"/>
  <c r="BJ96" i="9"/>
  <c r="BJ164" i="9"/>
  <c r="BJ35" i="9"/>
  <c r="BJ70" i="9"/>
  <c r="BJ219" i="9"/>
  <c r="BJ95" i="9"/>
  <c r="BJ90" i="9"/>
  <c r="BJ149" i="9"/>
  <c r="BJ167" i="9"/>
  <c r="BJ32" i="9"/>
  <c r="BJ179" i="9"/>
  <c r="BJ143" i="9"/>
  <c r="BJ49" i="9"/>
  <c r="BJ198" i="9"/>
  <c r="BJ227" i="9"/>
  <c r="BJ47" i="9"/>
  <c r="BJ28" i="9"/>
  <c r="BJ117" i="9"/>
  <c r="BJ187" i="9"/>
  <c r="BJ76" i="9"/>
  <c r="BJ132" i="9"/>
  <c r="BJ196" i="9"/>
  <c r="BJ131" i="9"/>
  <c r="BJ73" i="9"/>
  <c r="BJ110" i="9"/>
  <c r="BJ202" i="9"/>
  <c r="BJ201" i="9"/>
  <c r="BJ170" i="9"/>
  <c r="BJ40" i="9"/>
  <c r="BJ194" i="9"/>
  <c r="BJ97" i="9"/>
  <c r="BJ165" i="9"/>
  <c r="BJ225" i="9"/>
  <c r="BJ37" i="9"/>
  <c r="BJ54" i="9"/>
  <c r="BJ184" i="9"/>
  <c r="BJ84" i="9"/>
  <c r="BJ183" i="9"/>
  <c r="BJ182" i="9"/>
  <c r="BJ103" i="9"/>
  <c r="BJ79" i="9"/>
  <c r="BJ148" i="9"/>
  <c r="BJ52" i="9"/>
  <c r="BJ163" i="9"/>
  <c r="BJ67" i="9"/>
  <c r="BJ142" i="9"/>
  <c r="BJ214" i="9"/>
  <c r="BJ140" i="9"/>
  <c r="BJ177" i="9"/>
  <c r="BJ161" i="9"/>
  <c r="BJ46" i="9"/>
  <c r="BJ60" i="9"/>
  <c r="BJ59" i="9"/>
  <c r="BJ116" i="9"/>
  <c r="BJ82" i="9"/>
  <c r="BJ189" i="9"/>
  <c r="BJ43" i="9"/>
  <c r="BJ204" i="9"/>
  <c r="BJ130" i="9"/>
  <c r="BJ174" i="9"/>
  <c r="BJ171" i="9"/>
  <c r="BJ64" i="9"/>
  <c r="BJ127" i="9"/>
  <c r="BJ193" i="9"/>
  <c r="BJ168" i="9"/>
  <c r="AY73" i="9"/>
  <c r="AY152" i="9"/>
  <c r="AY51" i="9"/>
  <c r="AY72" i="9"/>
  <c r="AY49" i="9"/>
  <c r="AY185" i="9"/>
  <c r="AY47" i="9"/>
  <c r="AY82" i="9"/>
  <c r="AY105" i="9"/>
  <c r="AY189" i="9"/>
  <c r="AY181" i="9"/>
  <c r="AY150" i="9"/>
  <c r="AY40" i="9"/>
  <c r="AY79" i="9"/>
  <c r="AY99" i="9"/>
  <c r="AY78" i="9"/>
  <c r="AY64" i="9"/>
  <c r="AY188" i="9"/>
  <c r="AY103" i="9"/>
  <c r="AY121" i="9"/>
  <c r="AY120" i="9"/>
  <c r="AY118" i="9"/>
  <c r="AY37" i="9"/>
  <c r="AY101" i="9"/>
  <c r="AY170" i="9"/>
  <c r="AY160" i="9"/>
  <c r="AY22" i="9"/>
  <c r="AY142" i="9"/>
  <c r="AY131" i="9"/>
  <c r="AY87" i="9"/>
  <c r="AY52" i="9"/>
  <c r="AY107" i="9"/>
  <c r="AY159" i="9"/>
  <c r="AY71" i="9"/>
  <c r="AY27" i="9"/>
  <c r="AY70" i="9"/>
  <c r="AY158" i="9"/>
  <c r="AY68" i="9"/>
  <c r="AY128" i="9"/>
  <c r="AY42" i="9"/>
  <c r="AY164" i="9"/>
  <c r="AY114" i="9"/>
  <c r="AY141" i="9"/>
  <c r="AY65" i="9"/>
  <c r="AY95" i="9"/>
  <c r="AY63" i="9"/>
  <c r="AY149" i="9"/>
  <c r="AY136" i="9"/>
  <c r="AY38" i="9"/>
  <c r="AY58" i="9"/>
  <c r="AY23" i="9"/>
  <c r="AY57" i="9"/>
  <c r="AY135" i="9"/>
  <c r="AY36" i="9"/>
  <c r="AY144" i="9"/>
  <c r="AY169" i="9"/>
  <c r="AY140" i="9"/>
  <c r="AY165" i="9"/>
  <c r="AY116" i="9"/>
  <c r="AY113" i="9"/>
  <c r="AY92" i="9"/>
  <c r="AY48" i="9"/>
  <c r="AY85" i="9"/>
  <c r="AY83" i="9"/>
  <c r="AY130" i="9"/>
  <c r="AY129" i="9"/>
  <c r="AY127" i="9"/>
  <c r="AY26" i="9"/>
  <c r="AY138" i="9"/>
  <c r="AY133" i="9"/>
  <c r="AY66" i="9"/>
  <c r="AY178" i="9"/>
  <c r="AY77" i="9"/>
  <c r="AY62" i="9"/>
  <c r="AY76" i="9"/>
  <c r="AY109" i="9"/>
  <c r="AY75" i="9"/>
  <c r="AY175" i="9"/>
  <c r="AY173" i="9"/>
  <c r="AY56" i="9"/>
  <c r="AY162" i="9"/>
  <c r="AY29" i="9"/>
  <c r="AY134" i="9"/>
  <c r="AY28" i="9"/>
  <c r="AY33" i="9"/>
  <c r="AY187" i="9"/>
  <c r="AY108" i="9"/>
  <c r="AY111" i="9"/>
  <c r="AY139" i="9"/>
  <c r="AY100" i="9"/>
  <c r="AY184" i="9"/>
  <c r="AY106" i="9"/>
  <c r="AY183" i="9"/>
  <c r="AY115" i="9"/>
  <c r="AY44" i="9"/>
  <c r="AY67" i="9"/>
  <c r="AY41" i="9"/>
  <c r="AY81" i="9"/>
  <c r="AY125" i="9"/>
  <c r="AY124" i="9"/>
  <c r="AY39" i="9"/>
  <c r="AY167" i="9"/>
  <c r="AY88" i="9"/>
  <c r="AY31" i="9"/>
  <c r="AY176" i="9"/>
  <c r="AY98" i="9"/>
  <c r="AY154" i="9"/>
  <c r="AY172" i="9"/>
  <c r="AY146" i="9"/>
  <c r="AY145" i="9"/>
  <c r="AY54" i="9"/>
  <c r="AY168" i="9"/>
  <c r="AY32" i="9"/>
  <c r="AY191" i="9"/>
  <c r="AY53" i="9"/>
  <c r="AY157" i="9"/>
  <c r="AY93" i="9"/>
  <c r="AY91" i="9"/>
  <c r="AY190" i="9"/>
  <c r="AY156" i="9"/>
  <c r="AY46" i="9"/>
  <c r="AY69" i="9"/>
  <c r="AY110" i="9"/>
  <c r="AY151" i="9"/>
  <c r="AY155" i="9"/>
  <c r="AY163" i="9"/>
  <c r="AY80" i="9"/>
  <c r="AY180" i="9"/>
  <c r="AY123" i="9"/>
  <c r="AY177" i="9"/>
  <c r="AY25" i="9"/>
  <c r="AY60" i="9"/>
  <c r="AY24" i="9"/>
  <c r="AY74" i="9"/>
  <c r="AY174" i="9"/>
  <c r="AY30" i="9"/>
  <c r="AY171" i="9"/>
  <c r="AY161" i="9"/>
  <c r="AY55" i="9"/>
  <c r="AY143" i="9"/>
  <c r="AY34" i="9"/>
  <c r="AY166" i="9"/>
  <c r="AY94" i="9"/>
  <c r="AY186" i="9"/>
  <c r="AY50" i="9"/>
  <c r="AY86" i="9"/>
  <c r="AY97" i="9"/>
  <c r="AY84" i="9"/>
  <c r="AY45" i="9"/>
  <c r="AY182" i="9"/>
  <c r="AY104" i="9"/>
  <c r="AY43" i="9"/>
  <c r="AY126" i="9"/>
  <c r="AY90" i="9"/>
  <c r="AY137" i="9"/>
  <c r="AY179" i="9"/>
  <c r="AY96" i="9"/>
  <c r="AY89" i="9"/>
  <c r="AY61" i="9"/>
  <c r="AY59" i="9"/>
  <c r="AY122" i="9"/>
  <c r="AY148" i="9"/>
  <c r="AY119" i="9"/>
  <c r="AY147" i="9"/>
  <c r="AY102" i="9"/>
  <c r="AY153" i="9"/>
  <c r="AY35" i="9"/>
  <c r="AY132" i="9"/>
  <c r="AY117" i="9"/>
  <c r="AY112" i="9"/>
  <c r="AN424" i="9"/>
  <c r="AN30" i="9"/>
  <c r="AN134" i="9"/>
  <c r="AN265" i="9"/>
  <c r="AN138" i="9"/>
  <c r="AN186" i="9"/>
  <c r="AN132" i="9"/>
  <c r="AN198" i="9"/>
  <c r="AN278" i="9"/>
  <c r="AN156" i="9"/>
  <c r="AN29" i="9"/>
  <c r="AN419" i="9"/>
  <c r="AN157" i="9"/>
  <c r="AN252" i="9"/>
  <c r="AN219" i="9"/>
  <c r="AN348" i="9"/>
  <c r="AN137" i="9"/>
  <c r="AN235" i="9"/>
  <c r="AN368" i="9"/>
  <c r="AN121" i="9"/>
  <c r="AN206" i="9"/>
  <c r="AN177" i="9"/>
  <c r="AN28" i="9"/>
  <c r="AN175" i="9"/>
  <c r="AN341" i="9"/>
  <c r="AN178" i="9"/>
  <c r="AN266" i="9"/>
  <c r="AN135" i="9"/>
  <c r="AN353" i="9"/>
  <c r="AN339" i="9"/>
  <c r="AN130" i="9"/>
  <c r="AN367" i="9"/>
  <c r="AN128" i="9"/>
  <c r="AN127" i="9"/>
  <c r="AN27" i="9"/>
  <c r="AN123" i="9"/>
  <c r="AN120" i="9"/>
  <c r="AN415" i="9"/>
  <c r="AN118" i="9"/>
  <c r="AN331" i="9"/>
  <c r="AN112" i="9"/>
  <c r="AN217" i="9"/>
  <c r="AN413" i="9"/>
  <c r="AN411" i="9"/>
  <c r="AN323" i="9"/>
  <c r="AN104" i="9"/>
  <c r="AN347" i="9"/>
  <c r="AN102" i="9"/>
  <c r="AN101" i="9"/>
  <c r="AN237" i="9"/>
  <c r="AN239" i="9"/>
  <c r="AN92" i="9"/>
  <c r="AN190" i="9"/>
  <c r="AN315" i="9"/>
  <c r="AN214" i="9"/>
  <c r="AN86" i="9"/>
  <c r="AN84" i="9"/>
  <c r="AN402" i="9"/>
  <c r="AN361" i="9"/>
  <c r="AN311" i="9"/>
  <c r="AN76" i="9"/>
  <c r="AN75" i="9"/>
  <c r="AN360" i="9"/>
  <c r="AN147" i="9"/>
  <c r="AN228" i="9"/>
  <c r="AN70" i="9"/>
  <c r="AN69" i="9"/>
  <c r="AN164" i="9"/>
  <c r="AN224" i="9"/>
  <c r="AN144" i="9"/>
  <c r="AN221" i="9"/>
  <c r="AN62" i="9"/>
  <c r="AN211" i="9"/>
  <c r="AN60" i="9"/>
  <c r="AN59" i="9"/>
  <c r="AN56" i="9"/>
  <c r="AN195" i="9"/>
  <c r="AN171" i="9"/>
  <c r="AN292" i="9"/>
  <c r="AN425" i="9"/>
  <c r="AN241" i="9"/>
  <c r="AN46" i="9"/>
  <c r="AN289" i="9"/>
  <c r="AN230" i="9"/>
  <c r="AN342" i="9"/>
  <c r="AN378" i="9"/>
  <c r="AN376" i="9"/>
  <c r="AN169" i="9"/>
  <c r="AN375" i="9"/>
  <c r="AN193" i="9"/>
  <c r="AN236" i="9"/>
  <c r="AN280" i="9"/>
  <c r="AN421" i="9"/>
  <c r="AN366" i="9"/>
  <c r="AN250" i="9"/>
  <c r="AN418" i="9"/>
  <c r="AN335" i="9"/>
  <c r="AN218" i="9"/>
  <c r="AN414" i="9"/>
  <c r="AN426" i="9"/>
  <c r="AN115" i="9"/>
  <c r="AN111" i="9"/>
  <c r="AN329" i="9"/>
  <c r="AN412" i="9"/>
  <c r="AN107" i="9"/>
  <c r="AN246" i="9"/>
  <c r="AN262" i="9"/>
  <c r="AN216" i="9"/>
  <c r="AN321" i="9"/>
  <c r="AN261" i="9"/>
  <c r="AN174" i="9"/>
  <c r="AN317" i="9"/>
  <c r="AN215" i="9"/>
  <c r="AN316" i="9"/>
  <c r="AN88" i="9"/>
  <c r="AN151" i="9"/>
  <c r="AN165" i="9"/>
  <c r="AN403" i="9"/>
  <c r="AN82" i="9"/>
  <c r="AN400" i="9"/>
  <c r="AN398" i="9"/>
  <c r="AN197" i="9"/>
  <c r="AN396" i="9"/>
  <c r="AN148" i="9"/>
  <c r="AN222" i="9"/>
  <c r="AN392" i="9"/>
  <c r="AN428" i="9"/>
  <c r="AN427" i="9"/>
  <c r="AN307" i="9"/>
  <c r="AN159" i="9"/>
  <c r="AN158" i="9"/>
  <c r="AN64" i="9"/>
  <c r="AN163" i="9"/>
  <c r="AN343" i="9"/>
  <c r="AN210" i="9"/>
  <c r="AN143" i="9"/>
  <c r="AN294" i="9"/>
  <c r="AN385" i="9"/>
  <c r="AN52" i="9"/>
  <c r="AN291" i="9"/>
  <c r="AN49" i="9"/>
  <c r="AN48" i="9"/>
  <c r="AN45" i="9"/>
  <c r="AN357" i="9"/>
  <c r="AN170" i="9"/>
  <c r="AN379" i="9"/>
  <c r="AN377" i="9"/>
  <c r="AN285" i="9"/>
  <c r="AN283" i="9"/>
  <c r="AN37" i="9"/>
  <c r="AN36" i="9"/>
  <c r="AN207" i="9"/>
  <c r="AN33" i="9"/>
  <c r="AN179" i="9"/>
  <c r="AN423" i="9"/>
  <c r="AN253" i="9"/>
  <c r="AN369" i="9"/>
  <c r="AN133" i="9"/>
  <c r="AN229" i="9"/>
  <c r="AN191" i="9"/>
  <c r="AN337" i="9"/>
  <c r="AN166" i="9"/>
  <c r="AN126" i="9"/>
  <c r="AN336" i="9"/>
  <c r="AN122" i="9"/>
  <c r="AN249" i="9"/>
  <c r="AN119" i="9"/>
  <c r="AN117" i="9"/>
  <c r="AN185" i="9"/>
  <c r="AN330" i="9"/>
  <c r="AN328" i="9"/>
  <c r="AN263" i="9"/>
  <c r="AN25" i="9"/>
  <c r="AN277" i="9"/>
  <c r="AN352" i="9"/>
  <c r="AN103" i="9"/>
  <c r="AN152" i="9"/>
  <c r="AN100" i="9"/>
  <c r="AN97" i="9"/>
  <c r="AN95" i="9"/>
  <c r="AN363" i="9"/>
  <c r="AN201" i="9"/>
  <c r="AN406" i="9"/>
  <c r="AN233" i="9"/>
  <c r="AN274" i="9"/>
  <c r="AN273" i="9"/>
  <c r="AN81" i="9"/>
  <c r="AN79" i="9"/>
  <c r="AN78" i="9"/>
  <c r="AN199" i="9"/>
  <c r="AN395" i="9"/>
  <c r="AN173" i="9"/>
  <c r="AN309" i="9"/>
  <c r="AN72" i="9"/>
  <c r="AN189" i="9"/>
  <c r="AN146" i="9"/>
  <c r="AN67" i="9"/>
  <c r="AN145" i="9"/>
  <c r="AN389" i="9"/>
  <c r="AN387" i="9"/>
  <c r="AN61" i="9"/>
  <c r="AN300" i="9"/>
  <c r="AN386" i="9"/>
  <c r="AN58" i="9"/>
  <c r="AN55" i="9"/>
  <c r="AN238" i="9"/>
  <c r="AN51" i="9"/>
  <c r="AN180" i="9"/>
  <c r="AN142" i="9"/>
  <c r="AN382" i="9"/>
  <c r="AN141" i="9"/>
  <c r="AN43" i="9"/>
  <c r="AN204" i="9"/>
  <c r="AN287" i="9"/>
  <c r="AN355" i="9"/>
  <c r="AN41" i="9"/>
  <c r="AN282" i="9"/>
  <c r="AN168" i="9"/>
  <c r="AN35" i="9"/>
  <c r="AN34" i="9"/>
  <c r="AN279" i="9"/>
  <c r="AN333" i="9"/>
  <c r="AN116" i="9"/>
  <c r="AN114" i="9"/>
  <c r="AN110" i="9"/>
  <c r="AN109" i="9"/>
  <c r="AN326" i="9"/>
  <c r="AN364" i="9"/>
  <c r="AN322" i="9"/>
  <c r="AN276" i="9"/>
  <c r="AN154" i="9"/>
  <c r="AN320" i="9"/>
  <c r="AN99" i="9"/>
  <c r="AN260" i="9"/>
  <c r="AN408" i="9"/>
  <c r="AN407" i="9"/>
  <c r="AN90" i="9"/>
  <c r="AN87" i="9"/>
  <c r="AN404" i="9"/>
  <c r="AN213" i="9"/>
  <c r="AN313" i="9"/>
  <c r="AN401" i="9"/>
  <c r="AN399" i="9"/>
  <c r="AN212" i="9"/>
  <c r="AN397" i="9"/>
  <c r="AN244" i="9"/>
  <c r="AN310" i="9"/>
  <c r="AN393" i="9"/>
  <c r="AN71" i="9"/>
  <c r="AN391" i="9"/>
  <c r="AN258" i="9"/>
  <c r="AN306" i="9"/>
  <c r="AN303" i="9"/>
  <c r="AN388" i="9"/>
  <c r="AN242" i="9"/>
  <c r="AN344" i="9"/>
  <c r="AN231" i="9"/>
  <c r="AN350" i="9"/>
  <c r="AN57" i="9"/>
  <c r="AN257" i="9"/>
  <c r="AN293" i="9"/>
  <c r="AN384" i="9"/>
  <c r="AN358" i="9"/>
  <c r="AN383" i="9"/>
  <c r="AN381" i="9"/>
  <c r="AN188" i="9"/>
  <c r="AN288" i="9"/>
  <c r="AN356" i="9"/>
  <c r="AN286" i="9"/>
  <c r="AN255" i="9"/>
  <c r="AN284" i="9"/>
  <c r="AN39" i="9"/>
  <c r="AN374" i="9"/>
  <c r="AN372" i="9"/>
  <c r="AN192" i="9"/>
  <c r="AN32" i="9"/>
  <c r="AN131" i="9"/>
  <c r="AN422" i="9"/>
  <c r="AN225" i="9"/>
  <c r="AN176" i="9"/>
  <c r="AN420" i="9"/>
  <c r="AN125" i="9"/>
  <c r="AN365" i="9"/>
  <c r="AN346" i="9"/>
  <c r="AN264" i="9"/>
  <c r="AN345" i="9"/>
  <c r="AN332" i="9"/>
  <c r="AN247" i="9"/>
  <c r="AN26" i="9"/>
  <c r="AN108" i="9"/>
  <c r="AN325" i="9"/>
  <c r="AN106" i="9"/>
  <c r="AN181" i="9"/>
  <c r="AN410" i="9"/>
  <c r="AN161" i="9"/>
  <c r="AN234" i="9"/>
  <c r="AN318" i="9"/>
  <c r="AN96" i="9"/>
  <c r="AN94" i="9"/>
  <c r="AN245" i="9"/>
  <c r="AN362" i="9"/>
  <c r="AN405" i="9"/>
  <c r="AN240" i="9"/>
  <c r="AN150" i="9"/>
  <c r="AN83" i="9"/>
  <c r="AN80" i="9"/>
  <c r="AN200" i="9"/>
  <c r="AN77" i="9"/>
  <c r="AN272" i="9"/>
  <c r="AN160" i="9"/>
  <c r="AN184" i="9"/>
  <c r="AN308" i="9"/>
  <c r="AN243" i="9"/>
  <c r="AN271" i="9"/>
  <c r="AN359" i="9"/>
  <c r="AN305" i="9"/>
  <c r="AN205" i="9"/>
  <c r="AN172" i="9"/>
  <c r="AN302" i="9"/>
  <c r="AN196" i="9"/>
  <c r="AN299" i="9"/>
  <c r="AN297" i="9"/>
  <c r="AN295" i="9"/>
  <c r="AN54" i="9"/>
  <c r="AN53" i="9"/>
  <c r="AN227" i="9"/>
  <c r="AN270" i="9"/>
  <c r="AN290" i="9"/>
  <c r="AN208" i="9"/>
  <c r="AN44" i="9"/>
  <c r="AN42" i="9"/>
  <c r="AN349" i="9"/>
  <c r="AN203" i="9"/>
  <c r="AN194" i="9"/>
  <c r="AN40" i="9"/>
  <c r="AN162" i="9"/>
  <c r="AN268" i="9"/>
  <c r="AN281" i="9"/>
  <c r="AN371" i="9"/>
  <c r="AN31" i="9"/>
  <c r="AN267" i="9"/>
  <c r="AN340" i="9"/>
  <c r="AN136" i="9"/>
  <c r="AN220" i="9"/>
  <c r="AN226" i="9"/>
  <c r="AN251" i="9"/>
  <c r="AN338" i="9"/>
  <c r="AN129" i="9"/>
  <c r="AN202" i="9"/>
  <c r="AN124" i="9"/>
  <c r="AN417" i="9"/>
  <c r="AN334" i="9"/>
  <c r="AN416" i="9"/>
  <c r="AN248" i="9"/>
  <c r="AN155" i="9"/>
  <c r="AN113" i="9"/>
  <c r="AN223" i="9"/>
  <c r="AN327" i="9"/>
  <c r="AN324" i="9"/>
  <c r="AN105" i="9"/>
  <c r="AN24" i="9"/>
  <c r="AN275" i="9"/>
  <c r="AN153" i="9"/>
  <c r="AN319" i="9"/>
  <c r="AN98" i="9"/>
  <c r="AN409" i="9"/>
  <c r="AN93" i="9"/>
  <c r="AN91" i="9"/>
  <c r="AN89" i="9"/>
  <c r="AN429" i="9"/>
  <c r="AN314" i="9"/>
  <c r="AN85" i="9"/>
  <c r="AN312" i="9"/>
  <c r="AN23" i="9"/>
  <c r="AN149" i="9"/>
  <c r="AN351" i="9"/>
  <c r="AN259" i="9"/>
  <c r="AN74" i="9"/>
  <c r="AN394" i="9"/>
  <c r="AN73" i="9"/>
  <c r="AN232" i="9"/>
  <c r="AN390" i="9"/>
  <c r="AN68" i="9"/>
  <c r="AN304" i="9"/>
  <c r="AN66" i="9"/>
  <c r="AN65" i="9"/>
  <c r="AN63" i="9"/>
  <c r="AN301" i="9"/>
  <c r="AN298" i="9"/>
  <c r="AN296" i="9"/>
  <c r="AN183" i="9"/>
  <c r="AN22" i="9"/>
  <c r="AN182" i="9"/>
  <c r="AN209" i="9"/>
  <c r="AN50" i="9"/>
  <c r="AN354" i="9"/>
  <c r="AN47" i="9"/>
  <c r="AN140" i="9"/>
  <c r="AN256" i="9"/>
  <c r="AN380" i="9"/>
  <c r="AN139" i="9"/>
  <c r="AN187" i="9"/>
  <c r="AN269" i="9"/>
  <c r="AN38" i="9"/>
  <c r="AN373" i="9"/>
  <c r="AN167" i="9"/>
  <c r="AN370" i="9"/>
  <c r="AN254" i="9"/>
  <c r="AC72" i="9"/>
  <c r="AC41" i="9"/>
  <c r="AC70" i="9"/>
  <c r="AC96" i="9"/>
  <c r="AC83" i="9"/>
  <c r="AC63" i="9"/>
  <c r="AC88" i="9"/>
  <c r="AC92" i="9"/>
  <c r="AC66" i="9"/>
  <c r="AC67" i="9"/>
  <c r="AC44" i="9"/>
  <c r="AC75" i="9"/>
  <c r="AC73" i="9"/>
  <c r="AC81" i="9"/>
  <c r="AC50" i="9"/>
  <c r="AC84" i="9"/>
  <c r="AC65" i="9"/>
  <c r="AC76" i="9"/>
  <c r="AC87" i="9"/>
  <c r="AC42" i="9"/>
  <c r="AC22" i="9"/>
  <c r="AC51" i="9"/>
  <c r="AC24" i="9"/>
  <c r="AC59" i="9"/>
  <c r="AC68" i="9"/>
  <c r="AC56" i="9"/>
  <c r="AC95" i="9"/>
  <c r="AC93" i="9"/>
  <c r="AC77" i="9"/>
  <c r="AC91" i="9"/>
  <c r="AC54" i="9"/>
  <c r="AC53" i="9"/>
  <c r="AC90" i="9"/>
  <c r="AC49" i="9"/>
  <c r="AC25" i="9"/>
  <c r="AC48" i="9"/>
  <c r="AC58" i="9"/>
  <c r="AC31" i="9"/>
  <c r="AC78" i="9"/>
  <c r="AC40" i="9"/>
  <c r="AC36" i="9"/>
  <c r="AC34" i="9"/>
  <c r="AC33" i="9"/>
  <c r="AC82" i="9"/>
  <c r="AC80" i="9"/>
  <c r="AC39" i="9"/>
  <c r="AC97" i="9"/>
  <c r="AC38" i="9"/>
  <c r="AC45" i="9"/>
  <c r="AC61" i="9"/>
  <c r="AC23" i="9"/>
  <c r="AC35" i="9"/>
  <c r="AC57" i="9"/>
  <c r="AC30" i="9"/>
  <c r="AC85" i="9"/>
  <c r="AC28" i="9"/>
  <c r="AC64" i="9"/>
  <c r="AC47" i="9"/>
  <c r="AC26" i="9"/>
  <c r="AC62" i="9"/>
  <c r="AC89" i="9"/>
  <c r="AC69" i="9"/>
  <c r="AC71" i="9"/>
  <c r="AC46" i="9"/>
  <c r="AC79" i="9"/>
  <c r="AC60" i="9"/>
  <c r="AC74" i="9"/>
  <c r="AC37" i="9"/>
  <c r="AC29" i="9"/>
  <c r="AC94" i="9"/>
  <c r="AC27" i="9"/>
  <c r="AC43" i="9"/>
  <c r="AC55" i="9"/>
  <c r="AC86" i="9"/>
  <c r="AC52" i="9"/>
  <c r="AC32" i="9"/>
  <c r="R196" i="9"/>
  <c r="R115" i="9"/>
  <c r="R60" i="9"/>
  <c r="R64" i="9"/>
  <c r="R70" i="9"/>
  <c r="R153" i="9"/>
  <c r="R56" i="9"/>
  <c r="R98" i="9"/>
  <c r="R210" i="9"/>
  <c r="R209" i="9"/>
  <c r="R158" i="9"/>
  <c r="R30" i="9"/>
  <c r="R188" i="9"/>
  <c r="R149" i="9"/>
  <c r="R113" i="9"/>
  <c r="R99" i="9"/>
  <c r="R29" i="9"/>
  <c r="R205" i="9"/>
  <c r="R146" i="9"/>
  <c r="R181" i="9"/>
  <c r="R43" i="9"/>
  <c r="R140" i="9"/>
  <c r="R93" i="9"/>
  <c r="R137" i="9"/>
  <c r="R39" i="9"/>
  <c r="R92" i="9"/>
  <c r="R176" i="9"/>
  <c r="R133" i="9"/>
  <c r="R131" i="9"/>
  <c r="R37" i="9"/>
  <c r="R129" i="9"/>
  <c r="R95" i="9"/>
  <c r="R170" i="9"/>
  <c r="R211" i="9"/>
  <c r="R169" i="9"/>
  <c r="R168" i="9"/>
  <c r="R191" i="9"/>
  <c r="R51" i="9"/>
  <c r="R24" i="9"/>
  <c r="R49" i="9"/>
  <c r="R208" i="9"/>
  <c r="R48" i="9"/>
  <c r="R207" i="9"/>
  <c r="R185" i="9"/>
  <c r="R145" i="9"/>
  <c r="R142" i="9"/>
  <c r="R108" i="9"/>
  <c r="R139" i="9"/>
  <c r="R111" i="9"/>
  <c r="R122" i="9"/>
  <c r="R204" i="9"/>
  <c r="R100" i="9"/>
  <c r="R38" i="9"/>
  <c r="R174" i="9"/>
  <c r="R125" i="9"/>
  <c r="R91" i="9"/>
  <c r="R61" i="9"/>
  <c r="R27" i="9"/>
  <c r="R72" i="9"/>
  <c r="R26" i="9"/>
  <c r="R79" i="9"/>
  <c r="R154" i="9"/>
  <c r="R59" i="9"/>
  <c r="R213" i="9"/>
  <c r="R212" i="9"/>
  <c r="R163" i="9"/>
  <c r="R193" i="9"/>
  <c r="R127" i="9"/>
  <c r="R103" i="9"/>
  <c r="R52" i="9"/>
  <c r="R65" i="9"/>
  <c r="R187" i="9"/>
  <c r="R69" i="9"/>
  <c r="R123" i="9"/>
  <c r="R85" i="9"/>
  <c r="R66" i="9"/>
  <c r="R184" i="9"/>
  <c r="R144" i="9"/>
  <c r="R180" i="9"/>
  <c r="R28" i="9"/>
  <c r="R110" i="9"/>
  <c r="R75" i="9"/>
  <c r="R83" i="9"/>
  <c r="R203" i="9"/>
  <c r="R202" i="9"/>
  <c r="R74" i="9"/>
  <c r="R132" i="9"/>
  <c r="R165" i="9"/>
  <c r="R172" i="9"/>
  <c r="R35" i="9"/>
  <c r="R128" i="9"/>
  <c r="R33" i="9"/>
  <c r="R150" i="9"/>
  <c r="R121" i="9"/>
  <c r="R197" i="9"/>
  <c r="R80" i="9"/>
  <c r="R25" i="9"/>
  <c r="R78" i="9"/>
  <c r="R152" i="9"/>
  <c r="R55" i="9"/>
  <c r="R151" i="9"/>
  <c r="R31" i="9"/>
  <c r="R97" i="9"/>
  <c r="R190" i="9"/>
  <c r="R102" i="9"/>
  <c r="R162" i="9"/>
  <c r="R68" i="9"/>
  <c r="R167" i="9"/>
  <c r="R23" i="9"/>
  <c r="R206" i="9"/>
  <c r="R45" i="9"/>
  <c r="R182" i="9"/>
  <c r="R44" i="9"/>
  <c r="R157" i="9"/>
  <c r="R178" i="9"/>
  <c r="R177" i="9"/>
  <c r="R126" i="9"/>
  <c r="R136" i="9"/>
  <c r="R135" i="9"/>
  <c r="R175" i="9"/>
  <c r="R201" i="9"/>
  <c r="R173" i="9"/>
  <c r="R36" i="9"/>
  <c r="R73" i="9"/>
  <c r="R198" i="9"/>
  <c r="R104" i="9"/>
  <c r="R214" i="9"/>
  <c r="R106" i="9"/>
  <c r="R88" i="9"/>
  <c r="R63" i="9"/>
  <c r="R194" i="9"/>
  <c r="R120" i="9"/>
  <c r="R119" i="9"/>
  <c r="R53" i="9"/>
  <c r="R114" i="9"/>
  <c r="R77" i="9"/>
  <c r="R50" i="9"/>
  <c r="R105" i="9"/>
  <c r="R62" i="9"/>
  <c r="R148" i="9"/>
  <c r="R47" i="9"/>
  <c r="R186" i="9"/>
  <c r="R183" i="9"/>
  <c r="R143" i="9"/>
  <c r="R94" i="9"/>
  <c r="R141" i="9"/>
  <c r="R84" i="9"/>
  <c r="R138" i="9"/>
  <c r="R40" i="9"/>
  <c r="R96" i="9"/>
  <c r="R109" i="9"/>
  <c r="R118" i="9"/>
  <c r="R156" i="9"/>
  <c r="R200" i="9"/>
  <c r="R124" i="9"/>
  <c r="R22" i="9"/>
  <c r="R34" i="9"/>
  <c r="R32" i="9"/>
  <c r="R87" i="9"/>
  <c r="R155" i="9"/>
  <c r="R159" i="9"/>
  <c r="R71" i="9"/>
  <c r="R164" i="9"/>
  <c r="R215" i="9"/>
  <c r="R58" i="9"/>
  <c r="R195" i="9"/>
  <c r="R57" i="9"/>
  <c r="R116" i="9"/>
  <c r="R54" i="9"/>
  <c r="R90" i="9"/>
  <c r="R192" i="9"/>
  <c r="R189" i="9"/>
  <c r="R86" i="9"/>
  <c r="R101" i="9"/>
  <c r="R76" i="9"/>
  <c r="R67" i="9"/>
  <c r="R46" i="9"/>
  <c r="R166" i="9"/>
  <c r="R147" i="9"/>
  <c r="R112" i="9"/>
  <c r="R179" i="9"/>
  <c r="R89" i="9"/>
  <c r="R42" i="9"/>
  <c r="R41" i="9"/>
  <c r="R82" i="9"/>
  <c r="R161" i="9"/>
  <c r="R160" i="9"/>
  <c r="R134" i="9"/>
  <c r="R117" i="9"/>
  <c r="R81" i="9"/>
  <c r="R130" i="9"/>
  <c r="R199" i="9"/>
  <c r="R171" i="9"/>
  <c r="R107" i="9"/>
  <c r="G173" i="9"/>
  <c r="G170" i="9"/>
  <c r="G650" i="9"/>
  <c r="G535" i="9"/>
  <c r="G483" i="9"/>
  <c r="G204" i="9"/>
  <c r="G328" i="9"/>
  <c r="G540" i="9"/>
  <c r="G396" i="9"/>
  <c r="G299" i="9"/>
  <c r="G317" i="9"/>
  <c r="G562" i="9"/>
  <c r="G153" i="9"/>
  <c r="G643" i="9"/>
  <c r="G454" i="9"/>
  <c r="G453" i="9"/>
  <c r="G638" i="9"/>
  <c r="G144" i="9"/>
  <c r="G373" i="9"/>
  <c r="G392" i="9"/>
  <c r="G255" i="9"/>
  <c r="G475" i="9"/>
  <c r="G502" i="9"/>
  <c r="G634" i="9"/>
  <c r="G213" i="9"/>
  <c r="G134" i="9"/>
  <c r="G403" i="9"/>
  <c r="G355" i="9"/>
  <c r="G132" i="9"/>
  <c r="G129" i="9"/>
  <c r="G126" i="9"/>
  <c r="G124" i="9"/>
  <c r="G623" i="9"/>
  <c r="G324" i="9"/>
  <c r="G232" i="9"/>
  <c r="G348" i="9"/>
  <c r="G446" i="9"/>
  <c r="G187" i="9"/>
  <c r="G480" i="9"/>
  <c r="G618" i="9"/>
  <c r="G112" i="9"/>
  <c r="G443" i="9"/>
  <c r="G110" i="9"/>
  <c r="G442" i="9"/>
  <c r="G106" i="9"/>
  <c r="G323" i="9"/>
  <c r="G390" i="9"/>
  <c r="G344" i="9"/>
  <c r="G494" i="9"/>
  <c r="G101" i="9"/>
  <c r="G98" i="9"/>
  <c r="G251" i="9"/>
  <c r="G602" i="9"/>
  <c r="G661" i="9"/>
  <c r="G228" i="9"/>
  <c r="G479" i="9"/>
  <c r="G438" i="9"/>
  <c r="G89" i="9"/>
  <c r="G366" i="9"/>
  <c r="G432" i="9"/>
  <c r="G211" i="9"/>
  <c r="G524" i="9"/>
  <c r="G596" i="9"/>
  <c r="G523" i="9"/>
  <c r="G553" i="9"/>
  <c r="G275" i="9"/>
  <c r="G595" i="9"/>
  <c r="G226" i="9"/>
  <c r="G424" i="9"/>
  <c r="G551" i="9"/>
  <c r="G72" i="9"/>
  <c r="G71" i="9"/>
  <c r="G307" i="9"/>
  <c r="G420" i="9"/>
  <c r="G69" i="9"/>
  <c r="G589" i="9"/>
  <c r="G517" i="9"/>
  <c r="G63" i="9"/>
  <c r="G587" i="9"/>
  <c r="G312" i="9"/>
  <c r="G585" i="9"/>
  <c r="G180" i="9"/>
  <c r="G303" i="9"/>
  <c r="G581" i="9"/>
  <c r="G516" i="9"/>
  <c r="G580" i="9"/>
  <c r="G490" i="9"/>
  <c r="G576" i="9"/>
  <c r="G416" i="9"/>
  <c r="G53" i="9"/>
  <c r="G311" i="9"/>
  <c r="G414" i="9"/>
  <c r="G657" i="9"/>
  <c r="G221" i="9"/>
  <c r="G44" i="9"/>
  <c r="G478" i="9"/>
  <c r="G243" i="9"/>
  <c r="G40" i="9"/>
  <c r="G177" i="9"/>
  <c r="G513" i="9"/>
  <c r="G35" i="9"/>
  <c r="G175" i="9"/>
  <c r="G376" i="9"/>
  <c r="G33" i="9"/>
  <c r="G497" i="9"/>
  <c r="G30" i="9"/>
  <c r="G477" i="9"/>
  <c r="G655" i="9"/>
  <c r="G26" i="9"/>
  <c r="G670" i="9"/>
  <c r="G295" i="9"/>
  <c r="G668" i="9"/>
  <c r="G161" i="9"/>
  <c r="G647" i="9"/>
  <c r="G159" i="9"/>
  <c r="G645" i="9"/>
  <c r="G156" i="9"/>
  <c r="G644" i="9"/>
  <c r="G374" i="9"/>
  <c r="G327" i="9"/>
  <c r="G561" i="9"/>
  <c r="G298" i="9"/>
  <c r="G189" i="9"/>
  <c r="G235" i="9"/>
  <c r="G141" i="9"/>
  <c r="G465" i="9"/>
  <c r="G636" i="9"/>
  <c r="G135" i="9"/>
  <c r="G633" i="9"/>
  <c r="G501" i="9"/>
  <c r="G253" i="9"/>
  <c r="G371" i="9"/>
  <c r="G287" i="9"/>
  <c r="G316" i="9"/>
  <c r="G470" i="9"/>
  <c r="G125" i="9"/>
  <c r="G463" i="9"/>
  <c r="G447" i="9"/>
  <c r="G622" i="9"/>
  <c r="G119" i="9"/>
  <c r="G621" i="9"/>
  <c r="G22" i="9"/>
  <c r="G286" i="9"/>
  <c r="G252" i="9"/>
  <c r="G617" i="9"/>
  <c r="G231" i="9"/>
  <c r="G614" i="9"/>
  <c r="G556" i="9"/>
  <c r="G555" i="9"/>
  <c r="G105" i="9"/>
  <c r="G186" i="9"/>
  <c r="G277" i="9"/>
  <c r="G102" i="9"/>
  <c r="G462" i="9"/>
  <c r="G500" i="9"/>
  <c r="G662" i="9"/>
  <c r="G672" i="9"/>
  <c r="G439" i="9"/>
  <c r="G95" i="9"/>
  <c r="G212" i="9"/>
  <c r="G93" i="9"/>
  <c r="G437" i="9"/>
  <c r="G600" i="9"/>
  <c r="G341" i="9"/>
  <c r="G340" i="9"/>
  <c r="G598" i="9"/>
  <c r="G85" i="9"/>
  <c r="G429" i="9"/>
  <c r="G183" i="9"/>
  <c r="G499" i="9"/>
  <c r="G79" i="9"/>
  <c r="G78" i="9"/>
  <c r="G75" i="9"/>
  <c r="G73" i="9"/>
  <c r="G493" i="9"/>
  <c r="G246" i="9"/>
  <c r="G491" i="9"/>
  <c r="G591" i="9"/>
  <c r="G337" i="9"/>
  <c r="G518" i="9"/>
  <c r="G549" i="9"/>
  <c r="G548" i="9"/>
  <c r="G223" i="9"/>
  <c r="G222" i="9"/>
  <c r="G261" i="9"/>
  <c r="G584" i="9"/>
  <c r="G461" i="9"/>
  <c r="G273" i="9"/>
  <c r="G260" i="9"/>
  <c r="G546" i="9"/>
  <c r="G336" i="9"/>
  <c r="G545" i="9"/>
  <c r="G56" i="9"/>
  <c r="G54" i="9"/>
  <c r="G52" i="9"/>
  <c r="G50" i="9"/>
  <c r="G207" i="9"/>
  <c r="G333" i="9"/>
  <c r="G412" i="9"/>
  <c r="G471" i="9"/>
  <c r="G43" i="9"/>
  <c r="G41" i="9"/>
  <c r="G219" i="9"/>
  <c r="G410" i="9"/>
  <c r="G310" i="9"/>
  <c r="G176" i="9"/>
  <c r="G218" i="9"/>
  <c r="G569" i="9"/>
  <c r="G398" i="9"/>
  <c r="G512" i="9"/>
  <c r="G217" i="9"/>
  <c r="G506" i="9"/>
  <c r="G272" i="9"/>
  <c r="G215" i="9"/>
  <c r="G651" i="9"/>
  <c r="G258" i="9"/>
  <c r="G172" i="9"/>
  <c r="G240" i="9"/>
  <c r="G169" i="9"/>
  <c r="G166" i="9"/>
  <c r="G205" i="9"/>
  <c r="G165" i="9"/>
  <c r="G164" i="9"/>
  <c r="G648" i="9"/>
  <c r="G375" i="9"/>
  <c r="G664" i="9"/>
  <c r="G455" i="9"/>
  <c r="G281" i="9"/>
  <c r="G384" i="9"/>
  <c r="G280" i="9"/>
  <c r="G149" i="9"/>
  <c r="G147" i="9"/>
  <c r="G326" i="9"/>
  <c r="G482" i="9"/>
  <c r="G359" i="9"/>
  <c r="G140" i="9"/>
  <c r="G637" i="9"/>
  <c r="G292" i="9"/>
  <c r="G635" i="9"/>
  <c r="G449" i="9"/>
  <c r="G234" i="9"/>
  <c r="G631" i="9"/>
  <c r="G133" i="9"/>
  <c r="G627" i="9"/>
  <c r="G625" i="9"/>
  <c r="G203" i="9"/>
  <c r="G503" i="9"/>
  <c r="G123" i="9"/>
  <c r="G122" i="9"/>
  <c r="G539" i="9"/>
  <c r="G118" i="9"/>
  <c r="G267" i="9"/>
  <c r="G481" i="9"/>
  <c r="G445" i="9"/>
  <c r="G202" i="9"/>
  <c r="G113" i="9"/>
  <c r="G527" i="9"/>
  <c r="G526" i="9"/>
  <c r="G383" i="9"/>
  <c r="G108" i="9"/>
  <c r="G104" i="9"/>
  <c r="G201" i="9"/>
  <c r="G265" i="9"/>
  <c r="G486" i="9"/>
  <c r="G343" i="9"/>
  <c r="G100" i="9"/>
  <c r="G605" i="9"/>
  <c r="G97" i="9"/>
  <c r="G314" i="9"/>
  <c r="G660" i="9"/>
  <c r="G554" i="9"/>
  <c r="G92" i="9"/>
  <c r="G436" i="9"/>
  <c r="G435" i="9"/>
  <c r="G88" i="9"/>
  <c r="G297" i="9"/>
  <c r="G525" i="9"/>
  <c r="G263" i="9"/>
  <c r="G248" i="9"/>
  <c r="G81" i="9"/>
  <c r="G80" i="9"/>
  <c r="G426" i="9"/>
  <c r="G77" i="9"/>
  <c r="G594" i="9"/>
  <c r="G285" i="9"/>
  <c r="G262" i="9"/>
  <c r="G364" i="9"/>
  <c r="G469" i="9"/>
  <c r="G225" i="9"/>
  <c r="G550" i="9"/>
  <c r="G270" i="9"/>
  <c r="G404" i="9"/>
  <c r="G400" i="9"/>
  <c r="G508" i="9"/>
  <c r="G419" i="9"/>
  <c r="G389" i="9"/>
  <c r="G507" i="9"/>
  <c r="G60" i="9"/>
  <c r="G547" i="9"/>
  <c r="G179" i="9"/>
  <c r="G208" i="9"/>
  <c r="G473" i="9"/>
  <c r="G515" i="9"/>
  <c r="G55" i="9"/>
  <c r="G193" i="9"/>
  <c r="G382" i="9"/>
  <c r="G49" i="9"/>
  <c r="G504" i="9"/>
  <c r="G413" i="9"/>
  <c r="G388" i="9"/>
  <c r="G573" i="9"/>
  <c r="G572" i="9"/>
  <c r="G192" i="9"/>
  <c r="G39" i="9"/>
  <c r="G571" i="9"/>
  <c r="G259" i="9"/>
  <c r="G242" i="9"/>
  <c r="G386" i="9"/>
  <c r="G568" i="9"/>
  <c r="G489" i="9"/>
  <c r="G543" i="9"/>
  <c r="G206" i="9"/>
  <c r="G565" i="9"/>
  <c r="G409" i="9"/>
  <c r="G511" i="9"/>
  <c r="G534" i="9"/>
  <c r="G214" i="9"/>
  <c r="G381" i="9"/>
  <c r="G155" i="9"/>
  <c r="G641" i="9"/>
  <c r="G271" i="9"/>
  <c r="G532" i="9"/>
  <c r="G294" i="9"/>
  <c r="G358" i="9"/>
  <c r="G139" i="9"/>
  <c r="G254" i="9"/>
  <c r="G136" i="9"/>
  <c r="G391" i="9"/>
  <c r="G531" i="9"/>
  <c r="G325" i="9"/>
  <c r="G308" i="9"/>
  <c r="G560" i="9"/>
  <c r="G354" i="9"/>
  <c r="G131" i="9"/>
  <c r="G128" i="9"/>
  <c r="G559" i="9"/>
  <c r="G352" i="9"/>
  <c r="G370" i="9"/>
  <c r="G558" i="9"/>
  <c r="G495" i="9"/>
  <c r="G557" i="9"/>
  <c r="G278" i="9"/>
  <c r="G115" i="9"/>
  <c r="G266" i="9"/>
  <c r="G616" i="9"/>
  <c r="G615" i="9"/>
  <c r="G347" i="9"/>
  <c r="G109" i="9"/>
  <c r="G612" i="9"/>
  <c r="G610" i="9"/>
  <c r="G185" i="9"/>
  <c r="G282" i="9"/>
  <c r="G229" i="9"/>
  <c r="G538" i="9"/>
  <c r="G322" i="9"/>
  <c r="G440" i="9"/>
  <c r="G290" i="9"/>
  <c r="G250" i="9"/>
  <c r="G305" i="9"/>
  <c r="G313" i="9"/>
  <c r="G249" i="9"/>
  <c r="G467" i="9"/>
  <c r="G264" i="9"/>
  <c r="G87" i="9"/>
  <c r="G675" i="9"/>
  <c r="G430" i="9"/>
  <c r="G321" i="9"/>
  <c r="G82" i="9"/>
  <c r="G427" i="9"/>
  <c r="G365" i="9"/>
  <c r="G521" i="9"/>
  <c r="G674" i="9"/>
  <c r="G74" i="9"/>
  <c r="G339" i="9"/>
  <c r="G593" i="9"/>
  <c r="G320" i="9"/>
  <c r="G274" i="9"/>
  <c r="G181" i="9"/>
  <c r="G498" i="9"/>
  <c r="G485" i="9"/>
  <c r="G67" i="9"/>
  <c r="G224" i="9"/>
  <c r="G269" i="9"/>
  <c r="G62" i="9"/>
  <c r="G379" i="9"/>
  <c r="G583" i="9"/>
  <c r="G59" i="9"/>
  <c r="G363" i="9"/>
  <c r="G496" i="9"/>
  <c r="G283" i="9"/>
  <c r="G579" i="9"/>
  <c r="G362" i="9"/>
  <c r="G575" i="9"/>
  <c r="G399" i="9"/>
  <c r="G51" i="9"/>
  <c r="G472" i="9"/>
  <c r="G466" i="9"/>
  <c r="G46" i="9"/>
  <c r="G45" i="9"/>
  <c r="G514" i="9"/>
  <c r="G42" i="9"/>
  <c r="G536" i="9"/>
  <c r="G178" i="9"/>
  <c r="G468" i="9"/>
  <c r="G36" i="9"/>
  <c r="G377" i="9"/>
  <c r="G319" i="9"/>
  <c r="G492" i="9"/>
  <c r="G329" i="9"/>
  <c r="G567" i="9"/>
  <c r="G566" i="9"/>
  <c r="G29" i="9"/>
  <c r="G28" i="9"/>
  <c r="G25" i="9"/>
  <c r="G238" i="9"/>
  <c r="G458" i="9"/>
  <c r="G168" i="9"/>
  <c r="G361" i="9"/>
  <c r="G563" i="9"/>
  <c r="G158" i="9"/>
  <c r="G152" i="9"/>
  <c r="G318" i="9"/>
  <c r="G564" i="9"/>
  <c r="G397" i="9"/>
  <c r="G360" i="9"/>
  <c r="G163" i="9"/>
  <c r="G665" i="9"/>
  <c r="G257" i="9"/>
  <c r="G646" i="9"/>
  <c r="G157" i="9"/>
  <c r="G154" i="9"/>
  <c r="G190" i="9"/>
  <c r="G663" i="9"/>
  <c r="G640" i="9"/>
  <c r="G146" i="9"/>
  <c r="G145" i="9"/>
  <c r="G143" i="9"/>
  <c r="G293" i="9"/>
  <c r="G138" i="9"/>
  <c r="G372" i="9"/>
  <c r="G357" i="9"/>
  <c r="G405" i="9"/>
  <c r="G23" i="9"/>
  <c r="G632" i="9"/>
  <c r="G630" i="9"/>
  <c r="G628" i="9"/>
  <c r="G530" i="9"/>
  <c r="G667" i="9"/>
  <c r="G127" i="9"/>
  <c r="G624" i="9"/>
  <c r="G351" i="9"/>
  <c r="G350" i="9"/>
  <c r="G121" i="9"/>
  <c r="G349" i="9"/>
  <c r="G117" i="9"/>
  <c r="G529" i="9"/>
  <c r="G114" i="9"/>
  <c r="G619" i="9"/>
  <c r="G528" i="9"/>
  <c r="G111" i="9"/>
  <c r="G346" i="9"/>
  <c r="G613" i="9"/>
  <c r="G107" i="9"/>
  <c r="G609" i="9"/>
  <c r="G369" i="9"/>
  <c r="G345" i="9"/>
  <c r="G607" i="9"/>
  <c r="G291" i="9"/>
  <c r="G315" i="9"/>
  <c r="G368" i="9"/>
  <c r="G603" i="9"/>
  <c r="G380" i="9"/>
  <c r="G474" i="9"/>
  <c r="G601" i="9"/>
  <c r="G91" i="9"/>
  <c r="G200" i="9"/>
  <c r="G342" i="9"/>
  <c r="G599" i="9"/>
  <c r="G431" i="9"/>
  <c r="G86" i="9"/>
  <c r="G84" i="9"/>
  <c r="G669" i="9"/>
  <c r="G198" i="9"/>
  <c r="G276" i="9"/>
  <c r="G182" i="9"/>
  <c r="G227" i="9"/>
  <c r="G425" i="9"/>
  <c r="G423" i="9"/>
  <c r="G247" i="9"/>
  <c r="G197" i="9"/>
  <c r="G338" i="9"/>
  <c r="G590" i="9"/>
  <c r="G70" i="9"/>
  <c r="G288" i="9"/>
  <c r="G401" i="9"/>
  <c r="G65" i="9"/>
  <c r="G304" i="9"/>
  <c r="G659" i="9"/>
  <c r="G586" i="9"/>
  <c r="G61" i="9"/>
  <c r="G418" i="9"/>
  <c r="G58" i="9"/>
  <c r="G284" i="9"/>
  <c r="G195" i="9"/>
  <c r="G417" i="9"/>
  <c r="G577" i="9"/>
  <c r="G194" i="9"/>
  <c r="G415" i="9"/>
  <c r="G302" i="9"/>
  <c r="G334" i="9"/>
  <c r="G47" i="9"/>
  <c r="G301" i="9"/>
  <c r="G220" i="9"/>
  <c r="G378" i="9"/>
  <c r="G387" i="9"/>
  <c r="G332" i="9"/>
  <c r="G38" i="9"/>
  <c r="G673" i="9"/>
  <c r="G570" i="9"/>
  <c r="G510" i="9"/>
  <c r="G174" i="9"/>
  <c r="G385" i="9"/>
  <c r="G191" i="9"/>
  <c r="G406" i="9"/>
  <c r="G216" i="9"/>
  <c r="G241" i="9"/>
  <c r="G27" i="9"/>
  <c r="G24" i="9"/>
  <c r="G476" i="9"/>
  <c r="G239" i="9"/>
  <c r="G457" i="9"/>
  <c r="G666" i="9"/>
  <c r="G642" i="9"/>
  <c r="G171" i="9"/>
  <c r="G167" i="9"/>
  <c r="G652" i="9"/>
  <c r="G393" i="9"/>
  <c r="G676" i="9"/>
  <c r="G296" i="9"/>
  <c r="G649" i="9"/>
  <c r="G306" i="9"/>
  <c r="G456" i="9"/>
  <c r="G162" i="9"/>
  <c r="G533" i="9"/>
  <c r="G160" i="9"/>
  <c r="G487" i="9"/>
  <c r="G509" i="9"/>
  <c r="G256" i="9"/>
  <c r="G151" i="9"/>
  <c r="G150" i="9"/>
  <c r="G148" i="9"/>
  <c r="G639" i="9"/>
  <c r="G237" i="9"/>
  <c r="G236" i="9"/>
  <c r="G142" i="9"/>
  <c r="G137" i="9"/>
  <c r="G452" i="9"/>
  <c r="G451" i="9"/>
  <c r="G450" i="9"/>
  <c r="G356" i="9"/>
  <c r="G464" i="9"/>
  <c r="G629" i="9"/>
  <c r="G541" i="9"/>
  <c r="G626" i="9"/>
  <c r="G130" i="9"/>
  <c r="G188" i="9"/>
  <c r="G353" i="9"/>
  <c r="G448" i="9"/>
  <c r="G233" i="9"/>
  <c r="G120" i="9"/>
  <c r="G408" i="9"/>
  <c r="G279" i="9"/>
  <c r="G116" i="9"/>
  <c r="G620" i="9"/>
  <c r="G402" i="9"/>
  <c r="G444" i="9"/>
  <c r="G395" i="9"/>
  <c r="G230" i="9"/>
  <c r="G394" i="9"/>
  <c r="G611" i="9"/>
  <c r="G608" i="9"/>
  <c r="G103" i="9"/>
  <c r="G505" i="9"/>
  <c r="G441" i="9"/>
  <c r="G606" i="9"/>
  <c r="G99" i="9"/>
  <c r="G604" i="9"/>
  <c r="G96" i="9"/>
  <c r="G184" i="9"/>
  <c r="G94" i="9"/>
  <c r="G289" i="9"/>
  <c r="G367" i="9"/>
  <c r="G90" i="9"/>
  <c r="G434" i="9"/>
  <c r="G433" i="9"/>
  <c r="G199" i="9"/>
  <c r="G597" i="9"/>
  <c r="G83" i="9"/>
  <c r="G428" i="9"/>
  <c r="G522" i="9"/>
  <c r="G654" i="9"/>
  <c r="G520" i="9"/>
  <c r="G76" i="9"/>
  <c r="G537" i="9"/>
  <c r="G552" i="9"/>
  <c r="G422" i="9"/>
  <c r="G592" i="9"/>
  <c r="G196" i="9"/>
  <c r="G421" i="9"/>
  <c r="G519" i="9"/>
  <c r="G68" i="9"/>
  <c r="G66" i="9"/>
  <c r="G64" i="9"/>
  <c r="G588" i="9"/>
  <c r="G407" i="9"/>
  <c r="G210" i="9"/>
  <c r="G582" i="9"/>
  <c r="G658" i="9"/>
  <c r="G209" i="9"/>
  <c r="G671" i="9"/>
  <c r="G245" i="9"/>
  <c r="G578" i="9"/>
  <c r="G57" i="9"/>
  <c r="G268" i="9"/>
  <c r="G460" i="9"/>
  <c r="G335" i="9"/>
  <c r="G48" i="9"/>
  <c r="G544" i="9"/>
  <c r="G653" i="9"/>
  <c r="G574" i="9"/>
  <c r="G411" i="9"/>
  <c r="G244" i="9"/>
  <c r="G331" i="9"/>
  <c r="G459" i="9"/>
  <c r="G37" i="9"/>
  <c r="G330" i="9"/>
  <c r="G309" i="9"/>
  <c r="G656" i="9"/>
  <c r="G34" i="9"/>
  <c r="G32" i="9"/>
  <c r="G31" i="9"/>
  <c r="G300" i="9"/>
  <c r="G484" i="9"/>
  <c r="G542" i="9"/>
  <c r="G488" i="9"/>
  <c r="S123" i="12"/>
  <c r="S38" i="12"/>
  <c r="S43" i="12"/>
  <c r="O54" i="12"/>
  <c r="O19" i="12"/>
  <c r="O25" i="12"/>
  <c r="O33" i="12"/>
  <c r="O39" i="12"/>
  <c r="O43" i="12"/>
  <c r="O49" i="12"/>
  <c r="O56" i="12"/>
  <c r="O64" i="12"/>
  <c r="O70" i="12"/>
  <c r="O76" i="12"/>
  <c r="O14" i="12"/>
  <c r="O88" i="12"/>
  <c r="O94" i="12"/>
  <c r="O97" i="12"/>
  <c r="O103" i="12"/>
  <c r="O109" i="12"/>
  <c r="O116" i="12"/>
  <c r="O122" i="12"/>
  <c r="O128" i="12"/>
  <c r="O132" i="12"/>
  <c r="O137" i="12"/>
  <c r="O63" i="12"/>
  <c r="O20" i="12"/>
  <c r="O26" i="12"/>
  <c r="O12" i="12"/>
  <c r="O35" i="12"/>
  <c r="O44" i="12"/>
  <c r="O50" i="12"/>
  <c r="O57" i="12"/>
  <c r="O65" i="12"/>
  <c r="O71" i="12"/>
  <c r="O77" i="12"/>
  <c r="O82" i="12"/>
  <c r="O89" i="12"/>
  <c r="O95" i="12"/>
  <c r="O98" i="12"/>
  <c r="O104" i="12"/>
  <c r="O110" i="12"/>
  <c r="O117" i="12"/>
  <c r="O123" i="12"/>
  <c r="O129" i="12"/>
  <c r="O134" i="12"/>
  <c r="O133" i="12"/>
  <c r="O85" i="12"/>
  <c r="O21" i="12"/>
  <c r="O27" i="12"/>
  <c r="O13" i="12"/>
  <c r="O36" i="12"/>
  <c r="O45" i="12"/>
  <c r="O51" i="12"/>
  <c r="O60" i="12"/>
  <c r="O66" i="12"/>
  <c r="O72" i="12"/>
  <c r="O78" i="12"/>
  <c r="O83" i="12"/>
  <c r="O90" i="12"/>
  <c r="O140" i="12"/>
  <c r="O99" i="12"/>
  <c r="O105" i="12"/>
  <c r="O31" i="12"/>
  <c r="O118" i="12"/>
  <c r="O124" i="12"/>
  <c r="O130" i="12"/>
  <c r="O135" i="12"/>
  <c r="O16" i="12"/>
  <c r="O22" i="12"/>
  <c r="O28" i="12"/>
  <c r="O34" i="12"/>
  <c r="O40" i="12"/>
  <c r="O46" i="12"/>
  <c r="O52" i="12"/>
  <c r="O61" i="12"/>
  <c r="O67" i="12"/>
  <c r="O73" i="12"/>
  <c r="O80" i="12"/>
  <c r="O84" i="12"/>
  <c r="O91" i="12"/>
  <c r="O141" i="12"/>
  <c r="O100" i="12"/>
  <c r="O106" i="12"/>
  <c r="O113" i="12"/>
  <c r="O15" i="12"/>
  <c r="O17" i="12"/>
  <c r="O23" i="12"/>
  <c r="O29" i="12"/>
  <c r="O37" i="12"/>
  <c r="O41" i="12"/>
  <c r="O47" i="12"/>
  <c r="O53" i="12"/>
  <c r="O58" i="12"/>
  <c r="O68" i="12"/>
  <c r="O74" i="12"/>
  <c r="O79" i="12"/>
  <c r="O86" i="12"/>
  <c r="O92" i="12"/>
  <c r="O142" i="12"/>
  <c r="O101" i="12"/>
  <c r="O107" i="12"/>
  <c r="O114" i="12"/>
  <c r="O120" i="12"/>
  <c r="O126" i="12"/>
  <c r="O143" i="12"/>
  <c r="O112" i="12"/>
  <c r="O144" i="12"/>
  <c r="O32" i="12"/>
  <c r="O18" i="12"/>
  <c r="O24" i="12"/>
  <c r="O30" i="12"/>
  <c r="O38" i="12"/>
  <c r="O42" i="12"/>
  <c r="O48" i="12"/>
  <c r="O55" i="12"/>
  <c r="O62" i="12"/>
  <c r="O69" i="12"/>
  <c r="O75" i="12"/>
  <c r="O81" i="12"/>
  <c r="O87" i="12"/>
  <c r="O93" i="12"/>
  <c r="O96" i="12"/>
  <c r="O102" i="12"/>
  <c r="O108" i="12"/>
  <c r="O115" i="12"/>
  <c r="O121" i="12"/>
  <c r="O127" i="12"/>
  <c r="O131" i="12"/>
  <c r="O136" i="12"/>
  <c r="O145" i="12"/>
  <c r="S112" i="12"/>
  <c r="S140" i="12"/>
  <c r="S50" i="12"/>
  <c r="T115" i="12"/>
  <c r="S115" i="12"/>
  <c r="T87" i="12"/>
  <c r="S87" i="12"/>
  <c r="S130" i="12"/>
  <c r="S89" i="12"/>
  <c r="S14" i="12"/>
  <c r="T121" i="12"/>
  <c r="S121" i="12"/>
  <c r="T93" i="12"/>
  <c r="S93" i="12"/>
  <c r="T62" i="12"/>
  <c r="S62" i="12"/>
  <c r="T127" i="12"/>
  <c r="S127" i="12"/>
  <c r="T96" i="12"/>
  <c r="S96" i="12"/>
  <c r="T81" i="12"/>
  <c r="S81" i="12"/>
  <c r="S116" i="12"/>
  <c r="S75" i="12"/>
  <c r="S29" i="12"/>
  <c r="S126" i="12"/>
  <c r="S120" i="12"/>
  <c r="S114" i="12"/>
  <c r="S92" i="12"/>
  <c r="S131" i="12"/>
  <c r="T131" i="12"/>
  <c r="T102" i="12"/>
  <c r="S102" i="12"/>
  <c r="S108" i="12"/>
  <c r="S68" i="12"/>
  <c r="S21" i="12"/>
  <c r="T136" i="12"/>
  <c r="S136" i="12"/>
  <c r="T69" i="12"/>
  <c r="S69" i="12"/>
  <c r="S145" i="12"/>
  <c r="S101" i="12"/>
  <c r="S60" i="12"/>
  <c r="S63" i="12"/>
  <c r="S138" i="12"/>
  <c r="S144" i="12"/>
  <c r="S135" i="12"/>
  <c r="S129" i="12"/>
  <c r="S122" i="12"/>
  <c r="S107" i="12"/>
  <c r="S99" i="12"/>
  <c r="S95" i="12"/>
  <c r="S88" i="12"/>
  <c r="S74" i="12"/>
  <c r="S66" i="12"/>
  <c r="S57" i="12"/>
  <c r="S49" i="12"/>
  <c r="S42" i="12"/>
  <c r="S37" i="12"/>
  <c r="S27" i="12"/>
  <c r="S20" i="12"/>
  <c r="S54" i="12"/>
  <c r="S16" i="12"/>
  <c r="S22" i="12"/>
  <c r="S28" i="12"/>
  <c r="S34" i="12"/>
  <c r="S40" i="12"/>
  <c r="S46" i="12"/>
  <c r="S52" i="12"/>
  <c r="S61" i="12"/>
  <c r="S67" i="12"/>
  <c r="S73" i="12"/>
  <c r="S80" i="12"/>
  <c r="S84" i="12"/>
  <c r="S91" i="12"/>
  <c r="S141" i="12"/>
  <c r="S100" i="12"/>
  <c r="S106" i="12"/>
  <c r="S113" i="12"/>
  <c r="S119" i="12"/>
  <c r="S125" i="12"/>
  <c r="T138" i="12"/>
  <c r="S147" i="12"/>
  <c r="S137" i="12"/>
  <c r="S118" i="12"/>
  <c r="S110" i="12"/>
  <c r="S103" i="12"/>
  <c r="S83" i="12"/>
  <c r="S77" i="12"/>
  <c r="S70" i="12"/>
  <c r="S53" i="12"/>
  <c r="S45" i="12"/>
  <c r="S35" i="12"/>
  <c r="S33" i="12"/>
  <c r="S24" i="12"/>
  <c r="S17" i="12"/>
  <c r="Q145" i="12"/>
  <c r="Q136" i="12"/>
  <c r="O139" i="12"/>
  <c r="O111" i="12"/>
  <c r="O59" i="12"/>
  <c r="O125" i="12"/>
  <c r="O119" i="12"/>
  <c r="Q15" i="12"/>
  <c r="Q17" i="12"/>
  <c r="Q23" i="12"/>
  <c r="Q29" i="12"/>
  <c r="Q37" i="12"/>
  <c r="Q41" i="12"/>
  <c r="Q47" i="12"/>
  <c r="Q53" i="12"/>
  <c r="Q58" i="12"/>
  <c r="Q68" i="12"/>
  <c r="Q74" i="12"/>
  <c r="Q79" i="12"/>
  <c r="Q86" i="12"/>
  <c r="Q92" i="12"/>
  <c r="Q142" i="12"/>
  <c r="Q101" i="12"/>
  <c r="Q107" i="12"/>
  <c r="Q114" i="12"/>
  <c r="Q120" i="12"/>
  <c r="Q126" i="12"/>
  <c r="Q143" i="12"/>
  <c r="Q32" i="12"/>
  <c r="Q18" i="12"/>
  <c r="Q24" i="12"/>
  <c r="Q30" i="12"/>
  <c r="Q38" i="12"/>
  <c r="Q42" i="12"/>
  <c r="Q48" i="12"/>
  <c r="Q55" i="12"/>
  <c r="Q62" i="12"/>
  <c r="Q69" i="12"/>
  <c r="Q75" i="12"/>
  <c r="Q81" i="12"/>
  <c r="Q87" i="12"/>
  <c r="Q93" i="12"/>
  <c r="Q96" i="12"/>
  <c r="Q102" i="12"/>
  <c r="Q108" i="12"/>
  <c r="Q115" i="12"/>
  <c r="Q121" i="12"/>
  <c r="Q127" i="12"/>
  <c r="Q131" i="12"/>
  <c r="Q54" i="12"/>
  <c r="Q19" i="12"/>
  <c r="Q25" i="12"/>
  <c r="Q33" i="12"/>
  <c r="Q39" i="12"/>
  <c r="Q43" i="12"/>
  <c r="Q49" i="12"/>
  <c r="Q56" i="12"/>
  <c r="Q64" i="12"/>
  <c r="Q70" i="12"/>
  <c r="Q76" i="12"/>
  <c r="Q14" i="12"/>
  <c r="Q88" i="12"/>
  <c r="Q94" i="12"/>
  <c r="Q97" i="12"/>
  <c r="Q103" i="12"/>
  <c r="Q109" i="12"/>
  <c r="Q116" i="12"/>
  <c r="Q122" i="12"/>
  <c r="Q128" i="12"/>
  <c r="Q63" i="12"/>
  <c r="Q20" i="12"/>
  <c r="Q26" i="12"/>
  <c r="Q12" i="12"/>
  <c r="Q35" i="12"/>
  <c r="Q44" i="12"/>
  <c r="Q50" i="12"/>
  <c r="Q57" i="12"/>
  <c r="Q65" i="12"/>
  <c r="Q71" i="12"/>
  <c r="Q77" i="12"/>
  <c r="Q82" i="12"/>
  <c r="Q89" i="12"/>
  <c r="Q95" i="12"/>
  <c r="Q98" i="12"/>
  <c r="Q104" i="12"/>
  <c r="Q85" i="12"/>
  <c r="Q21" i="12"/>
  <c r="Q27" i="12"/>
  <c r="Q13" i="12"/>
  <c r="Q36" i="12"/>
  <c r="Q45" i="12"/>
  <c r="Q51" i="12"/>
  <c r="Q60" i="12"/>
  <c r="Q66" i="12"/>
  <c r="Q72" i="12"/>
  <c r="Q78" i="12"/>
  <c r="Q83" i="12"/>
  <c r="Q90" i="12"/>
  <c r="Q140" i="12"/>
  <c r="Q99" i="12"/>
  <c r="Q105" i="12"/>
  <c r="Q31" i="12"/>
  <c r="Q118" i="12"/>
  <c r="Q124" i="12"/>
  <c r="Q130" i="12"/>
  <c r="Q135" i="12"/>
  <c r="Q138" i="12"/>
  <c r="Q16" i="12"/>
  <c r="Q22" i="12"/>
  <c r="Q28" i="12"/>
  <c r="Q34" i="12"/>
  <c r="Q40" i="12"/>
  <c r="Q46" i="12"/>
  <c r="Q52" i="12"/>
  <c r="Q61" i="12"/>
  <c r="Q67" i="12"/>
  <c r="Q73" i="12"/>
  <c r="Q80" i="12"/>
  <c r="Q84" i="12"/>
  <c r="Q91" i="12"/>
  <c r="Q141" i="12"/>
  <c r="Q100" i="12"/>
  <c r="Q106" i="12"/>
  <c r="Q113" i="12"/>
  <c r="Q119" i="12"/>
  <c r="Q125" i="12"/>
  <c r="Q59" i="12"/>
  <c r="Q111" i="12"/>
  <c r="Q139" i="12"/>
  <c r="T114" i="12"/>
  <c r="S146" i="12"/>
  <c r="S143" i="12"/>
  <c r="S124" i="12"/>
  <c r="S117" i="12"/>
  <c r="S109" i="12"/>
  <c r="S142" i="12"/>
  <c r="S90" i="12"/>
  <c r="S82" i="12"/>
  <c r="S76" i="12"/>
  <c r="S58" i="12"/>
  <c r="S51" i="12"/>
  <c r="S44" i="12"/>
  <c r="S39" i="12"/>
  <c r="S30" i="12"/>
  <c r="S23" i="12"/>
  <c r="S85" i="12"/>
  <c r="Q144" i="12"/>
  <c r="Q112" i="12"/>
  <c r="O138" i="12"/>
  <c r="O147" i="12"/>
  <c r="O146" i="12"/>
  <c r="S134" i="12"/>
  <c r="S128" i="12"/>
  <c r="S105" i="12"/>
  <c r="S98" i="12"/>
  <c r="S94" i="12"/>
  <c r="S79" i="12"/>
  <c r="S72" i="12"/>
  <c r="S65" i="12"/>
  <c r="S56" i="12"/>
  <c r="S48" i="12"/>
  <c r="S41" i="12"/>
  <c r="S13" i="12"/>
  <c r="S26" i="12"/>
  <c r="S19" i="12"/>
  <c r="S32" i="12"/>
  <c r="S139" i="12"/>
  <c r="S111" i="12"/>
  <c r="S59" i="12"/>
  <c r="Q147" i="12"/>
  <c r="Q133" i="12"/>
  <c r="Q134" i="12"/>
  <c r="Q129" i="12"/>
  <c r="Q123" i="12"/>
  <c r="Q117" i="12"/>
  <c r="Q110" i="12"/>
  <c r="S133" i="12"/>
  <c r="S132" i="12"/>
  <c r="S31" i="12"/>
  <c r="S104" i="12"/>
  <c r="S97" i="12"/>
  <c r="S86" i="12"/>
  <c r="S78" i="12"/>
  <c r="S71" i="12"/>
  <c r="S64" i="12"/>
  <c r="S55" i="12"/>
  <c r="S47" i="12"/>
  <c r="S36" i="12"/>
  <c r="S12" i="12"/>
  <c r="S25" i="12"/>
  <c r="S18" i="12"/>
  <c r="S15" i="12"/>
  <c r="Q146" i="12"/>
  <c r="Q137" i="12"/>
  <c r="Q132" i="12"/>
  <c r="U65" i="12" l="1"/>
  <c r="U97" i="12"/>
  <c r="U29" i="12"/>
  <c r="U120" i="12"/>
  <c r="U102" i="12"/>
  <c r="U81" i="12"/>
  <c r="U64" i="12"/>
  <c r="U62" i="12"/>
  <c r="U54" i="12"/>
  <c r="U47" i="12"/>
  <c r="U146" i="12"/>
  <c r="U111" i="12"/>
  <c r="U39" i="12"/>
  <c r="U128" i="12"/>
  <c r="U131" i="12"/>
  <c r="U92" i="12"/>
  <c r="U19" i="12"/>
  <c r="U56" i="12"/>
  <c r="U114" i="12"/>
  <c r="U138" i="12"/>
  <c r="U101" i="12"/>
  <c r="U69" i="12"/>
  <c r="U61" i="12"/>
  <c r="U137" i="12"/>
  <c r="U96" i="12"/>
  <c r="U59" i="12"/>
  <c r="U93" i="12"/>
  <c r="U25" i="12"/>
  <c r="U63" i="12"/>
  <c r="U80" i="12"/>
  <c r="U87" i="12"/>
  <c r="U119" i="12"/>
  <c r="U108" i="12"/>
  <c r="U15" i="12"/>
  <c r="U68" i="12"/>
  <c r="U91" i="12"/>
  <c r="U143" i="12"/>
  <c r="U52" i="12"/>
  <c r="U48" i="12"/>
  <c r="U53" i="12"/>
  <c r="U20" i="12"/>
  <c r="U86" i="12"/>
  <c r="U100" i="12"/>
  <c r="U105" i="12"/>
  <c r="U126" i="12"/>
  <c r="U17" i="12"/>
  <c r="U76" i="12"/>
  <c r="U75" i="12"/>
  <c r="U142" i="12"/>
  <c r="U112" i="12"/>
  <c r="U113" i="12"/>
  <c r="U127" i="12"/>
  <c r="U55" i="12"/>
  <c r="U121" i="12"/>
  <c r="U84" i="12"/>
  <c r="U26" i="12"/>
  <c r="U94" i="12"/>
  <c r="U115" i="12"/>
  <c r="U109" i="12"/>
  <c r="U32" i="12"/>
  <c r="U24" i="12"/>
  <c r="U38" i="12"/>
  <c r="U33" i="12"/>
  <c r="U43" i="12"/>
  <c r="U49" i="12"/>
  <c r="U70" i="12"/>
  <c r="U14" i="12"/>
  <c r="U88" i="12"/>
  <c r="U103" i="12"/>
  <c r="U116" i="12"/>
  <c r="U122" i="12"/>
  <c r="U16" i="12"/>
  <c r="U22" i="12"/>
  <c r="U28" i="12"/>
  <c r="U34" i="12"/>
  <c r="U67" i="12"/>
  <c r="U73" i="12"/>
  <c r="U106" i="12"/>
  <c r="U37" i="12"/>
  <c r="U41" i="12"/>
  <c r="U74" i="12"/>
  <c r="U79" i="12"/>
  <c r="U18" i="12"/>
  <c r="U30" i="12"/>
  <c r="U42" i="12"/>
  <c r="U85" i="12"/>
  <c r="U78" i="12"/>
  <c r="U31" i="12"/>
  <c r="U134" i="12"/>
  <c r="U45" i="12"/>
  <c r="U66" i="12"/>
  <c r="U118" i="12"/>
  <c r="U21" i="12"/>
  <c r="U44" i="12"/>
  <c r="U82" i="12"/>
  <c r="U117" i="12"/>
  <c r="U27" i="12"/>
  <c r="U83" i="12"/>
  <c r="U135" i="12"/>
  <c r="U99" i="12"/>
  <c r="U12" i="12"/>
  <c r="U71" i="12"/>
  <c r="U104" i="12"/>
  <c r="U133" i="12"/>
  <c r="U50" i="12"/>
  <c r="U89" i="12"/>
  <c r="U123" i="12"/>
  <c r="U13" i="12"/>
  <c r="U51" i="12"/>
  <c r="U72" i="12"/>
  <c r="U90" i="12"/>
  <c r="U124" i="12"/>
  <c r="U35" i="12"/>
  <c r="U57" i="12"/>
  <c r="U77" i="12"/>
  <c r="U95" i="12"/>
  <c r="U110" i="12"/>
  <c r="U129" i="12"/>
  <c r="U147" i="12"/>
  <c r="U36" i="12"/>
  <c r="U60" i="12"/>
  <c r="U140" i="12"/>
  <c r="U130" i="12"/>
  <c r="U58" i="12"/>
  <c r="U136" i="12"/>
  <c r="U23" i="12"/>
  <c r="U141" i="12"/>
  <c r="U107" i="12"/>
  <c r="U144" i="12"/>
  <c r="U46" i="12"/>
  <c r="U139" i="12"/>
  <c r="U40" i="12"/>
  <c r="U132" i="12"/>
  <c r="U145" i="12"/>
  <c r="U125" i="12"/>
  <c r="U98" i="12"/>
  <c r="C8" i="9" l="1"/>
  <c r="C11" i="9" l="1"/>
  <c r="L50" i="3" l="1"/>
  <c r="C6" i="9" l="1"/>
  <c r="R75" i="3"/>
  <c r="R74" i="3"/>
  <c r="R73" i="3"/>
  <c r="R72" i="3"/>
  <c r="R71" i="3"/>
  <c r="R70" i="3"/>
  <c r="R69" i="3"/>
  <c r="R68" i="3"/>
  <c r="R67" i="3"/>
  <c r="L72" i="3" l="1"/>
  <c r="M72" i="3" s="1"/>
  <c r="L69" i="3"/>
  <c r="M69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W9" i="9" s="1"/>
  <c r="DT8" i="9"/>
  <c r="FA16" i="9" l="1"/>
  <c r="FD9" i="9"/>
  <c r="EH7" i="9"/>
  <c r="EH9" i="9"/>
  <c r="EP16" i="9"/>
  <c r="ES9" i="9"/>
  <c r="G10" i="15"/>
  <c r="AP9" i="13"/>
  <c r="DW7" i="9"/>
  <c r="F10" i="15"/>
  <c r="DW11" i="9"/>
  <c r="I10" i="15"/>
  <c r="H10" i="15"/>
  <c r="DT15" i="9"/>
  <c r="DT14" i="9"/>
  <c r="DT16" i="9"/>
  <c r="DT13" i="9"/>
  <c r="EE13" i="9"/>
  <c r="EE15" i="9"/>
  <c r="EE16" i="9"/>
  <c r="EP14" i="9"/>
  <c r="EP15" i="9"/>
  <c r="FD7" i="9"/>
  <c r="AP10" i="13"/>
  <c r="FA14" i="9"/>
  <c r="FA13" i="9"/>
  <c r="FA15" i="9"/>
  <c r="EP13" i="9"/>
  <c r="ES7" i="9"/>
  <c r="AN11" i="13"/>
  <c r="AP11" i="13" s="1"/>
  <c r="EE14" i="9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5" i="9"/>
  <c r="FD25" i="9"/>
  <c r="ES22" i="9"/>
  <c r="FD22" i="9"/>
  <c r="FD24" i="9"/>
  <c r="ES24" i="9"/>
  <c r="ES23" i="9"/>
  <c r="FD23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CX14" i="9" l="1"/>
  <c r="DA9" i="9"/>
  <c r="DI13" i="9"/>
  <c r="DL9" i="9"/>
  <c r="DI14" i="9"/>
  <c r="DI15" i="9"/>
  <c r="DI16" i="9"/>
  <c r="Y16" i="13"/>
  <c r="Z10" i="13"/>
  <c r="CX13" i="9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E9" i="9" s="1"/>
  <c r="CM13" i="9" l="1"/>
  <c r="CP9" i="9"/>
  <c r="I9" i="15"/>
  <c r="H9" i="15"/>
  <c r="CB14" i="9"/>
  <c r="F9" i="15"/>
  <c r="G9" i="15"/>
  <c r="Z11" i="13"/>
  <c r="AA10" i="13"/>
  <c r="Y17" i="13"/>
  <c r="CM15" i="9"/>
  <c r="CM16" i="9"/>
  <c r="CM14" i="9"/>
  <c r="CB15" i="9"/>
  <c r="CB16" i="9"/>
  <c r="CB13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T9" i="9" s="1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P75" i="3"/>
  <c r="L75" i="3"/>
  <c r="M75" i="3" s="1"/>
  <c r="U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4" i="3"/>
  <c r="E24" i="3" s="1"/>
  <c r="G24" i="3" s="1"/>
  <c r="E23" i="3"/>
  <c r="C23" i="3"/>
  <c r="F20" i="3"/>
  <c r="F16" i="3"/>
  <c r="L57" i="3"/>
  <c r="L59" i="3"/>
  <c r="L56" i="3"/>
  <c r="L52" i="3"/>
  <c r="N52" i="3" s="1"/>
  <c r="L55" i="3"/>
  <c r="N55" i="3"/>
  <c r="L58" i="3"/>
  <c r="N54" i="3"/>
  <c r="N51" i="3"/>
  <c r="C15" i="9"/>
  <c r="S82" i="3" l="1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C14" i="9"/>
  <c r="F9" i="9"/>
  <c r="C13" i="9"/>
  <c r="BT7" i="9"/>
  <c r="Q7" i="9"/>
  <c r="Q9" i="9"/>
  <c r="AB7" i="9"/>
  <c r="AB9" i="9"/>
  <c r="AM7" i="9"/>
  <c r="AM9" i="9"/>
  <c r="AX7" i="9"/>
  <c r="AX9" i="9"/>
  <c r="BI7" i="9"/>
  <c r="BI9" i="9"/>
  <c r="BF14" i="9"/>
  <c r="BQ15" i="9"/>
  <c r="S40" i="3"/>
  <c r="N56" i="3"/>
  <c r="N59" i="3"/>
  <c r="N57" i="3"/>
  <c r="BQ14" i="9"/>
  <c r="AU14" i="9"/>
  <c r="N14" i="9"/>
  <c r="C16" i="9"/>
  <c r="N53" i="3"/>
  <c r="N58" i="3"/>
  <c r="AJ14" i="9"/>
  <c r="N15" i="9"/>
  <c r="N13" i="9"/>
  <c r="AJ13" i="9"/>
  <c r="AJ16" i="9"/>
  <c r="AJ15" i="9"/>
  <c r="N16" i="9"/>
  <c r="AU15" i="9"/>
  <c r="AU13" i="9"/>
  <c r="Y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3" i="9"/>
  <c r="BF13" i="9"/>
  <c r="BQ16" i="9"/>
  <c r="Q37" i="3"/>
  <c r="Q32" i="3"/>
  <c r="Q36" i="3"/>
  <c r="Y15" i="9"/>
  <c r="Y16" i="9"/>
  <c r="N34" i="3"/>
  <c r="P34" i="3" s="1"/>
  <c r="Y14" i="9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E25" i="3" l="1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G69" i="3" l="1"/>
  <c r="E69" i="3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G100" i="3" l="1"/>
  <c r="C101" i="3"/>
  <c r="E100" i="3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G270" i="3" s="1"/>
  <c r="E5" i="3" s="1"/>
  <c r="C270" i="3"/>
  <c r="E270" i="3" s="1"/>
  <c r="E9" i="3" l="1"/>
  <c r="F5" i="3"/>
  <c r="F7" i="3" s="1"/>
  <c r="F6" i="3"/>
  <c r="F10" i="3" l="1"/>
  <c r="F9" i="3"/>
  <c r="F11" i="3" s="1"/>
</calcChain>
</file>

<file path=xl/sharedStrings.xml><?xml version="1.0" encoding="utf-8"?>
<sst xmlns="http://schemas.openxmlformats.org/spreadsheetml/2006/main" count="23017" uniqueCount="7355">
  <si>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</si>
  <si>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</si>
  <si>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</si>
  <si>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</si>
  <si>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</si>
  <si>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</si>
  <si>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</si>
  <si>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</si>
  <si>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</si>
  <si>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</si>
  <si>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</si>
  <si>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</si>
  <si>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</si>
  <si>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</si>
  <si>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</si>
  <si>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</si>
  <si>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</si>
  <si>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</si>
  <si>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</si>
  <si>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</si>
  <si>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</si>
  <si>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</si>
  <si>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</si>
  <si>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</si>
  <si>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</si>
  <si>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</si>
  <si>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</si>
  <si>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</si>
  <si>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</si>
  <si>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</si>
  <si>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</si>
  <si>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</si>
  <si>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</si>
  <si>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</si>
  <si>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</si>
  <si>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</si>
  <si>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</si>
  <si>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</si>
  <si>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</si>
  <si>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</si>
  <si>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</si>
  <si>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</si>
  <si>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</si>
  <si>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</si>
  <si>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</si>
  <si>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</si>
  <si>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</si>
  <si>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</si>
  <si>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</si>
  <si>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</si>
  <si>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</si>
  <si>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</si>
  <si>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</si>
  <si>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</si>
  <si>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</si>
  <si>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</si>
  <si>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</si>
  <si>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</si>
  <si>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</si>
  <si>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</si>
  <si>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</si>
  <si>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</si>
  <si>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</si>
  <si>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</si>
  <si>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</si>
  <si>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</si>
  <si>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</si>
  <si>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</si>
  <si>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</si>
  <si>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</si>
  <si>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</si>
  <si>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</si>
  <si>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</si>
  <si>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</si>
  <si>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</si>
  <si>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</si>
  <si>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</si>
  <si>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</si>
  <si>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</si>
  <si>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</si>
  <si>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</si>
  <si>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</si>
  <si>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</si>
  <si>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</si>
  <si>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</si>
  <si>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</si>
  <si>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</si>
  <si>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</si>
  <si>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</si>
  <si>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</si>
  <si>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</si>
  <si>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</si>
  <si>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</si>
  <si>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</si>
  <si>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</si>
  <si>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</si>
  <si>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</si>
  <si>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</si>
  <si>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</si>
  <si>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</si>
  <si>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</si>
  <si>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</si>
  <si>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</si>
  <si>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</si>
  <si>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</si>
  <si>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</si>
  <si>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</si>
  <si>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</si>
  <si>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</si>
  <si>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</si>
  <si>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</si>
  <si>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</si>
  <si>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</si>
  <si>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</si>
  <si>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</si>
  <si>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</si>
  <si>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</si>
  <si>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</si>
  <si>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</si>
  <si>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</si>
  <si>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</si>
  <si>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</si>
  <si>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</si>
  <si>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</si>
  <si>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</si>
  <si>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</si>
  <si>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</si>
  <si>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</si>
  <si>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</si>
  <si>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</si>
  <si>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</si>
  <si>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</si>
  <si>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</si>
  <si>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</si>
  <si>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</si>
  <si>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</si>
  <si>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</si>
  <si>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</si>
  <si>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</si>
  <si>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</si>
  <si>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</si>
  <si>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</si>
  <si>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</si>
  <si>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</si>
  <si>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</si>
  <si>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</si>
  <si>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</si>
  <si>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</si>
  <si>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</si>
  <si>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</si>
  <si>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</si>
  <si>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</si>
  <si>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</si>
  <si>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</si>
  <si>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</si>
  <si>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</si>
  <si>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</si>
  <si>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</si>
  <si>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</si>
  <si>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</si>
  <si>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</si>
  <si>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</si>
  <si>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</si>
  <si>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</si>
  <si>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</si>
  <si>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</si>
  <si>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</si>
  <si>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</si>
  <si>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</si>
  <si>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</si>
  <si>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</si>
  <si>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</si>
  <si>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</si>
  <si>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</si>
  <si>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</si>
  <si>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</si>
  <si>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</si>
  <si>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</si>
  <si>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</si>
  <si>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</si>
  <si>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</si>
  <si>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</si>
  <si>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</si>
  <si>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</si>
  <si>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</si>
  <si>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</si>
  <si>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</si>
  <si>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</si>
  <si>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</si>
  <si>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</si>
  <si>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</si>
  <si>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</si>
  <si>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</si>
  <si>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</si>
  <si>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</si>
  <si>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</si>
  <si>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</si>
  <si>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</si>
  <si>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</si>
  <si>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</si>
  <si>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</si>
  <si>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</si>
  <si>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</si>
  <si>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</si>
  <si>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</si>
  <si>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</si>
  <si>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</si>
  <si>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</si>
  <si>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</si>
  <si>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</si>
  <si>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</si>
  <si>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</si>
  <si>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</si>
  <si>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</si>
  <si>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</si>
  <si>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</si>
  <si>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</si>
  <si>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</si>
  <si>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</si>
  <si>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</si>
  <si>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</si>
  <si>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</si>
  <si>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</si>
  <si>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</si>
  <si>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</si>
  <si>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</si>
  <si>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</si>
  <si>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</si>
  <si>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</si>
  <si>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</si>
  <si>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</si>
  <si>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</si>
  <si>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</si>
  <si>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</si>
  <si>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</si>
  <si>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</si>
  <si>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</si>
  <si>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</si>
  <si>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</si>
  <si>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</si>
  <si>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</si>
  <si>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</si>
  <si>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</si>
  <si>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</si>
  <si>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</si>
  <si>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</si>
  <si>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</si>
  <si>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</si>
  <si>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</si>
  <si>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</si>
  <si>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</si>
  <si>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</si>
  <si>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</si>
  <si>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</si>
  <si>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</si>
  <si>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</si>
  <si>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</si>
  <si>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</si>
  <si>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</si>
  <si>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</si>
  <si>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</si>
  <si>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</si>
  <si>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</si>
  <si>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</si>
  <si>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</si>
  <si>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</si>
  <si>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</si>
  <si>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</si>
  <si>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</si>
  <si>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</si>
  <si>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</si>
  <si>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</si>
  <si>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</si>
  <si>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</si>
  <si>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</si>
  <si>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</si>
  <si>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</si>
  <si>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</si>
  <si>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</si>
  <si>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</si>
  <si>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</si>
  <si>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</si>
  <si>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</si>
  <si>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</si>
  <si>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</si>
  <si>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</si>
  <si>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</si>
  <si>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</si>
  <si>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</si>
  <si>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</si>
  <si>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</si>
  <si>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</si>
  <si>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</si>
  <si>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</si>
  <si>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</si>
  <si>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</si>
  <si>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</si>
  <si>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</si>
  <si>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</si>
  <si>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</si>
  <si>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</si>
  <si>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</si>
  <si>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</si>
  <si>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</si>
  <si>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</si>
  <si>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</si>
  <si>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</si>
  <si>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</si>
  <si>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</si>
  <si>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</si>
  <si>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</si>
  <si>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</si>
  <si>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</si>
  <si>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</si>
  <si>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</si>
  <si>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</si>
  <si>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</si>
  <si>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</si>
  <si>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</si>
  <si>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</si>
  <si>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</si>
  <si>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</si>
  <si>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</si>
  <si>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</si>
  <si>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</si>
  <si>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</si>
  <si>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</si>
  <si>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</si>
  <si>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</si>
  <si>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</si>
  <si>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</si>
  <si>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</si>
  <si>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</si>
  <si>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</si>
  <si>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</si>
  <si>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</si>
  <si>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</si>
  <si>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</si>
  <si>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</si>
  <si>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</si>
  <si>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</si>
  <si>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</si>
  <si>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</si>
  <si>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</si>
  <si>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</si>
  <si>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</si>
  <si>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</si>
  <si>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</si>
  <si>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</si>
  <si>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</si>
  <si>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</si>
  <si>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</si>
  <si>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</si>
  <si>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</si>
  <si>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</si>
  <si>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</si>
  <si>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</si>
  <si>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</si>
  <si>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</si>
  <si>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</si>
  <si>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</si>
  <si>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</si>
  <si>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</si>
  <si>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</si>
  <si>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</si>
  <si>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</si>
  <si>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</si>
  <si>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</si>
  <si>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</si>
  <si>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</si>
  <si>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</si>
  <si>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</si>
  <si>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</si>
  <si>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</si>
  <si>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</si>
  <si>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</si>
  <si>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</si>
  <si>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</si>
  <si>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</si>
  <si>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</si>
  <si>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</si>
  <si>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</si>
  <si>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</si>
  <si>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</si>
  <si>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</si>
  <si>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</si>
  <si>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</si>
  <si>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</si>
  <si>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</si>
  <si>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</si>
  <si>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</si>
  <si>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</si>
  <si>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</si>
  <si>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</si>
  <si>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</si>
  <si>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</si>
  <si>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</si>
  <si>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</si>
  <si>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</si>
  <si>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</si>
  <si>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</si>
  <si>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</si>
  <si>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</si>
  <si>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</si>
  <si>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</si>
  <si>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</si>
  <si>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</si>
  <si>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</si>
  <si>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</si>
  <si>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</si>
  <si>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</si>
  <si>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</si>
  <si>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</si>
  <si>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</si>
  <si>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</si>
  <si>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</si>
  <si>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</si>
  <si>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</si>
  <si>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</si>
  <si>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</si>
  <si>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</si>
  <si>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</si>
  <si>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</si>
  <si>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</si>
  <si>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</si>
  <si>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</si>
  <si>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</si>
  <si>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</si>
  <si>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</si>
  <si>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</si>
  <si>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</si>
  <si>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</si>
  <si>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</si>
  <si>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</si>
  <si>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</si>
  <si>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</si>
  <si>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</si>
  <si>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</si>
  <si>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</si>
  <si>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</si>
  <si>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</si>
  <si>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</si>
  <si>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</si>
  <si>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</si>
  <si>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</si>
  <si>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</si>
  <si>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</si>
  <si>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</si>
  <si>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</si>
  <si>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</si>
  <si>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</si>
  <si>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</si>
  <si>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</si>
  <si>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</si>
  <si>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</si>
  <si>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</si>
  <si>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</si>
  <si>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</si>
  <si>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</si>
  <si>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</si>
  <si>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</si>
  <si>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</si>
  <si>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</si>
  <si>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</si>
  <si>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</si>
  <si>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</si>
  <si>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</si>
  <si>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</si>
  <si>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</si>
  <si>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</si>
  <si>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</si>
  <si>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</si>
  <si>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</si>
  <si>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</si>
  <si>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</si>
  <si>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</si>
  <si>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</si>
  <si>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</si>
  <si>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</si>
  <si>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</si>
  <si>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</si>
  <si>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</si>
  <si>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</si>
  <si>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</si>
  <si>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</si>
  <si>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</si>
  <si>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</si>
  <si>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</si>
  <si>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</si>
  <si>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</si>
  <si>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</si>
  <si>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</si>
  <si>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</si>
  <si>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</si>
  <si>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</si>
  <si>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</si>
  <si>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</si>
  <si>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</si>
  <si>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</si>
  <si>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</si>
  <si>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</si>
  <si>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</si>
  <si>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</si>
  <si>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</si>
  <si>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</si>
  <si>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</si>
  <si>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</si>
  <si>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</si>
  <si>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</si>
  <si>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</si>
  <si>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</si>
  <si>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</si>
  <si>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</si>
  <si>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</si>
  <si>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</si>
  <si>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</si>
  <si>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</si>
  <si>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</si>
  <si>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</si>
  <si>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</si>
  <si>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</si>
  <si>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</si>
  <si>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</si>
  <si>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</si>
  <si>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</si>
  <si>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</si>
  <si>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</si>
  <si>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</si>
  <si>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</si>
  <si>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</si>
  <si>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</si>
  <si>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</si>
  <si>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</si>
  <si>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</si>
  <si>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</si>
  <si>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</si>
  <si>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</si>
  <si>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</si>
  <si>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</si>
  <si>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</si>
  <si>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</si>
  <si>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</si>
  <si>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</si>
  <si>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</si>
  <si>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</si>
  <si>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</si>
  <si>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</si>
  <si>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</si>
  <si>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</si>
  <si>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</si>
  <si>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</si>
  <si>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</si>
  <si>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</si>
  <si>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</si>
  <si>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</si>
  <si>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</si>
  <si>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</si>
  <si>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</si>
  <si>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</si>
  <si>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</si>
  <si>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</si>
  <si>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</si>
  <si>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</si>
  <si>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</si>
  <si>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</si>
  <si>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</si>
  <si>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</si>
  <si>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</si>
  <si>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</si>
  <si>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</si>
  <si>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</si>
  <si>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</si>
  <si>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</si>
  <si>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</si>
  <si>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</si>
  <si>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</si>
  <si>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</si>
  <si>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</si>
  <si>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</si>
  <si>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</si>
  <si>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</si>
  <si>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</si>
  <si>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</si>
  <si>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</si>
  <si>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</si>
  <si>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</si>
  <si>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</si>
  <si>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</si>
  <si>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</si>
  <si>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</si>
  <si>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</si>
  <si>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</si>
  <si>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</si>
  <si>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</si>
  <si>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</si>
  <si>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</si>
  <si>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</si>
  <si>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</si>
  <si>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</si>
  <si>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</si>
  <si>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</si>
  <si>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</si>
  <si>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</si>
  <si>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</si>
  <si>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</si>
  <si>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</si>
  <si>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</si>
  <si>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</si>
  <si>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</si>
  <si>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</si>
  <si>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</si>
  <si>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</si>
  <si>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</si>
  <si>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</si>
  <si>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</si>
  <si>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</si>
  <si>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</si>
  <si>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</si>
  <si>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</si>
  <si>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</si>
  <si>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</si>
  <si>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</si>
  <si>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</si>
  <si>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</si>
  <si>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</si>
  <si>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</si>
  <si>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</si>
  <si>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</si>
  <si>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</si>
  <si>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</si>
  <si>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</si>
  <si>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</si>
  <si>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</si>
  <si>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</si>
  <si>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</si>
  <si>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</si>
  <si>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</si>
  <si>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</si>
  <si>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</si>
  <si>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</si>
  <si>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</si>
  <si>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</si>
  <si>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</si>
  <si>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</si>
  <si>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</si>
  <si>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</si>
  <si>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</si>
  <si>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</si>
  <si>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</si>
  <si>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</si>
  <si>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</si>
  <si>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</si>
  <si>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</si>
  <si>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</si>
  <si>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</si>
  <si>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</si>
  <si>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</si>
  <si>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</si>
  <si>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</si>
  <si>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</si>
  <si>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</si>
  <si>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</si>
  <si>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</si>
  <si>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</si>
  <si>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</si>
  <si>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</si>
  <si>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</si>
  <si>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</si>
  <si>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</si>
  <si>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</si>
  <si>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</si>
  <si>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</si>
  <si>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</si>
  <si>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</si>
  <si>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</si>
  <si>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</si>
  <si>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</si>
  <si>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</si>
  <si>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</si>
  <si>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</si>
  <si>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</si>
  <si>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</si>
  <si>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</si>
  <si>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</si>
  <si>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</si>
  <si>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</si>
  <si>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</si>
  <si>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</si>
  <si>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</si>
  <si>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</si>
  <si>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</si>
  <si>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</si>
  <si>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</si>
  <si>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</si>
  <si>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</si>
  <si>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</si>
  <si>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</si>
  <si>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</si>
  <si>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</si>
  <si>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</si>
  <si>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</si>
  <si>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</si>
  <si>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</si>
  <si>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</si>
  <si>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</si>
  <si>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</si>
  <si>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</si>
  <si>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</si>
  <si>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</si>
  <si>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</si>
  <si>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</si>
  <si>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</si>
  <si>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</si>
  <si>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</si>
  <si>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</si>
  <si>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</si>
  <si>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</si>
  <si>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</si>
  <si>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</si>
  <si>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</si>
  <si>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</si>
  <si>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</si>
  <si>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</si>
  <si>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</si>
  <si>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</si>
  <si>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</si>
  <si>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</si>
  <si>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</si>
  <si>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</si>
  <si>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</si>
  <si>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</si>
  <si>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</si>
  <si>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</si>
  <si>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</si>
  <si>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</si>
  <si>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</si>
  <si>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</si>
  <si>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</si>
  <si>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</si>
  <si>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</si>
  <si>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</si>
  <si>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</si>
  <si>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</si>
  <si>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</si>
  <si>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</si>
  <si>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</si>
  <si>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</si>
  <si>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</si>
  <si>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</si>
  <si>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</si>
  <si>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</si>
  <si>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</si>
  <si>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</si>
  <si>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</si>
  <si>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</si>
  <si>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</si>
  <si>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</si>
  <si>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</si>
  <si>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</si>
  <si>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</si>
  <si>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</si>
  <si>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</si>
  <si>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</si>
  <si>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</si>
  <si>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</si>
  <si>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</si>
  <si>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</si>
  <si>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</si>
  <si>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</si>
  <si>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</si>
  <si>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</si>
  <si>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</si>
  <si>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</si>
  <si>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</si>
  <si>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</si>
  <si>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</si>
  <si>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</si>
  <si>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</si>
  <si>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</si>
  <si>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</si>
  <si>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</si>
  <si>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</si>
  <si>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</si>
  <si>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</si>
  <si>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</si>
  <si>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</si>
  <si>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</si>
  <si>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</si>
  <si>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</si>
  <si>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</si>
  <si>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</si>
  <si>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</si>
  <si>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</si>
  <si>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</si>
  <si>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</si>
  <si>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</si>
  <si>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</si>
  <si>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</si>
  <si>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</si>
  <si>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</si>
  <si>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</si>
  <si>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</si>
  <si>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</si>
  <si>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</si>
  <si>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</si>
  <si>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</si>
  <si>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</si>
  <si>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</si>
  <si>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</si>
  <si>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</si>
  <si>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</si>
  <si>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</si>
  <si>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</si>
  <si>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</si>
  <si>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</si>
  <si>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</si>
  <si>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</si>
  <si>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</si>
  <si>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</si>
  <si>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</si>
  <si>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</si>
  <si>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</si>
  <si>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</si>
  <si>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</si>
  <si>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</si>
  <si>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</si>
  <si>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</si>
  <si>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</si>
  <si>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</si>
  <si>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</si>
  <si>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</si>
  <si>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</si>
  <si>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</si>
  <si>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</si>
  <si>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</si>
  <si>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</si>
  <si>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</si>
  <si>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</si>
  <si>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</si>
  <si>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</si>
  <si>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</si>
  <si>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</si>
  <si>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</si>
  <si>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</si>
  <si>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</si>
  <si>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</si>
  <si>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</si>
  <si>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</si>
  <si>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</si>
  <si>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</si>
  <si>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</si>
  <si>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</si>
  <si>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</si>
  <si>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</si>
  <si>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</si>
  <si>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</si>
  <si>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</si>
  <si>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</si>
  <si>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</si>
  <si>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</si>
  <si>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</si>
  <si>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</si>
  <si>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</si>
  <si>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</si>
  <si>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</si>
  <si>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</si>
  <si>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</si>
  <si>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</si>
  <si>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</si>
  <si>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</si>
  <si>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</si>
  <si>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</si>
  <si>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</si>
  <si>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</si>
  <si>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</si>
  <si>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</si>
  <si>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</si>
  <si>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</si>
  <si>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</si>
  <si>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</si>
  <si>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</si>
  <si>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</si>
  <si>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</si>
  <si>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</si>
  <si>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</si>
  <si>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</si>
  <si>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</si>
  <si>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</si>
  <si>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</si>
  <si>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</si>
  <si>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</si>
  <si>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</si>
  <si>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</si>
  <si>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</si>
  <si>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</si>
  <si>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</si>
  <si>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</si>
  <si>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</si>
  <si>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</si>
  <si>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</si>
  <si>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</si>
  <si>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</si>
  <si>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</si>
  <si>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</si>
  <si>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</si>
  <si>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</si>
  <si>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</si>
  <si>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</si>
  <si>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</si>
  <si>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</si>
  <si>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</si>
  <si>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</si>
  <si>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</si>
  <si>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</si>
  <si>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</si>
  <si>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</si>
  <si>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</si>
  <si>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</si>
  <si>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</si>
  <si>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</si>
  <si>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</si>
  <si>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</si>
  <si>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</si>
  <si>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</si>
  <si>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</si>
  <si>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</si>
  <si>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</si>
  <si>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</si>
  <si>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</si>
  <si>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</si>
  <si>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</si>
  <si>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</si>
  <si>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</si>
  <si>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</si>
  <si>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</si>
  <si>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</si>
  <si>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</si>
  <si>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</si>
  <si>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</si>
  <si>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</si>
  <si>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</si>
  <si>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</si>
  <si>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</si>
  <si>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</si>
  <si>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</si>
  <si>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</si>
  <si>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</si>
  <si>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</si>
  <si>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</si>
  <si>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</si>
  <si>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</si>
  <si>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</si>
  <si>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</si>
  <si>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</si>
  <si>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</si>
  <si>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</si>
  <si>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</si>
  <si>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</si>
  <si>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</si>
  <si>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</si>
  <si>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</si>
  <si>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</si>
  <si>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</si>
  <si>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</si>
  <si>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</si>
  <si>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</si>
  <si>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</si>
  <si>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</si>
  <si>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</si>
  <si>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</si>
  <si>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</si>
  <si>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</si>
  <si>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</si>
  <si>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</si>
  <si>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</si>
  <si>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</si>
  <si>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</si>
  <si>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</si>
  <si>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</si>
  <si>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</si>
  <si>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</si>
  <si>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</si>
  <si>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</si>
  <si>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</si>
  <si>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</si>
  <si>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</si>
  <si>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</si>
  <si>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</si>
  <si>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</si>
  <si>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</si>
  <si>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</si>
  <si>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</si>
  <si>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</si>
  <si>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</si>
  <si>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</si>
  <si>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</si>
  <si>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</si>
  <si>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</si>
  <si>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</si>
  <si>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</si>
  <si>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</si>
  <si>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</si>
  <si>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</si>
  <si>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</si>
  <si>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</si>
  <si>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</si>
  <si>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</si>
  <si>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</si>
  <si>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</si>
  <si>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</si>
  <si>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</si>
  <si>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</si>
  <si>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</si>
  <si>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</si>
  <si>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</si>
  <si>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</si>
  <si>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</si>
  <si>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</si>
  <si>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</si>
  <si>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</si>
  <si>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</si>
  <si>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</si>
  <si>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</si>
  <si>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</si>
  <si>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</si>
  <si>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</si>
  <si>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</si>
  <si>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</si>
  <si>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</si>
  <si>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</si>
  <si>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</si>
  <si>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</si>
  <si>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</si>
  <si>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</si>
  <si>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</si>
  <si>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</si>
  <si>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</si>
  <si>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</si>
  <si>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</si>
  <si>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</si>
  <si>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</si>
  <si>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</si>
  <si>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</si>
  <si>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</si>
  <si>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</si>
  <si>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</si>
  <si>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</si>
  <si>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</si>
  <si>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</si>
  <si>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</si>
  <si>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</si>
  <si>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</si>
  <si>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</si>
  <si>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</si>
  <si>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</si>
  <si>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</si>
  <si>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</si>
  <si>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</si>
  <si>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</si>
  <si>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</si>
  <si>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</si>
  <si>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</si>
  <si>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</si>
  <si>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</si>
  <si>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</si>
  <si>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</si>
  <si>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</si>
  <si>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</si>
  <si>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</si>
  <si>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</si>
  <si>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</si>
  <si>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</si>
  <si>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</si>
  <si>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</si>
  <si>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</si>
  <si>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</si>
  <si>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</si>
  <si>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</si>
  <si>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</si>
  <si>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</si>
  <si>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</si>
  <si>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</si>
  <si>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</si>
  <si>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</si>
  <si>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</si>
  <si>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</si>
  <si>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</si>
  <si>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</si>
  <si>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</si>
  <si>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</si>
  <si>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</si>
  <si>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</si>
  <si>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</si>
  <si>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</si>
  <si>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</si>
  <si>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</si>
  <si>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</si>
  <si>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</si>
  <si>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</si>
  <si>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</si>
  <si>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</si>
  <si>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</si>
  <si>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</si>
  <si>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</si>
  <si>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</si>
  <si>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</si>
  <si>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</si>
  <si>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</si>
  <si>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</si>
  <si>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</si>
  <si>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</si>
  <si>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</si>
  <si>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</si>
  <si>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</si>
  <si>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</si>
  <si>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</si>
  <si>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</si>
  <si>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</si>
  <si>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</si>
  <si>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</si>
  <si>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</si>
  <si>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</si>
  <si>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</si>
  <si>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</si>
  <si>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</si>
  <si>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</si>
  <si>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</si>
  <si>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</si>
  <si>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</si>
  <si>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</si>
  <si>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</si>
  <si>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</si>
  <si>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</si>
  <si>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</si>
  <si>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</si>
  <si>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</si>
  <si>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</si>
  <si>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</si>
  <si>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</si>
  <si>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</si>
  <si>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</si>
  <si>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</si>
  <si>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</si>
  <si>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</si>
  <si>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</si>
  <si>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</si>
  <si>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</si>
  <si>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</si>
  <si>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</si>
  <si>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</si>
  <si>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</si>
  <si>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</si>
  <si>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</si>
  <si>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</si>
  <si>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</si>
  <si>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</si>
  <si>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</si>
  <si>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</si>
  <si>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</si>
  <si>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</si>
  <si>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</si>
  <si>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</si>
  <si>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</si>
  <si>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</si>
  <si>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</si>
  <si>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</si>
  <si>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</si>
  <si>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</si>
  <si>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</si>
  <si>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</si>
  <si>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</si>
  <si>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</si>
  <si>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</si>
  <si>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</si>
  <si>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</si>
  <si>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</si>
  <si>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</si>
  <si>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</si>
  <si>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</si>
  <si>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</si>
  <si>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</si>
  <si>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</si>
  <si>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</si>
  <si>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</si>
  <si>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</si>
  <si>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</si>
  <si>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</si>
  <si>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</si>
  <si>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</si>
  <si>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</si>
  <si>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</si>
  <si>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</si>
  <si>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</si>
  <si>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</si>
  <si>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</si>
  <si>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</si>
  <si>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</si>
  <si>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</si>
  <si>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</si>
  <si>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</si>
  <si>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</si>
  <si>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</si>
  <si>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</si>
  <si>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</si>
  <si>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</si>
  <si>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</si>
  <si>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</si>
  <si>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</si>
  <si>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</si>
  <si>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</si>
  <si>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</si>
  <si>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</si>
  <si>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</si>
  <si>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</si>
  <si>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</si>
  <si>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</si>
  <si>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</si>
  <si>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</si>
  <si>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</si>
  <si>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</si>
  <si>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</si>
  <si>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</si>
  <si>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</si>
  <si>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</si>
  <si>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</si>
  <si>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</si>
  <si>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</si>
  <si>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</si>
  <si>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</si>
  <si>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</si>
  <si>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</si>
  <si>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</si>
  <si>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</si>
  <si>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</si>
  <si>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</si>
  <si>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</si>
  <si>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</si>
  <si>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</si>
  <si>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</si>
  <si>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</si>
  <si>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</si>
  <si>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</si>
  <si>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</si>
  <si>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</si>
  <si>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</si>
  <si>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</si>
  <si>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</si>
  <si>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</si>
  <si>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</si>
  <si>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</si>
  <si>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</si>
  <si>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</si>
  <si>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</si>
  <si>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</si>
  <si>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</si>
  <si>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</si>
  <si>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</si>
  <si>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</si>
  <si>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</si>
  <si>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</si>
  <si>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</si>
  <si>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</si>
  <si>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</si>
  <si>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</si>
  <si>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</si>
  <si>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</si>
  <si>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</si>
  <si>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</si>
  <si>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</si>
  <si>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</si>
  <si>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</si>
  <si>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</si>
  <si>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</si>
  <si>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</si>
  <si>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</si>
  <si>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</si>
  <si>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</si>
  <si>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</si>
  <si>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</si>
  <si>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</si>
  <si>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</si>
  <si>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</si>
  <si>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</si>
  <si>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</si>
  <si>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</si>
  <si>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</si>
  <si>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</si>
  <si>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</si>
  <si>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</si>
  <si>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</si>
  <si>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</si>
  <si>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</si>
  <si>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</si>
  <si>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</si>
  <si>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</si>
  <si>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</si>
  <si>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</si>
  <si>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</si>
  <si>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</si>
  <si>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</si>
  <si>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</si>
  <si>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</si>
  <si>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</si>
  <si>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</si>
  <si>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</si>
  <si>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</si>
  <si>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</si>
  <si>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</si>
  <si>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</si>
  <si>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</si>
  <si>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</si>
  <si>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</si>
  <si>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</si>
  <si>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</si>
  <si>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</si>
  <si>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</si>
  <si>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</si>
  <si>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</si>
  <si>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</si>
  <si>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</si>
  <si>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</si>
  <si>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</si>
  <si>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</si>
  <si>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</si>
  <si>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</si>
  <si>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</si>
  <si>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</si>
  <si>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</si>
  <si>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</si>
  <si>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</si>
  <si>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</si>
  <si>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</si>
  <si>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</si>
  <si>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</si>
  <si>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</si>
  <si>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</si>
  <si>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</si>
  <si>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</si>
  <si>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</si>
  <si>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</si>
  <si>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</si>
  <si>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</si>
  <si>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</si>
  <si>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</si>
  <si>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</si>
  <si>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</si>
  <si>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</si>
  <si>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</si>
  <si>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</si>
  <si>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</si>
  <si>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</si>
  <si>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</si>
  <si>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</si>
  <si>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</si>
  <si>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</si>
  <si>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</si>
  <si>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</si>
  <si>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</si>
  <si>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</si>
  <si>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</si>
  <si>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</si>
  <si>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</si>
  <si>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</si>
  <si>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</si>
  <si>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</si>
  <si>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</si>
  <si>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</si>
  <si>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</si>
  <si>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</si>
  <si>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</si>
  <si>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</si>
  <si>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</si>
  <si>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</si>
  <si>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</si>
  <si>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</si>
  <si>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</si>
  <si>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</si>
  <si>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</si>
  <si>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</si>
  <si>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</si>
  <si>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</si>
  <si>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</si>
  <si>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</si>
  <si>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</si>
  <si>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</si>
  <si>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</si>
  <si>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</si>
  <si>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</si>
  <si>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</si>
  <si>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</si>
  <si>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</si>
  <si>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</si>
  <si>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</si>
  <si>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</si>
  <si>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</si>
  <si>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</si>
  <si>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</si>
  <si>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</si>
  <si>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</si>
  <si>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</si>
  <si>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</si>
  <si>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</si>
  <si>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</si>
  <si>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</si>
  <si>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</si>
  <si>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</si>
  <si>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</si>
  <si>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</si>
  <si>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</si>
  <si>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</si>
  <si>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</si>
  <si>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</si>
  <si>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</si>
  <si>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</si>
  <si>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</si>
  <si>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</si>
  <si>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</si>
  <si>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</si>
  <si>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</si>
  <si>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</si>
  <si>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</si>
  <si>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</si>
  <si>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</si>
  <si>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</si>
  <si>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</si>
  <si>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</si>
  <si>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</si>
  <si>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</si>
  <si>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</si>
  <si>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</si>
  <si>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</si>
  <si>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</si>
  <si>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</si>
  <si>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</si>
  <si>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</si>
  <si>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</si>
  <si>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</si>
  <si>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</si>
  <si>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</si>
  <si>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</si>
  <si>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</si>
  <si>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</si>
  <si>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</si>
  <si>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</si>
  <si>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</si>
  <si>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</si>
  <si>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</si>
  <si>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</si>
  <si>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</si>
  <si>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</si>
  <si>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</si>
  <si>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</si>
  <si>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</si>
  <si>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</si>
  <si>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</si>
  <si>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</si>
  <si>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</si>
  <si>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</si>
  <si>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</si>
  <si>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</si>
  <si>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</si>
  <si>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</si>
  <si>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</si>
  <si>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</si>
  <si>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</si>
  <si>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</si>
  <si>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</si>
  <si>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</si>
  <si>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</si>
  <si>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</si>
  <si>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</si>
  <si>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</si>
  <si>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</si>
  <si>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</si>
  <si>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</si>
  <si>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</si>
  <si>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</si>
  <si>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</si>
  <si>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</si>
  <si>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</si>
  <si>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</si>
  <si>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</si>
  <si>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</si>
  <si>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</si>
  <si>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</si>
  <si>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</si>
  <si>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</si>
  <si>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</si>
  <si>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</si>
  <si>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</si>
  <si>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</si>
  <si>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</si>
  <si>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</si>
  <si>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</si>
  <si>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</si>
  <si>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</si>
  <si>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</si>
  <si>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</si>
  <si>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</si>
  <si>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</si>
  <si>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</si>
  <si>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</si>
  <si>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</si>
  <si>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</si>
  <si>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</si>
  <si>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</si>
  <si>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</si>
  <si>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</si>
  <si>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</si>
  <si>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</si>
  <si>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</si>
  <si>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</si>
  <si>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</si>
  <si>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</si>
  <si>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</si>
  <si>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</si>
  <si>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</si>
  <si>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</si>
  <si>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</si>
  <si>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</si>
  <si>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</si>
  <si>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</si>
  <si>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</si>
  <si>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</si>
  <si>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</si>
  <si>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</si>
  <si>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</si>
  <si>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</si>
  <si>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</si>
  <si>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</si>
  <si>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</si>
  <si>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</si>
  <si>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</si>
  <si>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</si>
  <si>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</si>
  <si>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</si>
  <si>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</si>
  <si>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</si>
  <si>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</si>
  <si>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</si>
  <si>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</si>
  <si>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</si>
  <si>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</si>
  <si>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</si>
  <si>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</si>
  <si>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</si>
  <si>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</si>
  <si>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</si>
  <si>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</si>
  <si>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</si>
  <si>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</si>
  <si>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</si>
  <si>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</si>
  <si>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</si>
  <si>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</si>
  <si>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</si>
  <si>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</si>
  <si>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</si>
  <si>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</si>
  <si>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</si>
  <si>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</si>
  <si>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</si>
  <si>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</si>
  <si>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</si>
  <si>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</si>
  <si>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</si>
  <si>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</si>
  <si>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</si>
  <si>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</si>
  <si>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</si>
  <si>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</si>
  <si>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</si>
  <si>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</si>
  <si>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</si>
  <si>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</si>
  <si>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</si>
  <si>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</si>
  <si>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</si>
  <si>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</si>
  <si>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</si>
  <si>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</si>
  <si>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</si>
  <si>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</si>
  <si>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</si>
  <si>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</si>
  <si>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</si>
  <si>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</si>
  <si>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</si>
  <si>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</si>
  <si>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</si>
  <si>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</si>
  <si>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</si>
  <si>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</si>
  <si>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</si>
  <si>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</si>
  <si>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</si>
  <si>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</si>
  <si>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</si>
  <si>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</si>
  <si>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</si>
  <si>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</si>
  <si>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</si>
  <si>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</si>
  <si>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</si>
  <si>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</si>
  <si>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</si>
  <si>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</si>
  <si>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</si>
  <si>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</si>
  <si>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</si>
  <si>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</si>
  <si>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</si>
  <si>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</si>
  <si>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</si>
  <si>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</si>
  <si>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</si>
  <si>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</si>
  <si>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</si>
  <si>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</si>
  <si>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</si>
  <si>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</si>
  <si>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</si>
  <si>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</si>
  <si>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</si>
  <si>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</si>
  <si>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</si>
  <si>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</si>
  <si>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</si>
  <si>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</si>
  <si>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</si>
  <si>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</si>
  <si>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</si>
  <si>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</si>
  <si>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</si>
  <si>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</si>
  <si>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</si>
  <si>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</si>
  <si>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</si>
  <si>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</si>
  <si>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</si>
  <si>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</si>
  <si>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</si>
  <si>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</si>
  <si>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</si>
  <si>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</si>
  <si>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</si>
  <si>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</si>
  <si>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</si>
  <si>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</si>
  <si>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</si>
  <si>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</si>
  <si>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</si>
  <si>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</si>
  <si>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</si>
  <si>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</si>
  <si>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</si>
  <si>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</si>
  <si>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</si>
  <si>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</si>
  <si>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</si>
  <si>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</si>
  <si>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</si>
  <si>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</si>
  <si>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</si>
  <si>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</si>
  <si>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</si>
  <si>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</si>
  <si>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</si>
  <si>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</si>
  <si>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</si>
  <si>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</si>
  <si>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</si>
  <si>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</si>
  <si>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</si>
  <si>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</si>
  <si>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</si>
  <si>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</si>
  <si>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</si>
  <si>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</si>
  <si>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</si>
  <si>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</si>
  <si>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</si>
  <si>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</si>
  <si>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</si>
  <si>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</si>
  <si>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</si>
  <si>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</si>
  <si>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</si>
  <si>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</si>
  <si>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</si>
  <si>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</si>
  <si>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</si>
  <si>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</si>
  <si>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</si>
  <si>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</si>
  <si>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</si>
  <si>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</si>
  <si>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</si>
  <si>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</si>
  <si>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</si>
  <si>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</si>
  <si>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</si>
  <si>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</si>
  <si>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</si>
  <si>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</si>
  <si>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</si>
  <si>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</si>
  <si>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</si>
  <si>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</si>
  <si>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</si>
  <si>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</si>
  <si>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</si>
  <si>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</si>
  <si>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</si>
  <si>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</si>
  <si>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</si>
  <si>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</si>
  <si>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</si>
  <si>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</si>
  <si>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</si>
  <si>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</si>
  <si>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</si>
  <si>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</si>
  <si>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</si>
  <si>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</si>
  <si>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</si>
  <si>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</si>
  <si>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</si>
  <si>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</si>
  <si>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</si>
  <si>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</si>
  <si>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</si>
  <si>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</si>
  <si>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</si>
  <si>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</si>
  <si>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</si>
  <si>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</si>
  <si>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</si>
  <si>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</si>
  <si>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</si>
  <si>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</si>
  <si>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</si>
  <si>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</si>
  <si>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</si>
  <si>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</si>
  <si>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</si>
  <si>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</si>
  <si>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</si>
  <si>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</si>
  <si>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</si>
  <si>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</si>
  <si>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</si>
  <si>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</si>
  <si>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</si>
  <si>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</si>
  <si>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</si>
  <si>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</si>
  <si>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</si>
  <si>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</si>
  <si>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</si>
  <si>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</si>
  <si>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</si>
  <si>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</si>
  <si>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</si>
  <si>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</si>
  <si>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</si>
  <si>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</si>
  <si>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</si>
  <si>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</si>
  <si>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</si>
  <si>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</si>
  <si>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</si>
  <si>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</si>
  <si>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</si>
  <si>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</si>
  <si>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</si>
  <si>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</si>
  <si>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</si>
  <si>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</si>
  <si>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</si>
  <si>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</si>
  <si>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</si>
  <si>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</si>
  <si>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</si>
  <si>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</si>
  <si>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</si>
  <si>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</si>
  <si>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</si>
  <si>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</si>
  <si>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</si>
  <si>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</si>
  <si>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</si>
  <si>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</si>
  <si>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</si>
  <si>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</si>
  <si>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</si>
  <si>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</si>
  <si>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</si>
  <si>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</si>
  <si>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</si>
  <si>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</si>
  <si>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</si>
  <si>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</si>
  <si>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</si>
  <si>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</si>
  <si>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</si>
  <si>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</si>
  <si>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</si>
  <si>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</si>
  <si>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</si>
  <si>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</si>
  <si>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</si>
  <si>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</si>
  <si>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</si>
  <si>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</si>
  <si>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</si>
  <si>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</si>
  <si>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</si>
  <si>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</si>
  <si>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</si>
  <si>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</si>
  <si>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</si>
  <si>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</si>
  <si>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</si>
  <si>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</si>
  <si>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</si>
  <si>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</si>
  <si>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</si>
  <si>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</si>
  <si>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</si>
  <si>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</si>
  <si>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</si>
  <si>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</si>
  <si>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</si>
  <si>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</si>
  <si>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</si>
  <si>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</si>
  <si>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</si>
  <si>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</si>
  <si>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</si>
  <si>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</si>
  <si>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</si>
  <si>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</si>
  <si>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</si>
  <si>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</si>
  <si>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</si>
  <si>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</si>
  <si>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</si>
  <si>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</si>
  <si>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</si>
  <si>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</si>
  <si>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</si>
  <si>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</si>
  <si>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</si>
  <si>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</si>
  <si>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</si>
  <si>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</si>
  <si>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</si>
  <si>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</si>
  <si>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</si>
  <si>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</si>
  <si>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</si>
  <si>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</si>
  <si>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</si>
  <si>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</si>
  <si>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</si>
  <si>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</si>
  <si>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</si>
  <si>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</si>
  <si>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</si>
  <si>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</si>
  <si>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</si>
  <si>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</si>
  <si>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</si>
  <si>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</si>
  <si>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</si>
  <si>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</si>
  <si>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</si>
  <si>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</si>
  <si>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</si>
  <si>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</si>
  <si>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</si>
  <si>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</si>
  <si>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</si>
  <si>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</si>
  <si>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</si>
  <si>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</si>
  <si>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</si>
  <si>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</si>
  <si>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</si>
  <si>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</si>
  <si>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</si>
  <si>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</si>
  <si>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</si>
  <si>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</si>
  <si>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</si>
  <si>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</si>
  <si>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</si>
  <si>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</si>
  <si>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</si>
  <si>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</si>
  <si>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</si>
  <si>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</si>
  <si>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</si>
  <si>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</si>
  <si>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</si>
  <si>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</si>
  <si>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</si>
  <si>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</si>
  <si>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</si>
  <si>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</si>
  <si>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</si>
  <si>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</si>
  <si>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</si>
  <si>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</si>
  <si>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</si>
  <si>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</si>
  <si>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</si>
  <si>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</si>
  <si>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</si>
  <si>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</si>
  <si>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</si>
  <si>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</si>
  <si>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</si>
  <si>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</si>
  <si>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</si>
  <si>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</si>
  <si>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</si>
  <si>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</si>
  <si>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</si>
  <si>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</si>
  <si>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</si>
  <si>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</si>
  <si>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</si>
  <si>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</si>
  <si>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</si>
  <si>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</si>
  <si>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</si>
  <si>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</si>
  <si>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</si>
  <si>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</si>
  <si>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</si>
  <si>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</si>
  <si>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</si>
  <si>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</si>
  <si>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</si>
  <si>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</si>
  <si>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</si>
  <si>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</si>
  <si>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</si>
  <si>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</si>
  <si>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</si>
  <si>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</si>
  <si>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</si>
  <si>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</si>
  <si>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</si>
  <si>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</si>
  <si>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</si>
  <si>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</si>
  <si>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</si>
  <si>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</si>
  <si>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</si>
  <si>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</si>
  <si>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</si>
  <si>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</si>
  <si>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</si>
  <si>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</si>
  <si>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</si>
  <si>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</si>
  <si>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</si>
  <si>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</si>
  <si>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</si>
  <si>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</si>
  <si>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</si>
  <si>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</si>
  <si>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</si>
  <si>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</si>
  <si>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</si>
  <si>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</si>
  <si>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</si>
  <si>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</si>
  <si>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</si>
  <si>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</si>
  <si>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</si>
  <si>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</si>
  <si>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</si>
  <si>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</si>
  <si>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</si>
  <si>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</si>
  <si>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</si>
  <si>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</si>
  <si>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</si>
  <si>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</si>
  <si>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</si>
  <si>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</si>
  <si>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</si>
  <si>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</si>
  <si>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</si>
  <si>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</si>
  <si>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</si>
  <si>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</si>
  <si>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</si>
  <si>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</si>
  <si>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</si>
  <si>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</si>
  <si>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</si>
  <si>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</si>
  <si>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</si>
  <si>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</si>
  <si>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</si>
  <si>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</si>
  <si>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</si>
  <si>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</si>
  <si>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</si>
  <si>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</si>
  <si>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</si>
  <si>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</si>
  <si>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</si>
  <si>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</si>
  <si>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</si>
  <si>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</si>
  <si>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</si>
  <si>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</si>
  <si>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</si>
  <si>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</si>
  <si>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</si>
  <si>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</si>
  <si>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</si>
  <si>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</si>
  <si>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</si>
  <si>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</si>
  <si>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</si>
  <si>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</si>
  <si>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</si>
  <si>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</si>
  <si>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</si>
  <si>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</si>
  <si>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</si>
  <si>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</si>
  <si>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</si>
  <si>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</si>
  <si>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</si>
  <si>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</si>
  <si>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</si>
  <si>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</si>
  <si>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</si>
  <si>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</si>
  <si>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</si>
  <si>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</si>
  <si>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</si>
  <si>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</si>
  <si>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</si>
  <si>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</si>
  <si>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</si>
  <si>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</si>
  <si>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</si>
  <si>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</si>
  <si>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</si>
  <si>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</si>
  <si>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</si>
  <si>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</si>
  <si>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</si>
  <si>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</si>
  <si>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</si>
  <si>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</si>
  <si>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</si>
  <si>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</si>
  <si>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</si>
  <si>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</si>
  <si>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</si>
  <si>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</si>
  <si>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</si>
  <si>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</si>
  <si>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</si>
  <si>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</si>
  <si>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</si>
  <si>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</si>
  <si>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</si>
  <si>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</si>
  <si>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</si>
  <si>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</si>
  <si>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</si>
  <si>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</si>
  <si>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</si>
  <si>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</si>
  <si>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</si>
  <si>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</si>
  <si>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</si>
  <si>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</si>
  <si>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</si>
  <si>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</si>
  <si>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</si>
  <si>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</si>
  <si>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</si>
  <si>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</si>
  <si>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</si>
  <si>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</si>
  <si>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</si>
  <si>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</si>
  <si>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</si>
  <si>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</si>
  <si>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</si>
  <si>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</si>
  <si>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</si>
  <si>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</si>
  <si>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</si>
  <si>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</si>
  <si>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</si>
  <si>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</si>
  <si>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</si>
  <si>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</si>
  <si>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</si>
  <si>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</si>
  <si>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</si>
  <si>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</si>
  <si>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</si>
  <si>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</si>
  <si>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</si>
  <si>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</si>
  <si>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</si>
  <si>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</si>
  <si>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</si>
  <si>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</si>
  <si>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</si>
  <si>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</si>
  <si>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</si>
  <si>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</si>
  <si>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</si>
  <si>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</si>
  <si>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</si>
  <si>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</si>
  <si>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</si>
  <si>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</si>
  <si>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</si>
  <si>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</si>
  <si>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</si>
  <si>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</si>
  <si>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</si>
  <si>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</si>
  <si>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</si>
  <si>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</si>
  <si>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</si>
  <si>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</si>
  <si>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</si>
  <si>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</si>
  <si>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</si>
  <si>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</si>
  <si>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</si>
  <si>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</si>
  <si>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</si>
  <si>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</si>
  <si>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</si>
  <si>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</si>
  <si>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</si>
  <si>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</si>
  <si>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</si>
  <si>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</si>
  <si>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</si>
  <si>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</si>
  <si>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</si>
  <si>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</si>
  <si>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</si>
  <si>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</si>
  <si>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</si>
  <si>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</si>
  <si>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</si>
  <si>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</si>
  <si>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</si>
  <si>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</si>
  <si>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</si>
  <si>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</si>
  <si>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</si>
  <si>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</si>
  <si>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</si>
  <si>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</si>
  <si>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</si>
  <si>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</si>
  <si>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</si>
  <si>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</si>
  <si>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</si>
  <si>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</si>
  <si>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</si>
  <si>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</si>
  <si>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</si>
  <si>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</si>
  <si>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</si>
  <si>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</si>
  <si>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</si>
  <si>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</si>
  <si>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</si>
  <si>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</si>
  <si>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</si>
  <si>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</si>
  <si>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</si>
  <si>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</si>
  <si>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</si>
  <si>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</si>
  <si>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</si>
  <si>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</si>
  <si>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</si>
  <si>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</si>
  <si>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</si>
  <si>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</si>
  <si>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</si>
  <si>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</si>
  <si>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</si>
  <si>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</si>
  <si>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</si>
  <si>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</si>
  <si>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</si>
  <si>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</si>
  <si>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</si>
  <si>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</si>
  <si>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</si>
  <si>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</si>
  <si>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</si>
  <si>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</si>
  <si>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</si>
  <si>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</si>
  <si>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</si>
  <si>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</si>
  <si>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</si>
  <si>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</si>
  <si>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</si>
  <si>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</si>
  <si>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</si>
  <si>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</si>
  <si>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</si>
  <si>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</si>
  <si>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</si>
  <si>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</si>
  <si>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</si>
  <si>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</si>
  <si>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</si>
  <si>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</si>
  <si>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</si>
  <si>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</si>
  <si>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</si>
  <si>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</si>
  <si>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</si>
  <si>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</si>
  <si>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</si>
  <si>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</si>
  <si>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</si>
  <si>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</si>
  <si>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</si>
  <si>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</si>
  <si>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</si>
  <si>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</si>
  <si>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</si>
  <si>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</si>
  <si>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</si>
  <si>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</si>
  <si>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</si>
  <si>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</si>
  <si>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</si>
  <si>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</si>
  <si>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</si>
  <si>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</si>
  <si>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</si>
  <si>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</si>
  <si>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</si>
  <si>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</si>
  <si>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</si>
  <si>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</si>
  <si>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</si>
  <si>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</si>
  <si>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</si>
  <si>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</si>
  <si>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</si>
  <si>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</si>
  <si>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</si>
  <si>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</si>
  <si>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</si>
  <si>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</si>
  <si>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</si>
  <si>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</si>
  <si>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</si>
  <si>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</si>
  <si>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</si>
  <si>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</si>
  <si>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</si>
  <si>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</si>
  <si>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</si>
  <si>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</si>
  <si>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</si>
  <si>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</si>
  <si>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</si>
  <si>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</si>
  <si>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</si>
  <si>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</si>
  <si>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</si>
  <si>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</si>
  <si>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</si>
  <si>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</si>
  <si>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</si>
  <si>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</si>
  <si>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</si>
  <si>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</si>
  <si>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</si>
  <si>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</si>
  <si>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</si>
  <si>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</si>
  <si>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</si>
  <si>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</si>
  <si>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</si>
  <si>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</si>
  <si>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</si>
  <si>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</si>
  <si>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</si>
  <si>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</si>
  <si>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</si>
  <si>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</si>
  <si>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</si>
  <si>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</si>
  <si>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</si>
  <si>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</si>
  <si>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</si>
  <si>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</si>
  <si>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</si>
  <si>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</si>
  <si>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</si>
  <si>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</si>
  <si>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</si>
  <si>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</si>
  <si>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</si>
  <si>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</si>
  <si>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</si>
  <si>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</si>
  <si>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</si>
  <si>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</si>
  <si>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</si>
  <si>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</si>
  <si>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</si>
  <si>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</si>
  <si>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</si>
  <si>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</si>
  <si>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</si>
  <si>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</si>
  <si>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</si>
  <si>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</si>
  <si>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</si>
  <si>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</si>
  <si>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</si>
  <si>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</si>
  <si>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</si>
  <si>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</si>
  <si>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</si>
  <si>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</si>
  <si>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</si>
  <si>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</si>
  <si>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</si>
  <si>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</si>
  <si>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</si>
  <si>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</si>
  <si>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</si>
  <si>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</si>
  <si>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</si>
  <si>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</si>
  <si>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</si>
  <si>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</si>
  <si>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</si>
  <si>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</si>
  <si>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</si>
  <si>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</si>
  <si>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</si>
  <si>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</si>
  <si>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</si>
  <si>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</si>
  <si>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</si>
  <si>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</si>
  <si>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</si>
  <si>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</si>
  <si>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</si>
  <si>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</si>
  <si>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</si>
  <si>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</si>
  <si>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</si>
  <si>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</si>
  <si>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</si>
  <si>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</si>
  <si>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</si>
  <si>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</si>
  <si>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</si>
  <si>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</si>
  <si>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</si>
  <si>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</si>
  <si>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</si>
  <si>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</si>
  <si>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</si>
  <si>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</si>
  <si>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</si>
  <si>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</si>
  <si>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</si>
  <si>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</si>
  <si>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</si>
  <si>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</si>
  <si>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</si>
  <si>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</si>
  <si>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</si>
  <si>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</si>
  <si>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</si>
  <si>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</si>
  <si>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</si>
  <si>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</si>
  <si>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</si>
  <si>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</si>
  <si>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</si>
  <si>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</si>
  <si>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</si>
  <si>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</si>
  <si>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</si>
  <si>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</si>
  <si>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</si>
  <si>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</si>
  <si>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</si>
  <si>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</si>
  <si>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</si>
  <si>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</si>
  <si>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</si>
  <si>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</si>
  <si>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</si>
  <si>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</si>
  <si>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</si>
  <si>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</si>
  <si>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</si>
  <si>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</si>
  <si>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</si>
  <si>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</si>
  <si>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</si>
  <si>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</si>
  <si>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</si>
  <si>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</si>
  <si>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</si>
  <si>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</si>
  <si>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</si>
  <si>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</si>
  <si>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</si>
  <si>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</si>
  <si>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</si>
  <si>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</si>
  <si>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</si>
  <si>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</si>
  <si>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</si>
  <si>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</si>
  <si>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</si>
  <si>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</si>
  <si>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</si>
  <si>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</si>
  <si>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</si>
  <si>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</si>
  <si>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</si>
  <si>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</si>
  <si>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</si>
  <si>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</si>
  <si>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</si>
  <si>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</si>
  <si>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</si>
  <si>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</si>
  <si>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</si>
  <si>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</si>
  <si>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</si>
  <si>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</si>
  <si>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</si>
  <si>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</si>
  <si>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</si>
  <si>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</si>
  <si>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</si>
  <si>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</si>
  <si>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</si>
  <si>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</si>
  <si>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</si>
  <si>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</si>
  <si>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</si>
  <si>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</si>
  <si>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</si>
  <si>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</si>
  <si>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</si>
  <si>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</si>
  <si>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</si>
  <si>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</si>
  <si>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</si>
  <si>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</si>
  <si>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</si>
  <si>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</si>
  <si>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</si>
  <si>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</si>
  <si>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</si>
  <si>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</si>
  <si>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</si>
  <si>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</si>
  <si>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</si>
  <si>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</si>
  <si>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</si>
  <si>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</si>
  <si>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</si>
  <si>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</si>
  <si>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</si>
  <si>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</si>
  <si>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</si>
  <si>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</si>
  <si>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</si>
  <si>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</si>
  <si>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</si>
  <si>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</si>
  <si>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</si>
  <si>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</si>
  <si>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</si>
  <si>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</si>
  <si>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</si>
  <si>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</si>
  <si>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</si>
  <si>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</si>
  <si>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</si>
  <si>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</si>
  <si>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</si>
  <si>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</si>
  <si>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</si>
  <si>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</si>
  <si>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</si>
  <si>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</si>
  <si>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</si>
  <si>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</si>
  <si>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</si>
  <si>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</si>
  <si>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</si>
  <si>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</si>
  <si>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</si>
  <si>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</si>
  <si>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</si>
  <si>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</si>
  <si>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</si>
  <si>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</si>
  <si>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</si>
  <si>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</si>
  <si>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</si>
  <si>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</si>
  <si>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</si>
  <si>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</si>
  <si>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</si>
  <si>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</si>
  <si>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</si>
  <si>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</si>
  <si>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</si>
  <si>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</si>
  <si>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</si>
  <si>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</si>
  <si>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</si>
  <si>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</si>
  <si>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</si>
  <si>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</si>
  <si>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</si>
  <si>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</si>
  <si>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</si>
  <si>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</si>
  <si>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</si>
  <si>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</si>
  <si>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</si>
  <si>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</si>
  <si>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</si>
  <si>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</si>
  <si>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</si>
  <si>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</si>
  <si>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</si>
  <si>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</si>
  <si>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</si>
  <si>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</si>
  <si>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</si>
  <si>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</si>
  <si>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</si>
  <si>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</si>
  <si>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</si>
  <si>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</si>
  <si>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</si>
  <si>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</si>
  <si>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</si>
  <si>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</si>
  <si>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</si>
  <si>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</si>
  <si>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</si>
  <si>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</si>
  <si>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</si>
  <si>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</si>
  <si>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</si>
  <si>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</si>
  <si>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</si>
  <si>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</si>
  <si>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</si>
  <si>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</si>
  <si>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</si>
  <si>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</si>
  <si>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</si>
  <si>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</si>
  <si>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</si>
  <si>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</si>
  <si>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</si>
  <si>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</si>
  <si>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</si>
  <si>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</si>
  <si>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</si>
  <si>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</si>
  <si>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</si>
  <si>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</si>
  <si>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</si>
  <si>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</si>
  <si>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</si>
  <si>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</si>
  <si>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</si>
  <si>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</si>
  <si>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</si>
  <si>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</si>
  <si>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</si>
  <si>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</si>
  <si>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</si>
  <si>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</si>
  <si>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</si>
  <si>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</si>
  <si>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</si>
  <si>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</si>
  <si>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</si>
  <si>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</si>
  <si>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</si>
  <si>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</si>
  <si>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</si>
  <si>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</si>
  <si>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</si>
  <si>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</si>
  <si>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</si>
  <si>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</si>
  <si>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</si>
  <si>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</si>
  <si>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</si>
  <si>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</si>
  <si>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</si>
  <si>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</si>
  <si>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</si>
  <si>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</si>
  <si>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</si>
  <si>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</si>
  <si>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</si>
  <si>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</si>
  <si>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</si>
  <si>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</si>
  <si>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</si>
  <si>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</si>
  <si>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</si>
  <si>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</si>
  <si>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</si>
  <si>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</si>
  <si>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</si>
  <si>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</si>
  <si>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</si>
  <si>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</si>
  <si>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</si>
  <si>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</si>
  <si>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</si>
  <si>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</si>
  <si>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</si>
  <si>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</si>
  <si>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</si>
  <si>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</si>
  <si>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</si>
  <si>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</si>
  <si>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</si>
  <si>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</si>
  <si>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</si>
  <si>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</si>
  <si>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</si>
  <si>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</si>
  <si>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</si>
  <si>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</si>
  <si>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</si>
  <si>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</si>
  <si>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</si>
  <si>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</si>
  <si>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</si>
  <si>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</si>
  <si>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</si>
  <si>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</si>
  <si>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</si>
  <si>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</si>
  <si>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</si>
  <si>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</si>
  <si>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</si>
  <si>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</si>
  <si>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</si>
  <si>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</si>
  <si>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</si>
  <si>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</si>
  <si>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</si>
  <si>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</si>
  <si>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</si>
  <si>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</si>
  <si>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</si>
  <si>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</si>
  <si>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</si>
  <si>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</si>
  <si>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</si>
  <si>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</si>
  <si>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</si>
  <si>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</si>
  <si>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</si>
  <si>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</si>
  <si>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</si>
  <si>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</si>
  <si>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</si>
  <si>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</si>
  <si>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</si>
  <si>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</si>
  <si>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</si>
  <si>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</si>
  <si>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</si>
  <si>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</si>
  <si>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</si>
  <si>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</si>
  <si>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</si>
  <si>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</si>
  <si>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</si>
  <si>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</si>
  <si>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</si>
  <si>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</si>
  <si>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</si>
  <si>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</si>
  <si>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</si>
  <si>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</si>
  <si>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</si>
  <si>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</si>
  <si>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</si>
  <si>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</si>
  <si>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</si>
  <si>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</si>
  <si>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</si>
  <si>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</si>
  <si>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</si>
  <si>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</si>
  <si>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</si>
  <si>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</si>
  <si>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</si>
  <si>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</si>
  <si>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</si>
  <si>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</si>
  <si>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</si>
  <si>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</si>
  <si>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</si>
  <si>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</si>
  <si>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</si>
  <si>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</si>
  <si>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</si>
  <si>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</si>
  <si>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</si>
  <si>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</si>
  <si>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</si>
  <si>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</si>
  <si>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</si>
  <si>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</si>
  <si>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</si>
  <si>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</si>
  <si>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</si>
  <si>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</si>
  <si>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</si>
  <si>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</si>
  <si>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</si>
  <si>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</si>
  <si>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</si>
  <si>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</si>
  <si>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</si>
  <si>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</si>
  <si>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</si>
  <si>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</si>
  <si>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</si>
  <si>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</si>
  <si>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</si>
  <si>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</si>
  <si>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</si>
  <si>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</si>
  <si>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</si>
  <si>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</si>
  <si>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</si>
  <si>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</si>
  <si>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</si>
  <si>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</si>
  <si>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</si>
  <si>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</si>
  <si>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</si>
  <si>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</si>
  <si>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</si>
  <si>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</si>
  <si>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</si>
  <si>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</si>
  <si>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</si>
  <si>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</si>
  <si>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</si>
  <si>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</si>
  <si>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</si>
  <si>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</si>
  <si>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</si>
  <si>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</si>
  <si>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</si>
  <si>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</si>
  <si>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</si>
  <si>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</si>
  <si>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</si>
  <si>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</si>
  <si>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</si>
  <si>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</si>
  <si>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</si>
  <si>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</si>
  <si>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</si>
  <si>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</si>
  <si>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</si>
  <si>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</si>
  <si>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</si>
  <si>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</si>
  <si>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</si>
  <si>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</si>
  <si>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</si>
  <si>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</si>
  <si>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</si>
  <si>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</si>
  <si>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</si>
  <si>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</si>
  <si>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</si>
  <si>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</si>
  <si>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</si>
  <si>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</si>
  <si>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</si>
  <si>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</si>
  <si>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</si>
  <si>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</si>
  <si>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</si>
  <si>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</si>
  <si>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</si>
  <si>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</si>
  <si>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</si>
  <si>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</si>
  <si>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</si>
  <si>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</si>
  <si>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</si>
  <si>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</si>
  <si>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</si>
  <si>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</si>
  <si>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</si>
  <si>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</si>
  <si>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</si>
  <si>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</si>
  <si>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</si>
  <si>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</si>
  <si>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</si>
  <si>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</si>
  <si>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</si>
  <si>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</si>
  <si>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</si>
  <si>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</si>
  <si>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</si>
  <si>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</si>
  <si>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</si>
  <si>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</si>
  <si>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</si>
  <si>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</si>
  <si>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</si>
  <si>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</si>
  <si>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</si>
  <si>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</si>
  <si>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</si>
  <si>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</si>
  <si>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</si>
  <si>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</si>
  <si>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</si>
  <si>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</si>
  <si>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</si>
  <si>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</si>
  <si>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</si>
  <si>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</si>
  <si>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</si>
  <si>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</si>
  <si>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</si>
  <si>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</si>
  <si>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</si>
  <si>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</si>
  <si>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</si>
  <si>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</si>
  <si>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</si>
  <si>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</si>
  <si>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</si>
  <si>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</si>
  <si>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</si>
  <si>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</si>
  <si>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</si>
  <si>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</si>
  <si>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</si>
  <si>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</si>
  <si>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</si>
  <si>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</si>
  <si>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</si>
  <si>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</si>
  <si>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</si>
  <si>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</si>
  <si>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</si>
  <si>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</si>
  <si>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</si>
  <si>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</si>
  <si>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</si>
  <si>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</si>
  <si>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</si>
  <si>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</si>
  <si>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</si>
  <si>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</si>
  <si>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</si>
  <si>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</si>
  <si>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</si>
  <si>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</si>
  <si>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</si>
  <si>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</si>
  <si>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</si>
  <si>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</si>
  <si>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</si>
  <si>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</si>
  <si>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</si>
  <si>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</si>
  <si>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</si>
  <si>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</si>
  <si>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</si>
  <si>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</si>
  <si>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</si>
  <si>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</si>
  <si>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</si>
  <si>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</si>
  <si>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</si>
  <si>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</si>
  <si>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</si>
  <si>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</si>
  <si>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</si>
  <si>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</si>
  <si>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</si>
  <si>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</si>
  <si>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</si>
  <si>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</si>
  <si>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</si>
  <si>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</si>
  <si>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</si>
  <si>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</si>
  <si>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</si>
  <si>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</si>
  <si>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</si>
  <si>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</si>
  <si>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</si>
  <si>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</si>
  <si>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</si>
  <si>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</si>
  <si>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</si>
  <si>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</si>
  <si>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</si>
  <si>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</si>
  <si>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</si>
  <si>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</si>
  <si>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</si>
  <si>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</si>
  <si>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</si>
  <si>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</si>
  <si>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</si>
  <si>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</si>
  <si>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</si>
  <si>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</si>
  <si>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</si>
  <si>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</si>
  <si>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</si>
  <si>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</si>
  <si>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</si>
  <si>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</si>
  <si>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</si>
  <si>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</si>
  <si>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</si>
  <si>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</si>
  <si>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</si>
  <si>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</si>
  <si>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</si>
  <si>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</si>
  <si>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</si>
  <si>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</si>
  <si>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</si>
  <si>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</si>
  <si>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</si>
  <si>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</si>
  <si>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</si>
  <si>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</si>
  <si>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</si>
  <si>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</si>
  <si>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</si>
  <si>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</si>
  <si>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</si>
  <si>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</si>
  <si>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</si>
  <si>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</si>
  <si>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</si>
  <si>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</si>
  <si>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</si>
  <si>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</si>
  <si>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</si>
  <si>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</si>
  <si>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</si>
  <si>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</si>
  <si>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</si>
  <si>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</si>
  <si>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</si>
  <si>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</si>
  <si>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</si>
  <si>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</si>
  <si>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</si>
  <si>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</si>
  <si>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</si>
  <si>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</si>
  <si>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</si>
  <si>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</si>
  <si>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</si>
  <si>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</si>
  <si>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</si>
  <si>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</si>
  <si>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</si>
  <si>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</si>
  <si>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</si>
  <si>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</si>
  <si>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</si>
  <si>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</si>
  <si>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</si>
  <si>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</si>
  <si>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</si>
  <si>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</si>
  <si>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</si>
  <si>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</si>
  <si>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</si>
  <si>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</si>
  <si>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</si>
  <si>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</si>
  <si>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</si>
  <si>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</si>
  <si>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</si>
  <si>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</si>
  <si>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</si>
  <si>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</si>
  <si>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</si>
  <si>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</si>
  <si>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</si>
  <si>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</si>
  <si>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</si>
  <si>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</si>
  <si>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</si>
  <si>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</si>
  <si>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</si>
  <si>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</si>
  <si>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</si>
  <si>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</si>
  <si>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</si>
  <si>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</si>
  <si>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</si>
  <si>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</si>
  <si>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</si>
  <si>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</si>
  <si>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</si>
  <si>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</si>
  <si>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</si>
  <si>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</si>
  <si>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</si>
  <si>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</si>
  <si>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</si>
  <si>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</si>
  <si>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</si>
  <si>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</si>
  <si>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</si>
  <si>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</si>
  <si>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</si>
  <si>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</si>
  <si>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</si>
  <si>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</si>
  <si>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</si>
  <si>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</si>
  <si>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</si>
  <si>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</si>
  <si>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</si>
  <si>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</si>
  <si>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</si>
  <si>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</si>
  <si>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</si>
  <si>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</si>
  <si>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</si>
  <si>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</si>
  <si>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</si>
  <si>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</si>
  <si>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</si>
  <si>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</si>
  <si>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</si>
  <si>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</si>
  <si>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</si>
  <si>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</si>
  <si>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</si>
  <si>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</si>
  <si>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</si>
  <si>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</si>
  <si>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</si>
  <si>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</si>
  <si>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</si>
  <si>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</si>
  <si>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</si>
  <si>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</si>
  <si>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</si>
  <si>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</si>
  <si>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</si>
  <si>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</si>
  <si>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</si>
  <si>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</si>
  <si>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</si>
  <si>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</si>
  <si>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</si>
  <si>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</si>
  <si>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</si>
  <si>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</si>
  <si>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</si>
  <si>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</si>
  <si>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</si>
  <si>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</si>
  <si>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</si>
  <si>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</si>
  <si>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</si>
  <si>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</si>
  <si>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</si>
  <si>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</si>
  <si>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</si>
  <si>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</si>
  <si>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</si>
  <si>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</si>
  <si>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</si>
  <si>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</si>
  <si>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</si>
  <si>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</si>
  <si>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</si>
  <si>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</si>
  <si>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</si>
  <si>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</si>
  <si>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</si>
  <si>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</si>
  <si>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</si>
  <si>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</si>
  <si>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</si>
  <si>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</si>
  <si>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</si>
  <si>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</si>
  <si>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</si>
  <si>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</si>
  <si>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</si>
  <si>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</si>
  <si>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</si>
  <si>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</si>
  <si>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</si>
  <si>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</si>
  <si>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</si>
  <si>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</si>
  <si>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</si>
  <si>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</si>
  <si>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</si>
  <si>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</si>
  <si>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</si>
  <si>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</si>
  <si>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</si>
  <si>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</si>
  <si>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</si>
  <si>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</si>
  <si>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</si>
  <si>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</si>
  <si>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</si>
  <si>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</si>
  <si>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</si>
  <si>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</si>
  <si>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</si>
  <si>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</si>
  <si>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</si>
  <si>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</si>
  <si>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</si>
  <si>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</si>
  <si>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</si>
  <si>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</si>
  <si>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</si>
  <si>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</si>
  <si>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</si>
  <si>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</si>
  <si>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</si>
  <si>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</si>
  <si>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</si>
  <si>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</si>
  <si>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</si>
  <si>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</si>
  <si>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</si>
  <si>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</si>
  <si>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</si>
  <si>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</si>
  <si>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</si>
  <si>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</si>
  <si>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</si>
  <si>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</si>
  <si>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</si>
  <si>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</si>
  <si>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</si>
  <si>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</si>
  <si>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</si>
  <si>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</si>
  <si>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</si>
  <si>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</si>
  <si>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</si>
  <si>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</si>
  <si>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</si>
  <si>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</si>
  <si>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</si>
  <si>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</si>
  <si>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</si>
  <si>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</si>
  <si>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</si>
  <si>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</si>
  <si>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</si>
  <si>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</si>
  <si>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</si>
  <si>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</si>
  <si>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</si>
  <si>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</si>
  <si>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</si>
  <si>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</si>
  <si>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</si>
  <si>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</si>
  <si>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</si>
  <si>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</si>
  <si>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</si>
  <si>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</si>
  <si>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</si>
  <si>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</si>
  <si>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</si>
  <si>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</si>
  <si>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</si>
  <si>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</si>
  <si>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</si>
  <si>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</si>
  <si>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</si>
  <si>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</si>
  <si>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</si>
  <si>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</si>
  <si>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</si>
  <si>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</si>
  <si>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</si>
  <si>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</si>
  <si>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</si>
  <si>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</si>
  <si>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</si>
  <si>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</si>
  <si>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</si>
  <si>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</si>
  <si>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</si>
  <si>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</si>
  <si>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</si>
  <si>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</si>
  <si>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</si>
  <si>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</si>
  <si>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</si>
  <si>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</si>
  <si>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</si>
  <si>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</si>
  <si>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</si>
  <si>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</si>
  <si>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</si>
  <si>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</si>
  <si>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</si>
  <si>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</si>
  <si>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</si>
  <si>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</si>
  <si>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</si>
  <si>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</si>
  <si>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</si>
  <si>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</si>
  <si>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</si>
  <si>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</si>
  <si>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</si>
  <si>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</si>
  <si>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</si>
  <si>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</si>
  <si>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</si>
  <si>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</si>
  <si>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</si>
  <si>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</si>
  <si>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</si>
  <si>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</si>
  <si>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</si>
  <si>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</si>
  <si>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</si>
  <si>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</si>
  <si>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</si>
  <si>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</si>
  <si>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</si>
  <si>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</si>
  <si>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</si>
  <si>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</si>
  <si>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</si>
  <si>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</si>
  <si>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</si>
  <si>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</si>
  <si>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</si>
  <si>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</si>
  <si>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</si>
  <si>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</si>
  <si>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</si>
  <si>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</si>
  <si>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</si>
  <si>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</si>
  <si>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</si>
  <si>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</si>
  <si>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</si>
  <si>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</si>
  <si>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</si>
  <si>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</si>
  <si>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</si>
  <si>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</si>
  <si>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</si>
  <si>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</si>
  <si>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</si>
  <si>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</si>
  <si>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</si>
  <si>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</si>
  <si>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</si>
  <si>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</si>
  <si>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</si>
  <si>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</si>
  <si>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</si>
  <si>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</si>
  <si>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</si>
  <si>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</si>
  <si>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</si>
  <si>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</si>
  <si>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</si>
  <si>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</si>
  <si>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</si>
  <si>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</si>
  <si>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</si>
  <si>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</si>
  <si>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</si>
  <si>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</si>
  <si>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</si>
  <si>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</si>
  <si>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</si>
  <si>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</si>
  <si>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</si>
  <si>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</si>
  <si>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</si>
  <si>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</si>
  <si>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</si>
  <si>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</si>
  <si>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</si>
  <si>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</si>
  <si>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</si>
  <si>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</si>
  <si>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</si>
  <si>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</si>
  <si>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</si>
  <si>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</si>
  <si>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</si>
  <si>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</si>
  <si>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</si>
  <si>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</si>
  <si>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</si>
  <si>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</si>
  <si>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</si>
  <si>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</si>
  <si>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</si>
  <si>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</si>
  <si>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</si>
  <si>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</si>
  <si>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</si>
  <si>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</si>
  <si>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</si>
  <si>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</si>
  <si>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</si>
  <si>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</si>
  <si>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</si>
  <si>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</si>
  <si>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</si>
  <si>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</si>
  <si>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</si>
  <si>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</si>
  <si>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</si>
  <si>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</si>
  <si>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</si>
  <si>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</si>
  <si>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</si>
  <si>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</si>
  <si>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</si>
  <si>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</si>
  <si>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</si>
  <si>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</si>
  <si>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</si>
  <si>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</si>
  <si>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</si>
  <si>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</si>
  <si>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</si>
  <si>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</si>
  <si>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</si>
  <si>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</si>
  <si>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</si>
  <si>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</si>
  <si>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</si>
  <si>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</si>
  <si>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</si>
  <si>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</si>
  <si>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</si>
  <si>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</si>
  <si>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</si>
  <si>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</si>
  <si>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</si>
  <si>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</si>
  <si>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</si>
  <si>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</si>
  <si>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</si>
  <si>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</si>
  <si>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</si>
  <si>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</si>
  <si>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</si>
  <si>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</si>
  <si>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</si>
  <si>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</si>
  <si>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</si>
  <si>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</si>
  <si>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</si>
  <si>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</si>
  <si>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</si>
  <si>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</si>
  <si>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</si>
  <si>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</si>
  <si>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</si>
  <si>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</si>
  <si>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</si>
  <si>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</si>
  <si>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</si>
  <si>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</si>
  <si>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</si>
  <si>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</si>
  <si>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</si>
  <si>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</si>
  <si>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</si>
  <si>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</si>
  <si>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</si>
  <si>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</si>
  <si>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</si>
  <si>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</si>
  <si>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</si>
  <si>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</si>
  <si>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</si>
  <si>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</si>
  <si>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</si>
  <si>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</si>
  <si>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</si>
  <si>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</si>
  <si>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</si>
  <si>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</si>
  <si>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</si>
  <si>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</si>
  <si>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</si>
  <si>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</si>
  <si>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</si>
  <si>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</si>
  <si>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</si>
  <si>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</si>
  <si>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</si>
  <si>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</si>
  <si>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</si>
  <si>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</si>
  <si>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</si>
  <si>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</si>
  <si>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</si>
  <si>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</si>
  <si>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</si>
  <si>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</si>
  <si>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</si>
  <si>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</si>
  <si>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</si>
  <si>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</si>
  <si>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</si>
  <si>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</si>
  <si>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</si>
  <si>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</si>
  <si>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</si>
  <si>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</si>
  <si>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</si>
  <si>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</si>
  <si>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</si>
  <si>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</si>
  <si>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</si>
  <si>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</si>
  <si>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</si>
  <si>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</si>
  <si>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</si>
  <si>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</si>
  <si>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</si>
  <si>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</si>
  <si>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</si>
  <si>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</si>
  <si>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</si>
  <si>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</si>
  <si>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</si>
  <si>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</si>
  <si>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</si>
  <si>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</si>
  <si>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</si>
  <si>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</si>
  <si>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</si>
  <si>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</si>
  <si>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</si>
  <si>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</si>
  <si>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</si>
  <si>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</si>
  <si>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</si>
  <si>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</si>
  <si>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</si>
  <si>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</si>
  <si>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</si>
  <si>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</si>
  <si>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</si>
  <si>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</si>
  <si>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</si>
  <si>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</si>
  <si>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</si>
  <si>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</si>
  <si>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</si>
  <si>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</si>
  <si>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</si>
  <si>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</si>
  <si>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</si>
  <si>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</si>
  <si>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</si>
  <si>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</si>
  <si>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</si>
  <si>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</si>
  <si>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</si>
  <si>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</si>
  <si>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</si>
  <si>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</si>
  <si>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</si>
  <si>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</si>
  <si>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</si>
  <si>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</si>
  <si>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</si>
  <si>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</si>
  <si>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</si>
  <si>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</si>
  <si>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</si>
  <si>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</si>
  <si>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</si>
  <si>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</si>
  <si>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</si>
  <si>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</si>
  <si>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</si>
  <si>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</si>
  <si>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</si>
  <si>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</si>
  <si>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</si>
  <si>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</si>
  <si>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</si>
  <si>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</si>
  <si>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</si>
  <si>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</si>
  <si>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</si>
  <si>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</si>
  <si>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</si>
  <si>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</si>
  <si>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</si>
  <si>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</si>
  <si>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</si>
  <si>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</si>
  <si>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</si>
  <si>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</si>
  <si>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</si>
  <si>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</si>
  <si>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</si>
  <si>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</si>
  <si>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</si>
  <si>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</si>
  <si>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</si>
  <si>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</si>
  <si>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</si>
  <si>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</si>
  <si>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</si>
  <si>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</si>
  <si>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</si>
  <si>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</si>
  <si>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</si>
  <si>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</si>
  <si>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</si>
  <si>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</si>
  <si>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</si>
  <si>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</si>
  <si>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</si>
  <si>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</si>
  <si>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</si>
  <si>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</si>
  <si>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</si>
  <si>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</si>
  <si>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</si>
  <si>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</si>
  <si>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</si>
  <si>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</si>
  <si>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</si>
  <si>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</si>
  <si>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</si>
  <si>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</si>
  <si>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</si>
  <si>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</si>
  <si>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</si>
  <si>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</si>
  <si>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</si>
  <si>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</si>
  <si>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</si>
  <si>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</si>
  <si>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</si>
  <si>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</si>
  <si>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</si>
  <si>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</si>
  <si>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</si>
  <si>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</si>
  <si>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</si>
  <si>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</si>
  <si>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</si>
  <si>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</si>
  <si>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</si>
  <si>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</si>
  <si>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</si>
  <si>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</si>
  <si>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</si>
  <si>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</si>
  <si>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</si>
  <si>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</si>
  <si>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</si>
  <si>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</si>
  <si>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</si>
  <si>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</si>
  <si>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</si>
  <si>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</si>
  <si>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</si>
  <si>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</si>
  <si>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</si>
  <si>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</si>
  <si>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</si>
  <si>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</si>
  <si>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</si>
  <si>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</si>
  <si>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</si>
  <si>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</si>
  <si>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</si>
  <si>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</si>
  <si>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</si>
  <si>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</si>
  <si>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</si>
  <si>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</si>
  <si>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</si>
  <si>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</si>
  <si>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</si>
  <si>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</si>
  <si>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</si>
  <si>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</si>
  <si>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</si>
  <si>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</si>
  <si>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</si>
  <si>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</si>
  <si>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</si>
  <si>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</si>
  <si>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</si>
  <si>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</si>
  <si>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</si>
  <si>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</si>
  <si>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</si>
  <si>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</si>
  <si>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</si>
  <si>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</si>
  <si>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</si>
  <si>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</si>
  <si>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</si>
  <si>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</si>
  <si>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</si>
  <si>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</si>
  <si>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</si>
  <si>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</si>
  <si>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</si>
  <si>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</si>
  <si>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</si>
  <si>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</si>
  <si>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</si>
  <si>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</si>
  <si>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</si>
  <si>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</si>
  <si>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</si>
  <si>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</si>
  <si>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</si>
  <si>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</si>
  <si>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</si>
  <si>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</si>
  <si>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</si>
  <si>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</si>
  <si>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</si>
  <si>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</si>
  <si>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</si>
  <si>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</si>
  <si>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</si>
  <si>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</si>
  <si>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</si>
  <si>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</si>
  <si>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</si>
  <si>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</si>
  <si>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</si>
  <si>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</si>
  <si>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</si>
  <si>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</si>
  <si>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</si>
  <si>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</si>
  <si>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</si>
  <si>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</si>
  <si>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</si>
  <si>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</si>
  <si>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</si>
  <si>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</si>
  <si>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</si>
  <si>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</si>
  <si>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</si>
  <si>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</si>
  <si>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</si>
  <si>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</si>
  <si>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</si>
  <si>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</si>
  <si>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</si>
  <si>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</si>
  <si>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</si>
  <si>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</si>
  <si>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</si>
  <si>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</si>
  <si>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</si>
  <si>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</si>
  <si>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</si>
  <si>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</si>
  <si>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</si>
  <si>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</si>
  <si>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</si>
  <si>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</si>
  <si>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</si>
  <si>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</si>
  <si>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</si>
  <si>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</si>
  <si>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</si>
  <si>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</si>
  <si>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</si>
  <si>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</si>
  <si>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</si>
  <si>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</si>
  <si>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</si>
  <si>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</si>
  <si>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</si>
  <si>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</si>
  <si>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</si>
  <si>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</si>
  <si>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</si>
  <si>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</si>
  <si>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</si>
  <si>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</si>
  <si>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</si>
  <si>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</si>
  <si>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</si>
  <si>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</si>
  <si>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</si>
  <si>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</si>
  <si>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</si>
  <si>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</si>
  <si>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</si>
  <si>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</si>
  <si>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</si>
  <si>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</si>
  <si>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</si>
  <si>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</si>
  <si>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</si>
  <si>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</si>
  <si>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</si>
  <si>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</si>
  <si>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</si>
  <si>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</si>
  <si>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</si>
  <si>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</si>
  <si>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</si>
  <si>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</si>
  <si>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</si>
  <si>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</si>
  <si>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</si>
  <si>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</si>
  <si>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</si>
  <si>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</si>
  <si>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</si>
  <si>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</si>
  <si>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</si>
  <si>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</si>
  <si>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</si>
  <si>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</si>
  <si>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</si>
  <si>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</si>
  <si>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</si>
  <si>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</si>
  <si>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</si>
  <si>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</si>
  <si>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</si>
  <si>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</si>
  <si>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</si>
  <si>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</si>
  <si>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</si>
  <si>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</si>
  <si>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</si>
  <si>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</si>
  <si>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</si>
  <si>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</si>
  <si>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</si>
  <si>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</si>
  <si>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</si>
  <si>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</si>
  <si>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</si>
  <si>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</si>
  <si>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</si>
  <si>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</si>
  <si>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</si>
  <si>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</si>
  <si>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</si>
  <si>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</si>
  <si>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</si>
  <si>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</si>
  <si>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</si>
  <si>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</si>
  <si>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</si>
  <si>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</si>
  <si>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</si>
  <si>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</si>
  <si>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</si>
  <si>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</si>
  <si>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</si>
  <si>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</si>
  <si>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</si>
  <si>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</si>
  <si>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</si>
  <si>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</si>
  <si>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</si>
  <si>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</si>
  <si>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</si>
  <si>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</si>
  <si>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</si>
  <si>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</si>
  <si>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</si>
  <si>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</si>
  <si>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</si>
  <si>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</si>
  <si>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</si>
  <si>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</si>
  <si>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</si>
  <si>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</si>
  <si>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</si>
  <si>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</si>
  <si>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</si>
  <si>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</si>
  <si>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</si>
  <si>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</si>
  <si>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</si>
  <si>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</si>
  <si>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</si>
  <si>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</si>
  <si>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</si>
  <si>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</si>
  <si>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</si>
  <si>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</si>
  <si>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</si>
  <si>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</si>
  <si>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</si>
  <si>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</si>
  <si>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</si>
  <si>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</si>
  <si>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</si>
  <si>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</si>
  <si>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</si>
  <si>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</si>
  <si>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</si>
  <si>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</si>
  <si>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</si>
  <si>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</si>
  <si>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</si>
  <si>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</si>
  <si>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</si>
  <si>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</si>
  <si>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</si>
  <si>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</si>
  <si>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</si>
  <si>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</si>
  <si>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</si>
  <si>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</si>
  <si>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</si>
  <si>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</si>
  <si>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</si>
  <si>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</si>
  <si>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</si>
  <si>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</si>
  <si>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</si>
  <si>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</si>
  <si>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</si>
  <si>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</si>
  <si>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</si>
  <si>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</si>
  <si>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</si>
  <si>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</si>
  <si>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</si>
  <si>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</si>
  <si>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</si>
  <si>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</si>
  <si>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</si>
  <si>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</si>
  <si>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</si>
  <si>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</si>
  <si>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</si>
  <si>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</si>
  <si>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</si>
  <si>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</si>
  <si>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</si>
  <si>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</si>
  <si>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</si>
  <si>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</si>
  <si>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</si>
  <si>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</si>
  <si>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</si>
  <si>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</si>
  <si>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</si>
  <si>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</si>
  <si>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</si>
  <si>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</si>
  <si>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</si>
  <si>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</si>
  <si>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</si>
  <si>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</si>
  <si>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</si>
  <si>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</si>
  <si>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</si>
  <si>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</si>
  <si>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</si>
  <si>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</si>
  <si>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</si>
  <si>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</si>
  <si>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</si>
  <si>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</si>
  <si>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</si>
  <si>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</si>
  <si>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</si>
  <si>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</si>
  <si>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</si>
  <si>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</si>
  <si>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</si>
  <si>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</si>
  <si>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</si>
  <si>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</si>
  <si>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</si>
  <si>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</si>
  <si>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</si>
  <si>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</si>
  <si>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</si>
  <si>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</si>
  <si>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</si>
  <si>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</si>
  <si>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</si>
  <si>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</si>
  <si>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</si>
  <si>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</si>
  <si>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</si>
  <si>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</si>
  <si>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</si>
  <si>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</si>
  <si>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</si>
  <si>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</si>
  <si>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</si>
  <si>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</si>
  <si>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</si>
  <si>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</si>
  <si>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</si>
  <si>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</si>
  <si>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</si>
  <si>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</si>
  <si>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</si>
  <si>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</si>
  <si>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</si>
  <si>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</si>
  <si>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</si>
  <si>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</si>
  <si>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</si>
  <si>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</si>
  <si>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</si>
  <si>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</si>
  <si>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</si>
  <si>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</si>
  <si>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</si>
  <si>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</si>
  <si>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</si>
  <si>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</si>
  <si>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</si>
  <si>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</si>
  <si>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</si>
  <si>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</si>
  <si>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</si>
  <si>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</si>
  <si>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</si>
  <si>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</si>
  <si>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</si>
  <si>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</si>
  <si>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</si>
  <si>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</si>
  <si>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</si>
  <si>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</si>
  <si>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</si>
  <si>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</si>
  <si>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</si>
  <si>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</si>
  <si>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</si>
  <si>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</si>
  <si>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</si>
  <si>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</si>
  <si>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</si>
  <si>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</si>
  <si>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</si>
  <si>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</si>
  <si>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</si>
  <si>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</si>
  <si>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</si>
  <si>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</si>
  <si>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</si>
  <si>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</si>
  <si>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</si>
  <si>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</si>
  <si>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</si>
  <si>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</si>
  <si>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</si>
  <si>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</si>
  <si>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</si>
  <si>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</si>
  <si>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</si>
  <si>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</si>
  <si>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</si>
  <si>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</si>
  <si>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</si>
  <si>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</si>
  <si>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</si>
  <si>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</si>
  <si>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</si>
  <si>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</si>
  <si>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</si>
  <si>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</si>
  <si>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</si>
  <si>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</si>
  <si>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</si>
  <si>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</si>
  <si>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</si>
  <si>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</si>
  <si>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</si>
  <si>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</si>
  <si>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</si>
  <si>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</si>
  <si>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</si>
  <si>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</si>
  <si>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</si>
  <si>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</si>
  <si>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</si>
  <si>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</si>
  <si>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</si>
  <si>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</si>
  <si>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</si>
  <si>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</si>
  <si>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</si>
  <si>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</si>
  <si>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</si>
  <si>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</si>
  <si>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</si>
  <si>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</si>
  <si>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</si>
  <si>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</si>
  <si>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</si>
  <si>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</si>
  <si>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</si>
  <si>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</si>
  <si>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</si>
  <si>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</si>
  <si>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</si>
  <si>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</si>
  <si>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</si>
  <si>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</si>
  <si>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</si>
  <si>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</si>
  <si>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</si>
  <si>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</si>
  <si>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</si>
  <si>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</si>
  <si>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</si>
  <si>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</si>
  <si>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</si>
  <si>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</si>
  <si>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</si>
  <si>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</si>
  <si>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</si>
  <si>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</si>
  <si>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</si>
  <si>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</si>
  <si>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</si>
  <si>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</si>
  <si>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</si>
  <si>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</si>
  <si>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</si>
  <si>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</si>
  <si>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</si>
  <si>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</si>
  <si>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</si>
  <si>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</si>
  <si>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</si>
  <si>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</si>
  <si>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</si>
  <si>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</si>
  <si>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</si>
  <si>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</si>
  <si>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</si>
  <si>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</si>
  <si>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</si>
  <si>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</si>
  <si>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</si>
  <si>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</si>
  <si>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</si>
  <si>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</si>
  <si>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</si>
  <si>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</si>
  <si>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</si>
  <si>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</si>
  <si>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</si>
  <si>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</si>
  <si>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</si>
  <si>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</si>
  <si>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</si>
  <si>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</si>
  <si>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</si>
  <si>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</si>
  <si>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</si>
  <si>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</si>
  <si>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</si>
  <si>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</si>
  <si>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</si>
  <si>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</si>
  <si>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</si>
  <si>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</si>
  <si>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</si>
  <si>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</si>
  <si>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</si>
  <si>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</si>
  <si>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</si>
  <si>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</si>
  <si>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</si>
  <si>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</si>
  <si>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</si>
  <si>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</si>
  <si>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</si>
  <si>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</si>
  <si>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</si>
  <si>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</si>
  <si>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</si>
  <si>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</si>
  <si>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</si>
  <si>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</si>
  <si>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</si>
  <si>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</si>
  <si>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</si>
  <si>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</si>
  <si>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</si>
  <si>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</si>
  <si>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</si>
  <si>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</si>
  <si>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</si>
  <si>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</si>
  <si>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</si>
  <si>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</si>
  <si>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</si>
  <si>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</si>
  <si>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</si>
  <si>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</si>
  <si>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</si>
  <si>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</si>
  <si>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</si>
  <si>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</si>
  <si>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</si>
  <si>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</si>
  <si>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</si>
  <si>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</si>
  <si>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</si>
  <si>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</si>
  <si>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</si>
  <si>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</si>
  <si>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</si>
  <si>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</si>
  <si>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</si>
  <si>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</si>
  <si>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</si>
  <si>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</si>
  <si>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</si>
  <si>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</si>
  <si>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</si>
  <si>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</si>
  <si>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</si>
  <si>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</si>
  <si>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</si>
  <si>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</si>
  <si>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</si>
  <si>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</si>
  <si>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</si>
  <si>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</si>
  <si>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</si>
  <si>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</si>
  <si>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</si>
  <si>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</si>
  <si>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</si>
  <si>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</si>
  <si>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</si>
  <si>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</si>
  <si>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</si>
  <si>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</si>
  <si>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</si>
  <si>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</si>
  <si>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</si>
  <si>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</si>
  <si>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</si>
  <si>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</si>
  <si>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</si>
  <si>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</si>
  <si>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</si>
  <si>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</si>
  <si>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</si>
  <si>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</si>
  <si>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</si>
  <si>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</si>
  <si>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</si>
  <si>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</si>
  <si>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</si>
  <si>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</si>
  <si>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</si>
  <si>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</si>
  <si>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</si>
  <si>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</si>
  <si>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</si>
  <si>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</si>
  <si>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</si>
  <si>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</si>
  <si>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</si>
  <si>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</si>
  <si>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</si>
  <si>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</si>
  <si>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</si>
  <si>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</si>
  <si>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</si>
  <si>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</si>
  <si>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</si>
  <si>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</si>
  <si>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</si>
  <si>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</si>
  <si>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</si>
  <si>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</si>
  <si>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</si>
  <si>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</si>
  <si>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</si>
  <si>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</si>
  <si>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</si>
  <si>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</si>
  <si>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</si>
  <si>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</si>
  <si>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</si>
  <si>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</si>
  <si>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</si>
  <si>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</si>
  <si>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</si>
  <si>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</si>
  <si>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</si>
  <si>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</si>
  <si>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</si>
  <si>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</si>
  <si>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</si>
  <si>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</si>
  <si>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</si>
  <si>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</si>
  <si>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</si>
  <si>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</si>
  <si>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</si>
  <si>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</si>
  <si>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</si>
  <si>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</si>
  <si>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</si>
  <si>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</si>
  <si>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</si>
  <si>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</si>
  <si>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</si>
  <si>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</si>
  <si>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</si>
  <si>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</si>
  <si>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</si>
  <si>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</si>
  <si>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</si>
  <si>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</si>
  <si>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</si>
  <si>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</si>
  <si>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</si>
  <si>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</si>
  <si>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</si>
  <si>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</si>
  <si>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</si>
  <si>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</si>
  <si>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</si>
  <si>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</si>
  <si>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</si>
  <si>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</si>
  <si>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</si>
  <si>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</si>
  <si>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</si>
  <si>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</si>
  <si>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</si>
  <si>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</si>
  <si>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</si>
  <si>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</si>
  <si>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</si>
  <si>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</si>
  <si>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</si>
  <si>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</si>
  <si>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</si>
  <si>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</si>
  <si>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</si>
  <si>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</si>
  <si>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</si>
  <si>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</si>
  <si>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</si>
  <si>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</si>
  <si>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</si>
  <si>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</si>
  <si>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</si>
  <si>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</si>
  <si>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</si>
  <si>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</si>
  <si>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</si>
  <si>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</si>
  <si>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</si>
  <si>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</si>
  <si>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</si>
  <si>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</si>
  <si>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</si>
  <si>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</si>
  <si>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</si>
  <si>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</si>
  <si>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</si>
  <si>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</si>
  <si>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</si>
  <si>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</si>
  <si>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</si>
  <si>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</si>
  <si>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</si>
  <si>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</si>
  <si>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</si>
  <si>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</si>
  <si>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</si>
  <si>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</si>
  <si>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</si>
  <si>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</si>
  <si>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</si>
  <si>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</si>
  <si>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</si>
  <si>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</si>
  <si>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</si>
  <si>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</si>
  <si>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</si>
  <si>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</si>
  <si>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</si>
  <si>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</si>
  <si>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</si>
  <si>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</si>
  <si>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</si>
  <si>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</si>
  <si>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</si>
  <si>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</si>
  <si>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</si>
  <si>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</si>
  <si>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</si>
  <si>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</si>
  <si>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</si>
  <si>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</si>
  <si>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</si>
  <si>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</si>
  <si>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</si>
  <si>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</si>
  <si>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</si>
  <si>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</si>
  <si>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</si>
  <si>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</si>
  <si>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</si>
  <si>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</si>
  <si>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</si>
  <si>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</si>
  <si>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</si>
  <si>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</si>
  <si>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</si>
  <si>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</si>
  <si>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</si>
  <si>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</si>
  <si>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</si>
  <si>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</si>
  <si>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</si>
  <si>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</si>
  <si>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</si>
  <si>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</si>
  <si>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</si>
  <si>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</si>
  <si>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</si>
  <si>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</si>
  <si>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</si>
  <si>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</si>
  <si>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</si>
  <si>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</si>
  <si>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</si>
  <si>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</si>
  <si>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</si>
  <si>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</si>
  <si>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</si>
  <si>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</si>
  <si>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</si>
  <si>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</si>
  <si>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</si>
  <si>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</si>
  <si>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</si>
  <si>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</si>
  <si>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</si>
  <si>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</si>
  <si>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</si>
  <si>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</si>
  <si>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</si>
  <si>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</si>
  <si>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</si>
  <si>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</si>
  <si>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</si>
  <si>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</si>
  <si>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</si>
  <si>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</si>
  <si>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</si>
  <si>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</si>
  <si>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</si>
  <si>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</si>
  <si>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</si>
  <si>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</si>
  <si>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</si>
  <si>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</si>
  <si>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</si>
  <si>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</si>
  <si>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</si>
  <si>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</si>
  <si>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</si>
  <si>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</si>
  <si>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</si>
  <si>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</si>
  <si>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</si>
  <si>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</si>
  <si>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</si>
  <si>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</si>
  <si>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</si>
  <si>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</si>
  <si>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</si>
  <si>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</si>
  <si>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</si>
  <si>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</si>
  <si>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</si>
  <si>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</si>
  <si>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</si>
  <si>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</si>
  <si>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</si>
  <si>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</si>
  <si>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</si>
  <si>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</si>
  <si>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</si>
  <si>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</si>
  <si>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</si>
  <si>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</si>
  <si>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</si>
  <si>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</si>
  <si>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</si>
  <si>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</si>
  <si>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</si>
  <si>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</si>
  <si>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</si>
  <si>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</si>
  <si>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</si>
  <si>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</si>
  <si>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</si>
  <si>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</si>
  <si>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</si>
  <si>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</si>
  <si>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</si>
  <si>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</si>
  <si>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</si>
  <si>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</si>
  <si>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</si>
  <si>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</si>
  <si>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</si>
  <si>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</si>
  <si>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</si>
  <si>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</si>
  <si>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</si>
  <si>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</si>
  <si>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</si>
  <si>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</si>
  <si>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</si>
  <si>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</si>
  <si>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</si>
  <si>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</si>
  <si>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</si>
  <si>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</si>
  <si>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</si>
  <si>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</si>
  <si>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</si>
  <si>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</si>
  <si>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</si>
  <si>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</si>
  <si>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</si>
  <si>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</si>
  <si>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</si>
  <si>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</si>
  <si>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</si>
  <si>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</si>
  <si>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</si>
  <si>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</si>
  <si>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</si>
  <si>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</si>
  <si>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</si>
  <si>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</si>
  <si>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</si>
  <si>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</si>
  <si>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</si>
  <si>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</si>
  <si>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</si>
  <si>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</si>
  <si>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</si>
  <si>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</si>
  <si>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</si>
  <si>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</si>
  <si>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</si>
  <si>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</si>
  <si>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</si>
  <si>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</si>
  <si>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</si>
  <si>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</si>
  <si>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</si>
  <si>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</si>
  <si>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</si>
  <si>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</si>
  <si>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</si>
  <si>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</si>
  <si>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</si>
  <si>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</si>
  <si>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</si>
  <si>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</si>
  <si>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</si>
  <si>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</si>
  <si>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</si>
  <si>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</si>
  <si>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</si>
  <si>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</si>
  <si>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</si>
  <si>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</si>
  <si>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</si>
  <si>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</si>
  <si>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</si>
  <si>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</si>
  <si>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</si>
  <si>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</si>
  <si>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</si>
  <si>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</si>
  <si>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</si>
  <si>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</si>
  <si>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</si>
  <si>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</si>
  <si>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</si>
  <si>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</si>
  <si>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</si>
  <si>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</si>
  <si>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</si>
  <si>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</si>
  <si>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</si>
  <si>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</si>
  <si>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</si>
  <si>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</si>
  <si>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</si>
  <si>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</si>
  <si>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</si>
  <si>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</si>
  <si>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</si>
  <si>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</si>
  <si>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</si>
  <si>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</si>
  <si>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</si>
  <si>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</si>
  <si>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</si>
  <si>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</si>
  <si>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</si>
  <si>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</si>
  <si>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</si>
  <si>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</si>
  <si>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</si>
  <si>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</si>
  <si>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</si>
  <si>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</si>
  <si>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</si>
  <si>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</si>
  <si>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</si>
  <si>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</si>
  <si>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</si>
  <si>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</si>
  <si>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</si>
  <si>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</si>
  <si>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</si>
  <si>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</si>
  <si>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</si>
  <si>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</si>
  <si>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</si>
  <si>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</si>
  <si>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</si>
  <si>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</si>
  <si>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</si>
  <si>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</si>
  <si>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</si>
  <si>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</si>
  <si>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</si>
  <si>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</si>
  <si>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</si>
  <si>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</si>
  <si>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</si>
  <si>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</si>
  <si>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</si>
  <si>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</si>
  <si>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</si>
  <si>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</si>
  <si>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</si>
  <si>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</si>
  <si>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</si>
  <si>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</si>
  <si>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</si>
  <si>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</si>
  <si>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</si>
  <si>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</si>
  <si>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</si>
  <si>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</si>
  <si>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</si>
  <si>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</si>
  <si>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</si>
  <si>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</si>
  <si>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</si>
  <si>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</si>
  <si>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</si>
  <si>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</si>
  <si>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</si>
  <si>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</si>
  <si>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</si>
  <si>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</si>
  <si>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</si>
  <si>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</si>
  <si>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</si>
  <si>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</si>
  <si>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</si>
  <si>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</si>
  <si>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</si>
  <si>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</si>
  <si>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</si>
  <si>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</si>
  <si>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</si>
  <si>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</si>
  <si>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</si>
  <si>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</si>
  <si>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</si>
  <si>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</si>
  <si>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</si>
  <si>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</si>
  <si>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</si>
  <si>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</si>
  <si>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</si>
  <si>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</si>
  <si>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</si>
  <si>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</si>
  <si>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</si>
  <si>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</si>
  <si>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</si>
  <si>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</si>
  <si>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</si>
  <si>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</si>
  <si>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</si>
  <si>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</si>
  <si>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</si>
  <si>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</si>
  <si>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</si>
  <si>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</si>
  <si>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</si>
  <si>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</si>
  <si>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</si>
  <si>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</si>
  <si>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</si>
  <si>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</si>
  <si>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</si>
  <si>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</si>
  <si>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</si>
  <si>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</si>
  <si>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</si>
  <si>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</si>
  <si>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</si>
  <si>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</si>
  <si>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</si>
  <si>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</si>
  <si>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</si>
  <si>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</si>
  <si>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</si>
  <si>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</si>
  <si>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</si>
  <si>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</si>
  <si>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</si>
  <si>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</si>
  <si>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</si>
  <si>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</si>
  <si>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</si>
  <si>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</si>
  <si>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</si>
  <si>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</si>
  <si>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</si>
  <si>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</si>
  <si>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</si>
  <si>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</si>
  <si>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</si>
  <si>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</si>
  <si>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</si>
  <si>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</si>
  <si>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</si>
  <si>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</si>
  <si>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</si>
  <si>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</si>
  <si>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</si>
  <si>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</si>
  <si>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</si>
  <si>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</si>
  <si>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</si>
  <si>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</si>
  <si>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</si>
  <si>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</si>
  <si>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</si>
  <si>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</si>
  <si>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</si>
  <si>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</si>
  <si>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</si>
  <si>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</si>
  <si>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</si>
  <si>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</si>
  <si>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</si>
  <si>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</si>
  <si>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</si>
  <si>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</si>
  <si>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</si>
  <si>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</si>
  <si>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</si>
  <si>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</si>
  <si>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</si>
  <si>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</si>
  <si>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</si>
  <si>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</si>
  <si>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</si>
  <si>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</si>
  <si>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</si>
  <si>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</si>
  <si>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</si>
  <si>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</si>
  <si>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</si>
  <si>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</si>
  <si>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</si>
  <si>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</si>
  <si>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</si>
  <si>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</si>
  <si>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</si>
  <si>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</si>
  <si>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</si>
  <si>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</si>
  <si>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</si>
  <si>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</si>
  <si>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</si>
  <si>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</si>
  <si>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</si>
  <si>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</si>
  <si>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</si>
  <si>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</si>
  <si>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</si>
  <si>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</si>
  <si>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</si>
  <si>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</si>
  <si>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</si>
  <si>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</si>
  <si>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</si>
  <si>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</si>
  <si>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</si>
  <si>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</si>
  <si>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</si>
  <si>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</si>
  <si>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</si>
  <si>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</si>
  <si>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</si>
  <si>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</si>
  <si>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</si>
  <si>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</si>
  <si>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</si>
  <si>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</si>
  <si>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</si>
  <si>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</si>
  <si>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</si>
  <si>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</si>
  <si>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</si>
  <si>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</si>
  <si>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</si>
  <si>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</si>
  <si>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</si>
  <si>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</si>
  <si>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</si>
  <si>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</si>
  <si>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</si>
  <si>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</si>
  <si>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</si>
  <si>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</si>
  <si>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</si>
  <si>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</si>
  <si>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</si>
  <si>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</si>
  <si>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</si>
  <si>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</si>
  <si>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</si>
  <si>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</si>
  <si>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</si>
  <si>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</si>
  <si>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</si>
  <si>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</si>
  <si>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</si>
  <si>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</si>
  <si>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</si>
  <si>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</si>
  <si>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</si>
  <si>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</si>
  <si>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</si>
  <si>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</si>
  <si>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</si>
  <si>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</si>
  <si>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</si>
  <si>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</si>
  <si>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</si>
  <si>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</si>
  <si>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</si>
  <si>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</si>
  <si>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</si>
  <si>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</si>
  <si>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</si>
  <si>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</si>
  <si>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</si>
  <si>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</si>
  <si>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</si>
  <si>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</si>
  <si>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</si>
  <si>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</si>
  <si>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</si>
  <si>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</si>
  <si>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</si>
  <si>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</si>
  <si>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</si>
  <si>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</si>
  <si>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</si>
  <si>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</si>
  <si>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</si>
  <si>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</si>
  <si>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</si>
  <si>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</si>
  <si>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</si>
  <si>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</si>
  <si>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</si>
  <si>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</si>
  <si>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</si>
  <si>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</si>
  <si>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</si>
  <si>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</si>
  <si>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</si>
  <si>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</si>
  <si>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</si>
  <si>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</si>
  <si>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</si>
  <si>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</si>
  <si>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</si>
  <si>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</si>
  <si>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</si>
  <si>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</si>
  <si>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</si>
  <si>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</si>
  <si>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</si>
  <si>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</si>
  <si>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</si>
  <si>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</si>
  <si>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</si>
  <si>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</si>
  <si>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</si>
  <si>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</si>
  <si>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</si>
  <si>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</si>
  <si>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</si>
  <si>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</si>
  <si>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</si>
  <si>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</si>
  <si>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</si>
  <si>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</si>
  <si>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</si>
  <si>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</si>
  <si>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</si>
  <si>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</si>
  <si>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</si>
  <si>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</si>
  <si>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</si>
  <si>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</si>
  <si>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</si>
  <si>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</si>
  <si>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</si>
  <si>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</si>
  <si>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</si>
  <si>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</si>
  <si>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</si>
  <si>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</si>
  <si>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</si>
  <si>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</si>
  <si>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</si>
  <si>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</si>
  <si>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</si>
  <si>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</si>
  <si>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</si>
  <si>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</si>
  <si>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</si>
  <si>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</si>
  <si>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</si>
  <si>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</si>
  <si>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</si>
  <si>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</si>
  <si>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</si>
  <si>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</si>
  <si>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</si>
  <si>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</si>
  <si>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</si>
  <si>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</si>
  <si>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</si>
  <si>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</si>
  <si>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</si>
  <si>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</si>
  <si>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</si>
  <si>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</si>
  <si>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</si>
  <si>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</si>
  <si>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</si>
  <si>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</si>
  <si>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</si>
  <si>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</si>
  <si>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</si>
  <si>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</si>
  <si>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</si>
  <si>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</si>
  <si>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</si>
  <si>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</si>
  <si>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</si>
  <si>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</si>
  <si>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</si>
  <si>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</si>
  <si>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</si>
  <si>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</si>
  <si>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</si>
  <si>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</si>
  <si>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</si>
  <si>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</si>
  <si>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</si>
  <si>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</si>
  <si>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</si>
  <si>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</si>
  <si>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</si>
  <si>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</si>
  <si>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</si>
  <si>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</si>
  <si>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</si>
  <si>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</si>
  <si>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</si>
  <si>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</si>
  <si>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</si>
  <si>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</si>
  <si>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</si>
  <si>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</si>
  <si>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</si>
  <si>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</si>
  <si>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</si>
  <si>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</si>
  <si>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</si>
  <si>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</si>
  <si>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</si>
  <si>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</si>
  <si>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</si>
  <si>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</si>
  <si>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</si>
  <si>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</si>
  <si>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</si>
  <si>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</si>
  <si>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</si>
  <si>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</si>
  <si>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</si>
  <si>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</si>
  <si>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</si>
  <si>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</si>
  <si>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</si>
  <si>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</si>
  <si>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</si>
  <si>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</si>
  <si>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</si>
  <si>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</si>
  <si>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</si>
  <si>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</si>
  <si>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</si>
  <si>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</si>
  <si>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</si>
  <si>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</si>
  <si>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</si>
  <si>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</si>
  <si>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</si>
  <si>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</si>
  <si>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</si>
  <si>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</si>
  <si>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</si>
  <si>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</si>
  <si>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</si>
  <si>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</si>
  <si>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</si>
  <si>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</si>
  <si>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</si>
  <si>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</si>
  <si>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</si>
  <si>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</si>
  <si>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</si>
  <si>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</si>
  <si>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</si>
  <si>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</si>
  <si>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</si>
  <si>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</si>
  <si>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</si>
  <si>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</si>
  <si>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</si>
  <si>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</si>
  <si>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</si>
  <si>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</si>
  <si>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</si>
  <si>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</si>
  <si>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</si>
  <si>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</si>
  <si>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</si>
  <si>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</si>
  <si>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</si>
  <si>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</si>
  <si>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</si>
  <si>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</si>
  <si>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</si>
  <si>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</si>
  <si>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</si>
  <si>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</si>
  <si>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</si>
  <si>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</si>
  <si>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</si>
  <si>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</si>
  <si>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</si>
  <si>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</si>
  <si>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</si>
  <si>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</si>
  <si>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</si>
  <si>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</si>
  <si>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</si>
  <si>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</si>
  <si>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</si>
  <si>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</si>
  <si>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</si>
  <si>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</si>
  <si>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</si>
  <si>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</si>
  <si>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</si>
  <si>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</si>
  <si>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</si>
  <si>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</si>
  <si>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</si>
  <si>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</si>
  <si>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</si>
  <si>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</si>
  <si>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</si>
  <si>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</si>
  <si>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</si>
  <si>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</si>
  <si>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</si>
  <si>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</si>
  <si>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</si>
  <si>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</si>
  <si>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</si>
  <si>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</si>
  <si>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</si>
  <si>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</si>
  <si>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</si>
  <si>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</si>
  <si>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</si>
  <si>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</si>
  <si>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</si>
  <si>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</si>
  <si>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</si>
  <si>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</si>
  <si>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</si>
  <si>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</si>
  <si>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</si>
  <si>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</si>
  <si>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</si>
  <si>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</si>
  <si>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</si>
  <si>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</si>
  <si>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</si>
  <si>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</si>
  <si>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</si>
  <si>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</si>
  <si>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</si>
  <si>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</si>
  <si>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</si>
  <si>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</si>
  <si>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</si>
  <si>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</si>
  <si>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</si>
  <si>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</si>
  <si>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</si>
  <si>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</si>
  <si>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</si>
  <si>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</si>
  <si>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</si>
  <si>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</si>
  <si>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</si>
  <si>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</si>
  <si>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</si>
  <si>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</si>
  <si>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</si>
  <si>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</si>
  <si>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</si>
  <si>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</si>
  <si>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</si>
  <si>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</si>
  <si>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</si>
  <si>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</si>
  <si>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</si>
  <si>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</si>
  <si>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</si>
  <si>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</si>
  <si>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</si>
  <si>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</si>
  <si>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</si>
  <si>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</si>
  <si>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</si>
  <si>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</si>
  <si>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</si>
  <si>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</si>
  <si>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</si>
  <si>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</si>
  <si>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</si>
  <si>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</si>
  <si>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</si>
  <si>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</si>
  <si>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</si>
  <si>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</si>
  <si>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</si>
  <si>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</si>
  <si>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</si>
  <si>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</si>
  <si>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</si>
  <si>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</si>
  <si>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</si>
  <si>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</si>
  <si>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</si>
  <si>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</si>
  <si>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</si>
  <si>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</si>
  <si>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</si>
  <si>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</si>
  <si>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</si>
  <si>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</si>
  <si>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</si>
  <si>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</si>
  <si>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</si>
  <si>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</si>
  <si>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</si>
  <si>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</si>
  <si>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</si>
  <si>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</si>
  <si>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</si>
  <si>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</si>
  <si>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</si>
  <si>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</si>
  <si>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</si>
  <si>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</si>
  <si>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</si>
  <si>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</si>
  <si>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</si>
  <si>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</si>
  <si>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</si>
  <si>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</si>
  <si>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</si>
  <si>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</si>
  <si>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</si>
  <si>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</si>
  <si>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</si>
  <si>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</si>
  <si>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</si>
  <si>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</si>
  <si>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</si>
  <si>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</si>
  <si>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</si>
  <si>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</si>
  <si>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</si>
  <si>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</si>
  <si>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</si>
  <si>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</si>
  <si>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</si>
  <si>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</si>
  <si>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</si>
  <si>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</si>
  <si>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</si>
  <si>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</si>
  <si>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</si>
  <si>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</si>
  <si>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</si>
  <si>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</si>
  <si>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</si>
  <si>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</si>
  <si>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</si>
  <si>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</si>
  <si>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</si>
  <si>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</si>
  <si>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</si>
  <si>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</si>
  <si>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</si>
  <si>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</si>
  <si>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</si>
  <si>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</si>
  <si>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</si>
  <si>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</si>
  <si>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</si>
  <si>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</si>
  <si>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</si>
  <si>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</si>
  <si>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</si>
  <si>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</si>
  <si>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</si>
  <si>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</si>
  <si>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</si>
  <si>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</si>
  <si>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</si>
  <si>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</si>
  <si>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</si>
  <si>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</si>
  <si>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</si>
  <si>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</si>
  <si>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</si>
  <si>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</si>
  <si>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</si>
  <si>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</si>
  <si>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</si>
  <si>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</si>
  <si>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</si>
  <si>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</si>
  <si>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</si>
  <si>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</si>
  <si>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</si>
  <si>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</si>
  <si>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</si>
  <si>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</si>
  <si>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</si>
  <si>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</si>
  <si>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</si>
  <si>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</si>
  <si>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</si>
  <si>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</si>
  <si>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</si>
  <si>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</si>
  <si>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</si>
  <si>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</si>
  <si>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</si>
  <si>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</si>
  <si>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</si>
  <si>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</si>
  <si>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</si>
  <si>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</si>
  <si>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</si>
  <si>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</si>
  <si>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</si>
  <si>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</si>
  <si>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</si>
  <si>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</si>
  <si>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</si>
  <si>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</si>
  <si>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</si>
  <si>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</si>
  <si>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</si>
  <si>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</si>
  <si>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</si>
  <si>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</si>
  <si>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</si>
  <si>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</si>
  <si>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</si>
  <si>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</si>
  <si>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</si>
  <si>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</si>
  <si>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</si>
  <si>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</si>
  <si>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</si>
  <si>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</si>
  <si>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</si>
  <si>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</si>
  <si>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</si>
  <si>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</si>
  <si>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</si>
  <si>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</si>
  <si>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</si>
  <si>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</si>
  <si>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</si>
  <si>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</si>
  <si>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</si>
  <si>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</si>
  <si>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</si>
  <si>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</si>
  <si>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</si>
  <si>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</si>
  <si>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</si>
  <si>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</si>
  <si>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</si>
  <si>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</si>
  <si>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</si>
  <si>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</si>
  <si>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</si>
  <si>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</si>
  <si>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</si>
  <si>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</si>
  <si>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</si>
  <si>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</si>
  <si>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</si>
  <si>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</si>
  <si>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</si>
  <si>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</si>
  <si>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</si>
  <si>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</si>
  <si>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</si>
  <si>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</si>
  <si>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</si>
  <si>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</si>
  <si>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</si>
  <si>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</si>
  <si>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</si>
  <si>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</si>
  <si>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</si>
  <si>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</si>
  <si>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</si>
  <si>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</si>
  <si>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</si>
  <si>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</si>
  <si>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</si>
  <si>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</si>
  <si>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</si>
  <si>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</si>
  <si>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</si>
  <si>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</si>
  <si>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</si>
  <si>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</si>
  <si>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</si>
  <si>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</si>
  <si>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</si>
  <si>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</si>
  <si>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</si>
  <si>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</si>
  <si>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</si>
  <si>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</si>
  <si>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</si>
  <si>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</si>
  <si>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</si>
  <si>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</si>
  <si>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</si>
  <si>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</si>
  <si>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</si>
  <si>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</si>
  <si>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</si>
  <si>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</si>
  <si>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</si>
  <si>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</si>
  <si>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</si>
  <si>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</si>
  <si>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</si>
  <si>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</si>
  <si>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</si>
  <si>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</si>
  <si>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</si>
  <si>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</si>
  <si>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</si>
  <si>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</si>
  <si>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</si>
  <si>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</si>
  <si>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</si>
  <si>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</si>
  <si>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</si>
  <si>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</si>
  <si>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</si>
  <si>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</si>
  <si>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</si>
  <si>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</si>
  <si>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</si>
  <si>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</si>
  <si>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</si>
  <si>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</si>
  <si>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</si>
  <si>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</si>
  <si>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</si>
  <si>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</si>
  <si>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</si>
  <si>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</si>
  <si>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</si>
  <si>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</si>
  <si>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</si>
  <si>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</si>
  <si>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</si>
  <si>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</si>
  <si>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</si>
  <si>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</si>
  <si>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</si>
  <si>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</si>
  <si>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</si>
  <si>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</si>
  <si>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</si>
  <si>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</si>
  <si>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</si>
  <si>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</si>
  <si>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</si>
  <si>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</si>
  <si>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</si>
  <si>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</si>
  <si>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</si>
  <si>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</si>
  <si>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</si>
  <si>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</si>
  <si>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</si>
  <si>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</si>
  <si>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</si>
  <si>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</si>
  <si>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</si>
  <si>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</si>
  <si>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</si>
  <si>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</si>
  <si>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</si>
  <si>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</si>
  <si>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</si>
  <si>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</si>
  <si>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</si>
  <si>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</si>
  <si>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</si>
  <si>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</si>
  <si>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</si>
  <si>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</si>
  <si>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</si>
  <si>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</si>
  <si>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</si>
  <si>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</si>
  <si>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</si>
  <si>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</si>
  <si>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</si>
  <si>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</si>
  <si>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</si>
  <si>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</si>
  <si>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</si>
  <si>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</si>
  <si>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</si>
  <si>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</si>
  <si>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</si>
  <si>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</si>
  <si>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</si>
  <si>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</si>
  <si>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</si>
  <si>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</si>
  <si>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</si>
  <si>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</si>
  <si>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</si>
  <si>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</si>
  <si>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</si>
  <si>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</si>
  <si>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</si>
  <si>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</si>
  <si>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</si>
  <si>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</si>
  <si>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</si>
  <si>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</si>
  <si>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</si>
  <si>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</si>
  <si>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</si>
  <si>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</si>
  <si>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</si>
  <si>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</si>
  <si>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</si>
  <si>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</si>
  <si>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</si>
  <si>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</si>
  <si>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</si>
  <si>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</si>
  <si>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</si>
  <si>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</si>
  <si>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</si>
  <si>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</si>
  <si>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</si>
  <si>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</si>
  <si>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</si>
  <si>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</si>
  <si>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</si>
  <si>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</si>
  <si>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</si>
  <si>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</si>
  <si>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</si>
  <si>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</si>
  <si>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</si>
  <si>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</si>
  <si>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</si>
  <si>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</si>
  <si>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</si>
  <si>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</si>
  <si>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</si>
  <si>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</si>
  <si>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</si>
  <si>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</si>
  <si>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</si>
  <si>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</si>
  <si>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</si>
  <si>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</si>
  <si>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</si>
  <si>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</si>
  <si>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</si>
  <si>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</si>
  <si>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</si>
  <si>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</si>
  <si>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</si>
  <si>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</si>
  <si>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</si>
  <si>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</si>
  <si>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</si>
  <si>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</si>
  <si>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</si>
  <si>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</si>
  <si>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</si>
  <si>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</si>
  <si>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</si>
  <si>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</si>
  <si>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</si>
  <si>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</si>
  <si>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</si>
  <si>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</si>
  <si>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</si>
  <si>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</si>
  <si>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</si>
  <si>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</si>
  <si>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</si>
  <si>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</si>
  <si>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</si>
  <si>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</si>
  <si>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</si>
  <si>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</si>
  <si>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</si>
  <si>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</si>
  <si>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</si>
  <si>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</si>
  <si>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</si>
  <si>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</si>
  <si>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</si>
  <si>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</si>
  <si>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</si>
  <si>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</si>
  <si>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</si>
  <si>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</si>
  <si>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</si>
  <si>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</si>
  <si>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</si>
  <si>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</si>
  <si>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</si>
  <si>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</si>
  <si>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</si>
  <si>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</si>
  <si>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</si>
  <si>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</si>
  <si>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</si>
  <si>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</si>
  <si>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</si>
  <si>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</si>
  <si>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</si>
  <si>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</si>
  <si>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</si>
  <si>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</si>
  <si>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</si>
  <si>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</si>
  <si>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</si>
  <si>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</si>
  <si>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</si>
  <si>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</si>
  <si>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</si>
  <si>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</si>
  <si>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</si>
  <si>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</si>
  <si>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</si>
  <si>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</si>
  <si>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</si>
  <si>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</si>
  <si>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</si>
  <si>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</si>
  <si>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</si>
  <si>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</si>
  <si>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</si>
  <si>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</si>
  <si>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</si>
  <si>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</si>
  <si>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</si>
  <si>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</si>
  <si>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</si>
  <si>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</si>
  <si>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</si>
  <si>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</si>
  <si>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</si>
  <si>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</si>
  <si>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</si>
  <si>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</si>
  <si>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</si>
  <si>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</si>
  <si>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</si>
  <si>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</si>
  <si>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</si>
  <si>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</si>
  <si>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</si>
  <si>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</si>
  <si>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</si>
  <si>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</si>
  <si>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</si>
  <si>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</si>
  <si>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</si>
  <si>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</si>
  <si>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</si>
  <si>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</si>
  <si>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</si>
  <si>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</si>
  <si>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</si>
  <si>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</si>
  <si>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</si>
  <si>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</si>
  <si>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</si>
  <si>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</si>
  <si>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</si>
  <si>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</si>
  <si>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</si>
  <si>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</si>
  <si>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</si>
  <si>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</si>
  <si>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</si>
  <si>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</si>
  <si>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</si>
  <si>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</si>
  <si>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</si>
  <si>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</si>
  <si>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</si>
  <si>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</si>
  <si>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</si>
  <si>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</si>
  <si>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</si>
  <si>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</si>
  <si>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</si>
  <si>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</si>
  <si>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</si>
  <si>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</si>
  <si>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</si>
  <si>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</si>
  <si>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</si>
  <si>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</si>
  <si>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</si>
  <si>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</si>
  <si>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</si>
  <si>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</si>
  <si>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</si>
  <si>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</si>
  <si>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</si>
  <si>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</si>
  <si>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</si>
  <si>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</si>
  <si>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</si>
  <si>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</si>
  <si>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</si>
  <si>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</si>
  <si>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</si>
  <si>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</si>
  <si>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</si>
  <si>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</si>
  <si>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</si>
  <si>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</si>
  <si>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</si>
  <si>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</si>
  <si>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</si>
  <si>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</si>
  <si>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</si>
  <si>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</si>
  <si>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</si>
  <si>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</si>
  <si>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</si>
  <si>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</si>
  <si>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</si>
  <si>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</si>
  <si>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</si>
  <si>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</si>
  <si>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</si>
  <si>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</si>
  <si>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</si>
  <si>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</si>
  <si>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</si>
  <si>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</si>
  <si>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</si>
  <si>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</si>
  <si>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</si>
  <si>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</si>
  <si>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</si>
  <si>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</si>
  <si>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</si>
  <si>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</si>
  <si>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</si>
  <si>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</si>
  <si>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</si>
  <si>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</si>
  <si>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</si>
  <si>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</si>
  <si>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</si>
  <si>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</si>
  <si>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</si>
  <si>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</si>
  <si>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</si>
  <si>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</si>
  <si>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</si>
  <si>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</si>
  <si>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</si>
  <si>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</si>
  <si>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</si>
  <si>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</si>
  <si>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</si>
  <si>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</si>
  <si>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</si>
  <si>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</si>
  <si>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</si>
  <si>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</si>
  <si>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</si>
  <si>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</si>
  <si>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</si>
  <si>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</si>
  <si>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</si>
  <si>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</si>
  <si>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</si>
  <si>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</si>
  <si>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</si>
  <si>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</si>
  <si>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</si>
  <si>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</si>
  <si>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</si>
  <si>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</si>
  <si>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</si>
  <si>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</si>
  <si>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</si>
  <si>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</si>
  <si>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</si>
  <si>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</si>
  <si>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</si>
  <si>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</si>
  <si>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</si>
  <si>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</si>
  <si>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</si>
  <si>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</si>
  <si>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</si>
  <si>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</si>
  <si>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</si>
  <si>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</si>
  <si>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</si>
  <si>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</si>
  <si>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</si>
  <si>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</si>
  <si>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</si>
  <si>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</si>
  <si>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</si>
  <si>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</si>
  <si>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</si>
  <si>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</si>
  <si>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</si>
  <si>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</si>
  <si>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</si>
  <si>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</si>
  <si>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</si>
  <si>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</si>
  <si>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</si>
  <si>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</si>
  <si>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</si>
  <si>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</si>
  <si>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</si>
  <si>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</si>
  <si>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</si>
  <si>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</si>
  <si>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</si>
  <si>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</si>
  <si>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</si>
  <si>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</si>
  <si>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</si>
  <si>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</si>
  <si>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</si>
  <si>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</si>
  <si>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</si>
  <si>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</si>
  <si>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</si>
  <si>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</si>
  <si>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</si>
  <si>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</si>
  <si>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</si>
  <si>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</si>
  <si>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</si>
  <si>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</si>
  <si>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</si>
  <si>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</si>
  <si>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</si>
  <si>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</si>
  <si>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</si>
  <si>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</si>
  <si>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</si>
  <si>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</si>
  <si>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</si>
  <si>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</si>
  <si>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</si>
  <si>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</si>
  <si>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</si>
  <si>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</si>
  <si>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</si>
  <si>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</si>
  <si>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</si>
  <si>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</si>
  <si>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</si>
  <si>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</si>
  <si>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</si>
  <si>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</si>
  <si>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</si>
  <si>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</si>
  <si>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</si>
  <si>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</si>
  <si>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</si>
  <si>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</si>
  <si>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</si>
  <si>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</si>
  <si>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</si>
  <si>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</si>
  <si>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</si>
  <si>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</si>
  <si>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</si>
  <si>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</si>
  <si>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</si>
  <si>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</si>
  <si>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</si>
  <si>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</si>
  <si>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</si>
  <si>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</si>
  <si>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</si>
  <si>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</si>
  <si>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</si>
  <si>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</si>
  <si>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</si>
  <si>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</si>
  <si>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</si>
  <si>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</si>
  <si>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</si>
  <si>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</si>
  <si>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</si>
  <si>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</si>
  <si>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</si>
  <si>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</si>
  <si>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</si>
  <si>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</si>
  <si>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</si>
  <si>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</si>
  <si>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</si>
  <si>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</si>
  <si>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</si>
  <si>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</si>
  <si>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</si>
  <si>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</si>
  <si>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</si>
  <si>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</si>
  <si>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</si>
  <si>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</si>
  <si>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</si>
  <si>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</si>
  <si>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</si>
  <si>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</si>
  <si>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</si>
  <si>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</si>
  <si>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</si>
  <si>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</si>
  <si>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</si>
  <si>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</si>
  <si>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</si>
  <si>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</si>
  <si>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</si>
  <si>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</si>
  <si>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</si>
  <si>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</si>
  <si>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</si>
  <si>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</si>
  <si>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</si>
  <si>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</si>
  <si>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</si>
  <si>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</si>
  <si>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</si>
  <si>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</si>
  <si>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</si>
  <si>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</si>
  <si>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</si>
  <si>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</si>
  <si>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</si>
  <si>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</si>
  <si>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</si>
  <si>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</si>
  <si>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</si>
  <si>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</si>
  <si>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</si>
  <si>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</si>
  <si>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</si>
  <si>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</si>
  <si>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</si>
  <si>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</si>
  <si>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</si>
  <si>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</si>
  <si>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</si>
  <si>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</si>
  <si>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</si>
  <si>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</si>
  <si>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</si>
  <si>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</si>
  <si>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</si>
  <si>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</si>
  <si>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</si>
  <si>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</si>
  <si>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</si>
  <si>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</si>
  <si>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</si>
  <si>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</si>
  <si>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</si>
  <si>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</si>
  <si>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</si>
  <si>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</si>
  <si>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</si>
  <si>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</si>
  <si>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</si>
  <si>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</si>
  <si>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</si>
  <si>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</si>
  <si>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</si>
  <si>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</si>
  <si>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</si>
  <si>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</si>
  <si>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</si>
  <si>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</si>
  <si>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</si>
  <si>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</si>
  <si>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</si>
  <si>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</si>
  <si>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</si>
  <si>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</si>
  <si>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</si>
  <si>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</si>
  <si>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</si>
  <si>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</si>
  <si>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</si>
  <si>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</si>
  <si>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</si>
  <si>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</si>
  <si>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</si>
  <si>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</si>
  <si>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</si>
  <si>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</si>
  <si>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</si>
  <si>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</si>
  <si>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</si>
  <si>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</si>
  <si>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</si>
  <si>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</si>
  <si>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</si>
  <si>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</si>
  <si>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</si>
  <si>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</si>
  <si>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</si>
  <si>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</si>
  <si>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</si>
  <si>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</si>
  <si>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</si>
  <si>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</si>
  <si>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</si>
  <si>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</si>
  <si>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</si>
  <si>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</si>
  <si>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</si>
  <si>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</si>
  <si>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</si>
  <si>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</si>
  <si>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</si>
  <si>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</si>
  <si>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</si>
  <si>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</si>
  <si>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</si>
  <si>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</si>
  <si>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</si>
  <si>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</si>
  <si>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</si>
  <si>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</si>
  <si>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</si>
  <si>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</si>
  <si>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</si>
  <si>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</si>
  <si>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</si>
  <si>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</si>
  <si>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</si>
  <si>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</si>
  <si>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</si>
  <si>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</si>
  <si>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</si>
  <si>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</si>
  <si>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</si>
  <si>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</si>
  <si>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</si>
  <si>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</si>
  <si>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</si>
  <si>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</si>
  <si>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</si>
  <si>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</si>
  <si>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</si>
  <si>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</si>
  <si>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</si>
  <si>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</si>
  <si>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</si>
  <si>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</si>
  <si>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</si>
  <si>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</si>
  <si>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</si>
  <si>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</si>
  <si>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</si>
  <si>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</si>
  <si>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</si>
  <si>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</si>
  <si>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</si>
  <si>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</si>
  <si>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</si>
  <si>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</si>
  <si>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</si>
  <si>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</si>
  <si>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</si>
  <si>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</si>
  <si>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</si>
  <si>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</si>
  <si>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</si>
  <si>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</si>
  <si>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</si>
  <si>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</si>
  <si>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</si>
  <si>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</si>
  <si>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</si>
  <si>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</si>
  <si>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</si>
  <si>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</si>
  <si>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</si>
  <si>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</si>
  <si>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</si>
  <si>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</si>
  <si>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</si>
  <si>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</si>
  <si>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</si>
  <si>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</si>
  <si>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</si>
  <si>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</si>
  <si>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</si>
  <si>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</si>
  <si>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</si>
  <si>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</si>
  <si>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</si>
  <si>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</si>
  <si>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</si>
  <si>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</si>
  <si>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</si>
  <si>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</si>
  <si>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</si>
  <si>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</si>
  <si>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</si>
  <si>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</si>
  <si>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</si>
  <si>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</si>
  <si>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</si>
  <si>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</si>
  <si>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</si>
  <si>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</si>
  <si>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</si>
  <si>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</si>
  <si>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</si>
  <si>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</si>
  <si>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</si>
  <si>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</si>
  <si>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</si>
  <si>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</si>
  <si>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</si>
  <si>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</si>
  <si>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</si>
  <si>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</si>
  <si>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</si>
  <si>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</si>
  <si>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</si>
  <si>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</si>
  <si>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</si>
  <si>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</si>
  <si>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</si>
  <si>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</si>
  <si>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</si>
  <si>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</si>
  <si>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</si>
  <si>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</si>
  <si>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</si>
  <si>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</si>
  <si>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</si>
  <si>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</si>
  <si>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</si>
  <si>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</si>
  <si>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</si>
  <si>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</si>
  <si>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</si>
  <si>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</si>
  <si>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</si>
  <si>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</si>
  <si>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</si>
  <si>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</si>
  <si>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</si>
  <si>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</si>
  <si>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</si>
  <si>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</si>
  <si>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</si>
  <si>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</si>
  <si>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</si>
  <si>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</si>
  <si>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</si>
  <si>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</si>
  <si>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</si>
  <si>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</si>
  <si>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</si>
  <si>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</si>
  <si>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</si>
  <si>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</si>
  <si>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</si>
  <si>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</si>
  <si>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</si>
  <si>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</si>
  <si>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</si>
  <si>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</si>
  <si>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</si>
  <si>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</si>
  <si>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</si>
  <si>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</si>
  <si>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</si>
  <si>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</si>
  <si>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</si>
  <si>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</si>
  <si>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</si>
  <si>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</si>
  <si>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</si>
  <si>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</si>
  <si>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</si>
  <si>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</si>
  <si>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</si>
  <si>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</si>
  <si>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</si>
  <si>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</si>
  <si>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</si>
  <si>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</si>
  <si>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</si>
  <si>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</si>
  <si>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</si>
  <si>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</si>
  <si>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</si>
  <si>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</si>
  <si>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</si>
  <si>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</si>
  <si>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</si>
  <si>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</si>
  <si>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</si>
  <si>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</si>
  <si>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</si>
  <si>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</si>
  <si>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</si>
  <si>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</si>
  <si>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</si>
  <si>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</si>
  <si>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</si>
  <si>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</si>
  <si>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</si>
  <si>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</si>
  <si>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</si>
  <si>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</si>
  <si>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</si>
  <si>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</si>
  <si>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</si>
  <si>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</si>
  <si>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</si>
  <si>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</si>
  <si>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</si>
  <si>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</si>
  <si>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</si>
  <si>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</si>
  <si>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</si>
  <si>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</si>
  <si>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</si>
  <si>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</si>
  <si>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</si>
  <si>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</si>
  <si>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</si>
  <si>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</si>
  <si>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</si>
  <si>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</si>
  <si>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</si>
  <si>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</si>
  <si>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</si>
  <si>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</si>
  <si>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</si>
  <si>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</si>
  <si>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</si>
  <si>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</si>
  <si>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</si>
  <si>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</si>
  <si>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</si>
  <si>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</si>
  <si>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</si>
  <si>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</si>
  <si>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</si>
  <si>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</si>
  <si>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</si>
  <si>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</si>
  <si>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</si>
  <si>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</si>
  <si>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</si>
  <si>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</si>
  <si>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</si>
  <si>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</si>
  <si>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</si>
  <si>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</si>
  <si>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</si>
  <si>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</si>
  <si>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</si>
  <si>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</si>
  <si>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</si>
  <si>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</si>
  <si>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</si>
  <si>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</si>
  <si>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</si>
  <si>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</si>
  <si>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</si>
  <si>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</si>
  <si>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</si>
  <si>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</si>
  <si>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</si>
  <si>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</si>
  <si>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</si>
  <si>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</si>
  <si>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</si>
  <si>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</si>
  <si>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</si>
  <si>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</si>
  <si>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</si>
  <si>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</si>
  <si>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</si>
  <si>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</si>
  <si>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</si>
  <si>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</si>
  <si>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</si>
  <si>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</si>
  <si>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</si>
  <si>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</si>
  <si>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</si>
  <si>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</si>
  <si>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</si>
  <si>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</si>
  <si>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</si>
  <si>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</si>
  <si>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</si>
  <si>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</si>
  <si>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</si>
  <si>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</si>
  <si>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</si>
  <si>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</si>
  <si>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</si>
  <si>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</si>
  <si>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</si>
  <si>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</si>
  <si>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</si>
  <si>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</si>
  <si>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</si>
  <si>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</si>
  <si>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</si>
  <si>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</si>
  <si>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</si>
  <si>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</si>
  <si>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</si>
  <si>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</si>
  <si>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</si>
  <si>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</si>
  <si>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</si>
  <si>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</si>
  <si>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</si>
  <si>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</si>
  <si>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</si>
  <si>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</si>
  <si>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</si>
  <si>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</si>
  <si>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</si>
  <si>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</si>
  <si>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</si>
  <si>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</si>
  <si>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</si>
  <si>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</si>
  <si>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</si>
  <si>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</si>
  <si>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</si>
  <si>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</si>
  <si>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</si>
  <si>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</si>
  <si>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</si>
  <si>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</si>
  <si>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</si>
  <si>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</si>
  <si>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</si>
  <si>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</si>
  <si>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</si>
  <si>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</si>
  <si>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</si>
  <si>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</si>
  <si>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</si>
  <si>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</si>
  <si>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</si>
  <si>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</si>
  <si>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</si>
  <si>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</si>
  <si>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</si>
  <si>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</si>
  <si>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</si>
  <si>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</si>
  <si>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</si>
  <si>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</si>
  <si>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</si>
  <si>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</si>
  <si>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</si>
  <si>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</si>
  <si>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</si>
  <si>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</si>
  <si>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</si>
  <si>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</si>
  <si>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</si>
  <si>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</si>
  <si>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</si>
  <si>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</si>
  <si>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</si>
  <si>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</si>
  <si>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</si>
  <si>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</si>
  <si>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</si>
  <si>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</si>
  <si>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</si>
  <si>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</si>
  <si>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</si>
  <si>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</si>
  <si>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</si>
  <si>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</si>
  <si>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</si>
  <si>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</si>
  <si>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</si>
  <si>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</si>
  <si>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</si>
  <si>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</si>
  <si>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</si>
  <si>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</si>
  <si>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</si>
  <si>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</si>
  <si>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</si>
  <si>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</si>
  <si>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</si>
  <si>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</si>
  <si>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</si>
  <si>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</si>
  <si>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</si>
  <si>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</si>
  <si>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</si>
  <si>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</si>
  <si>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</si>
  <si>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</si>
  <si>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</si>
  <si>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</si>
  <si>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</si>
  <si>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</si>
  <si>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</si>
  <si>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</si>
  <si>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</si>
  <si>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</si>
  <si>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</si>
  <si>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</si>
  <si>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</si>
  <si>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</si>
  <si>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</si>
  <si>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</si>
  <si>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</si>
  <si>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</si>
  <si>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</si>
  <si>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</si>
  <si>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</si>
  <si>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</si>
  <si>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</si>
  <si>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</si>
  <si>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</si>
  <si>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</si>
  <si>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</si>
  <si>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</si>
  <si>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</si>
  <si>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</si>
  <si>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</si>
  <si>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</si>
  <si>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</si>
  <si>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</si>
  <si>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</si>
  <si>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</si>
  <si>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</si>
  <si>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</si>
  <si>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</si>
  <si>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</si>
  <si>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</si>
  <si>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</si>
  <si>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</si>
  <si>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</si>
  <si>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</si>
  <si>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</si>
  <si>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</si>
  <si>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</si>
  <si>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</si>
  <si>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</si>
  <si>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</si>
  <si>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</si>
  <si>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</si>
  <si>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</si>
  <si>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</si>
  <si>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</si>
  <si>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</si>
  <si>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</si>
  <si>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</si>
  <si>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</si>
  <si>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</si>
  <si>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</si>
  <si>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</si>
  <si>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</si>
  <si>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</si>
  <si>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</si>
  <si>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</si>
  <si>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</si>
  <si>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</si>
  <si>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</si>
  <si>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</si>
  <si>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</si>
  <si>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</si>
  <si>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</si>
  <si>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</si>
  <si>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</si>
  <si>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</si>
  <si>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</si>
  <si>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</si>
  <si>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</si>
  <si>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</si>
  <si>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</si>
  <si>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</si>
  <si>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</si>
  <si>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</si>
  <si>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</si>
  <si>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</si>
  <si>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</si>
  <si>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</si>
  <si>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</si>
  <si>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</si>
  <si>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</si>
  <si>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</si>
  <si>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</si>
  <si>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</si>
  <si>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</si>
  <si>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</si>
  <si>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</si>
  <si>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</si>
  <si>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</si>
  <si>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</si>
  <si>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</si>
  <si>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</si>
  <si>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</si>
  <si>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</si>
  <si>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</si>
  <si>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</si>
  <si>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</si>
  <si>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</si>
  <si>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</si>
  <si>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</si>
  <si>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</si>
  <si>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</si>
  <si>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</si>
  <si>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</si>
  <si>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</si>
  <si>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</si>
  <si>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</si>
  <si>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</si>
  <si>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</si>
  <si>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</si>
  <si>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</si>
  <si>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</si>
  <si>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</si>
  <si>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</si>
  <si>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</si>
  <si>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</si>
  <si>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</si>
  <si>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</si>
  <si>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</si>
  <si>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</si>
  <si>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</si>
  <si>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</si>
  <si>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</si>
  <si>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</si>
  <si>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</si>
  <si>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</si>
  <si>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</si>
  <si>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</si>
  <si>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</si>
  <si>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</si>
  <si>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</si>
  <si>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</si>
  <si>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</si>
  <si>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</si>
  <si>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</si>
  <si>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</si>
  <si>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</si>
  <si>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</si>
  <si>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</si>
  <si>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</si>
  <si>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</si>
  <si>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</si>
  <si>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</si>
  <si>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</si>
  <si>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</si>
  <si>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</si>
  <si>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</si>
  <si>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</si>
  <si>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</si>
  <si>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</si>
  <si>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</si>
  <si>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</si>
  <si>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</si>
  <si>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</si>
  <si>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</si>
  <si>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</si>
  <si>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</si>
  <si>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</si>
  <si>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</si>
  <si>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</si>
  <si>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</si>
  <si>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</si>
  <si>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</si>
  <si>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</si>
  <si>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</si>
  <si>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</si>
  <si>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</si>
  <si>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</si>
  <si>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</si>
  <si>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</si>
  <si>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</si>
  <si>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</si>
  <si>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</si>
  <si>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</si>
  <si>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</si>
  <si>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</si>
  <si>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</si>
  <si>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</si>
  <si>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</si>
  <si>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</si>
  <si>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</si>
  <si>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</si>
  <si>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</si>
  <si>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</si>
  <si>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</si>
  <si>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</si>
  <si>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</si>
  <si>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</si>
  <si>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</si>
  <si>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</si>
  <si>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</si>
  <si>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</si>
  <si>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</si>
  <si>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</si>
  <si>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</si>
  <si>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</si>
  <si>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</si>
  <si>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</si>
  <si>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</si>
  <si>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</si>
  <si>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</si>
  <si>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</si>
  <si>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</si>
  <si>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</si>
  <si>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</si>
  <si>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</si>
  <si>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</si>
  <si>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</si>
  <si>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</si>
  <si>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</si>
  <si>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</si>
  <si>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</si>
  <si>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</si>
  <si>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</si>
  <si>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</si>
  <si>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</si>
  <si>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</si>
  <si>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</si>
  <si>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</si>
  <si>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</si>
  <si>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</si>
  <si>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</si>
  <si>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</si>
  <si>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</si>
  <si>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</si>
  <si>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</si>
  <si>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</si>
  <si>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</si>
  <si>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</si>
  <si>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</si>
  <si>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</si>
  <si>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</si>
  <si>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</si>
  <si>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</si>
  <si>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</si>
  <si>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</si>
  <si>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</si>
  <si>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</si>
  <si>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</si>
  <si>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</si>
  <si>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</si>
  <si>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</si>
  <si>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</si>
  <si>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</si>
  <si>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</si>
  <si>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</si>
  <si>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</si>
  <si>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</si>
  <si>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</si>
  <si>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</si>
  <si>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</si>
  <si>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</si>
  <si>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</si>
  <si>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</si>
  <si>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</si>
  <si>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</si>
  <si>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</si>
  <si>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</si>
  <si>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</si>
  <si>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</si>
  <si>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</si>
  <si>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</si>
  <si>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</si>
  <si>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</si>
  <si>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</si>
  <si>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</si>
  <si>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</si>
  <si>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</si>
  <si>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</si>
  <si>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</si>
  <si>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</si>
  <si>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</si>
  <si>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</si>
  <si>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</si>
  <si>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</si>
  <si>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</si>
  <si>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</si>
  <si>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</si>
  <si>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</si>
  <si>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</si>
  <si>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</si>
  <si>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</si>
  <si>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</si>
  <si>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</si>
  <si>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</si>
  <si>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</si>
  <si>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</si>
  <si>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</si>
  <si>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</si>
  <si>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</si>
  <si>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</si>
  <si>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</si>
  <si>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</si>
  <si>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</si>
  <si>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</si>
  <si>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</si>
  <si>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</si>
  <si>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</si>
  <si>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</si>
  <si>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</si>
  <si>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</si>
  <si>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</si>
  <si>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</si>
  <si>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</si>
  <si>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</si>
  <si>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</si>
  <si>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</si>
  <si>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</si>
  <si>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</si>
  <si>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</si>
  <si>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</si>
  <si>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</si>
  <si>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</si>
  <si>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</si>
  <si>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</si>
  <si>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</si>
  <si>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</si>
  <si>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</si>
  <si>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</si>
  <si>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</si>
  <si>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</si>
  <si>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</si>
  <si>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</si>
  <si>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</si>
  <si>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</si>
  <si>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</si>
  <si>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</si>
  <si>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</si>
  <si>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</si>
  <si>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</si>
  <si>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</si>
  <si>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</si>
  <si>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</si>
  <si>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</si>
  <si>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</si>
  <si>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</si>
  <si>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</si>
  <si>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</si>
  <si>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</si>
  <si>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</si>
  <si>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</si>
  <si>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</si>
  <si>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</si>
  <si>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</si>
  <si>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</si>
  <si>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</si>
  <si>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</si>
  <si>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</si>
  <si>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</si>
  <si>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</si>
  <si>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</si>
  <si>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</si>
  <si>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</si>
  <si>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</si>
  <si>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</si>
  <si>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</si>
  <si>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</si>
  <si>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</si>
  <si>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</si>
  <si>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</si>
  <si>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</si>
  <si>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</si>
  <si>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</si>
  <si>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</si>
  <si>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</si>
  <si>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</si>
  <si>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</si>
  <si>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</si>
  <si>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</si>
  <si>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</si>
  <si>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</si>
  <si>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</si>
  <si>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</si>
  <si>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</si>
  <si>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</si>
  <si>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</si>
  <si>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</si>
  <si>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</si>
  <si>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</si>
  <si>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</si>
  <si>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</si>
  <si>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</si>
  <si>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</si>
  <si>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</si>
  <si>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</si>
  <si>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</si>
  <si>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</si>
  <si>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</si>
  <si>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</si>
  <si>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</si>
  <si>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</si>
  <si>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</si>
  <si>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</si>
  <si>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</si>
  <si>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</si>
  <si>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</si>
  <si>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</si>
  <si>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</si>
  <si>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</si>
  <si>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</si>
  <si>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</si>
  <si>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</si>
  <si>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</si>
  <si>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</si>
  <si>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</si>
  <si>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</si>
  <si>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</si>
  <si>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</si>
  <si>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</si>
  <si>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</si>
  <si>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</si>
  <si>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</si>
  <si>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</si>
  <si>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</si>
  <si>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</si>
  <si>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</si>
  <si>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</si>
  <si>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</si>
  <si>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</si>
  <si>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</si>
  <si>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</si>
  <si>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</si>
  <si>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</si>
  <si>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</si>
  <si>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</si>
  <si>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</si>
  <si>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</si>
  <si>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</si>
  <si>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</si>
  <si>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</si>
  <si>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</si>
  <si>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</si>
  <si>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</si>
  <si>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</si>
  <si>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</si>
  <si>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</si>
  <si>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</si>
  <si>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</si>
  <si>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</si>
  <si>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</si>
  <si>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</si>
  <si>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</si>
  <si>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</si>
  <si>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</si>
  <si>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</si>
  <si>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</si>
  <si>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</si>
  <si>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</si>
  <si>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</si>
  <si>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</si>
  <si>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</si>
  <si>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</si>
  <si>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</si>
  <si>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</si>
  <si>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</si>
  <si>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</si>
  <si>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</si>
  <si>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</si>
  <si>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</si>
  <si>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</si>
  <si>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</si>
  <si>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</si>
  <si>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</si>
  <si>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</si>
  <si>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</si>
  <si>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</si>
  <si>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</si>
  <si>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</si>
  <si>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</si>
  <si>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</si>
  <si>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</si>
  <si>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</si>
  <si>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</si>
  <si>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</si>
  <si>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</si>
  <si>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</si>
  <si>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</si>
  <si>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</si>
  <si>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</si>
  <si>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</si>
  <si>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</si>
  <si>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</si>
  <si>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</si>
  <si>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</si>
  <si>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</si>
  <si>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</si>
  <si>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</si>
  <si>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</si>
  <si>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</si>
  <si>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</si>
  <si>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</si>
  <si>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</si>
  <si>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</si>
  <si>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</si>
  <si>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</si>
  <si>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</si>
  <si>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</si>
  <si>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</si>
  <si>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</si>
  <si>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</si>
  <si>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</si>
  <si>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</si>
  <si>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</si>
  <si>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</si>
  <si>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</si>
  <si>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</si>
  <si>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</si>
  <si>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</si>
  <si>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</si>
  <si>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</si>
  <si>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</si>
  <si>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</si>
  <si>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</si>
  <si>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</si>
  <si>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</si>
  <si>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</si>
  <si>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</si>
  <si>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</si>
  <si>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</si>
  <si>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</si>
  <si>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</si>
  <si>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</si>
  <si>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</si>
  <si>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</si>
  <si>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</si>
  <si>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</si>
  <si>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</si>
  <si>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</si>
  <si>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</si>
  <si>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</si>
  <si>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</si>
  <si>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</si>
  <si>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</si>
  <si>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</si>
  <si>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</si>
  <si>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</si>
  <si>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</si>
  <si>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</si>
  <si>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</si>
  <si>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</si>
  <si>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</si>
  <si>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</si>
  <si>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</si>
  <si>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</si>
  <si>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</si>
  <si>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</si>
  <si>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</si>
  <si>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</si>
  <si>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</si>
  <si>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</si>
  <si>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</si>
  <si>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</si>
  <si>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</si>
  <si>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</si>
  <si>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</si>
  <si>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</si>
  <si>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</si>
  <si>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</si>
  <si>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</si>
  <si>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</si>
  <si>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</si>
  <si>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</si>
  <si>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</si>
  <si>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</si>
  <si>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</si>
  <si>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</si>
  <si>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</si>
  <si>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</si>
  <si>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</si>
  <si>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</si>
  <si>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</si>
  <si>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</si>
  <si>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</si>
  <si>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</si>
  <si>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</si>
  <si>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</si>
  <si>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</si>
  <si>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</si>
  <si>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</si>
  <si>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</si>
  <si>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</si>
  <si>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</si>
  <si>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</si>
  <si>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</si>
  <si>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</si>
  <si>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</si>
  <si>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</si>
  <si>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</si>
  <si>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</si>
  <si>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</si>
  <si>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</si>
  <si>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</si>
  <si>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</si>
  <si>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</si>
  <si>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</si>
  <si>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</si>
  <si>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</si>
  <si>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</si>
  <si>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</si>
  <si>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</si>
  <si>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</si>
  <si>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</si>
  <si>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</si>
  <si>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</si>
  <si>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</si>
  <si>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</si>
  <si>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</si>
  <si>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</si>
  <si>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</si>
  <si>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</si>
  <si>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</si>
  <si>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</si>
  <si>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</si>
  <si>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</si>
  <si>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</si>
  <si>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</si>
  <si>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</si>
  <si>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</si>
  <si>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</si>
  <si>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</si>
  <si>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</si>
  <si>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</si>
  <si>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</si>
  <si>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</si>
  <si>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</si>
  <si>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</si>
  <si>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</si>
  <si>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</si>
  <si>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</si>
  <si>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</si>
  <si>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</si>
  <si>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</si>
  <si>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</si>
  <si>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</si>
  <si>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</si>
  <si>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</si>
  <si>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</si>
  <si>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</si>
  <si>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</si>
  <si>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</si>
  <si>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</si>
  <si>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</si>
  <si>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</si>
  <si>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</si>
  <si>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</si>
  <si>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</si>
  <si>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</si>
  <si>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</si>
  <si>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</si>
  <si>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</si>
  <si>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</si>
  <si>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</si>
  <si>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</si>
  <si>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</si>
  <si>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</si>
  <si>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</si>
  <si>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</si>
  <si>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</si>
  <si>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</si>
  <si>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</si>
  <si>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</si>
  <si>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</si>
  <si>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</si>
  <si>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</si>
  <si>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</si>
  <si>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</si>
  <si>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</si>
  <si>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</si>
  <si>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</si>
  <si>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</si>
  <si>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</si>
  <si>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</si>
  <si>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</si>
  <si>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</si>
  <si>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</si>
  <si>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</si>
  <si>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</si>
  <si>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</si>
  <si>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</si>
  <si>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</si>
  <si>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</si>
  <si>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</si>
  <si>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</si>
  <si>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</si>
  <si>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</si>
  <si>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</si>
  <si>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</si>
  <si>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</si>
  <si>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</si>
  <si>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</si>
  <si>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</si>
  <si>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</si>
  <si>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</si>
  <si>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</si>
  <si>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</si>
  <si>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</si>
  <si>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</si>
  <si>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</si>
  <si>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</si>
  <si>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</si>
  <si>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</si>
  <si>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</si>
  <si>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</si>
  <si>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</si>
  <si>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</si>
  <si>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</si>
  <si>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</si>
  <si>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</si>
  <si>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</si>
  <si>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</si>
  <si>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</si>
  <si>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</si>
  <si>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</si>
  <si>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</si>
  <si>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</si>
  <si>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</si>
  <si>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</si>
  <si>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</si>
  <si>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</si>
  <si>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</si>
  <si>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</si>
  <si>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</si>
  <si>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</si>
  <si>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</si>
  <si>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</si>
  <si>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</si>
  <si>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</si>
  <si>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</si>
  <si>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</si>
  <si>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</si>
  <si>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</si>
  <si>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</si>
  <si>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</si>
  <si>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</si>
  <si>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</si>
  <si>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</si>
  <si>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</si>
  <si>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</si>
  <si>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</si>
  <si>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</si>
  <si>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</si>
  <si>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</si>
  <si>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</si>
  <si>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</si>
  <si>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</si>
  <si>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</si>
  <si>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</si>
  <si>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</si>
  <si>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</si>
  <si>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</si>
  <si>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</si>
  <si>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</si>
  <si>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</si>
  <si>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</si>
  <si>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</si>
  <si>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</si>
  <si>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</si>
  <si>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</si>
  <si>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</si>
  <si>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</si>
  <si>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</si>
  <si>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</si>
  <si>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</si>
  <si>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</si>
  <si>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</si>
  <si>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</si>
  <si>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</si>
  <si>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</si>
  <si>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</si>
  <si>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</si>
  <si>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</si>
  <si>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</si>
  <si>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</si>
  <si>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</si>
  <si>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</si>
  <si>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</si>
  <si>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</si>
  <si>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</si>
  <si>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</si>
  <si>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</si>
  <si>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</si>
  <si>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</si>
  <si>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</si>
  <si>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</si>
  <si>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</si>
  <si>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</si>
  <si>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</si>
  <si>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</si>
  <si>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</si>
  <si>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</si>
  <si>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</si>
  <si>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</si>
  <si>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</si>
  <si>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</si>
  <si>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</si>
  <si>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</si>
  <si>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</si>
  <si>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</si>
  <si>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</si>
  <si>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</si>
  <si>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</si>
  <si>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</si>
  <si>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</si>
  <si>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</si>
  <si>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</si>
  <si>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</si>
  <si>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</si>
  <si>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</si>
  <si>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</si>
  <si>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</si>
  <si>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</si>
  <si>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</si>
  <si>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</si>
  <si>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</si>
  <si>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</si>
  <si>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</si>
  <si>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</si>
  <si>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</si>
  <si>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</si>
  <si>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</si>
  <si>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</si>
  <si>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</si>
  <si>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</si>
  <si>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</si>
  <si>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</si>
  <si>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</si>
  <si>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</si>
  <si>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</si>
  <si>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</si>
  <si>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</si>
  <si>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</si>
  <si>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</si>
  <si>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</si>
  <si>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</si>
  <si>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</si>
  <si>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</si>
  <si>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</si>
  <si>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</si>
  <si>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</si>
  <si>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</si>
  <si>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</si>
  <si>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</si>
  <si>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</si>
  <si>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</si>
  <si>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</si>
  <si>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</si>
  <si>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</si>
  <si>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</si>
  <si>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</si>
  <si>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</si>
  <si>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</si>
  <si>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</si>
  <si>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</si>
  <si>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</si>
  <si>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</si>
  <si>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</si>
  <si>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</si>
  <si>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</si>
  <si>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</si>
  <si>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</si>
  <si>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</si>
  <si>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</si>
  <si>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</si>
  <si>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</si>
  <si>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</si>
  <si>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</si>
  <si>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</si>
  <si>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</si>
  <si>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</si>
  <si>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</si>
  <si>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</si>
  <si>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</si>
  <si>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</si>
  <si>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</si>
  <si>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</si>
  <si>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</si>
  <si>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</si>
  <si>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</si>
  <si>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</si>
  <si>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</si>
  <si>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</si>
  <si>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</si>
  <si>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</si>
  <si>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</si>
  <si>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</si>
  <si>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</si>
  <si>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</si>
  <si>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</si>
  <si>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</si>
  <si>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</si>
  <si>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</si>
  <si>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</si>
  <si>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</si>
  <si>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</si>
  <si>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</si>
  <si>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</si>
  <si>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</si>
  <si>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</si>
  <si>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</si>
  <si>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</si>
  <si>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</si>
  <si>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</si>
  <si>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</si>
  <si>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</si>
  <si>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</si>
  <si>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</si>
  <si>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</si>
  <si>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</si>
  <si>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</si>
  <si>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</si>
  <si>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</si>
  <si>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</si>
  <si>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</si>
  <si>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</si>
  <si>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</si>
  <si>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</si>
  <si>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</si>
  <si>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</si>
  <si>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</si>
  <si>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</si>
  <si>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</si>
  <si>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</si>
  <si>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</si>
  <si>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</si>
  <si>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</si>
  <si>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</si>
  <si>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</si>
  <si>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</si>
  <si>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</si>
  <si>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</si>
  <si>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</si>
  <si>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</si>
  <si>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</si>
  <si>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</si>
  <si>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SP_Rat(1)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</si>
  <si>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</si>
  <si>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</si>
  <si>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</si>
  <si>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</si>
  <si>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</si>
  <si>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</si>
  <si>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</si>
  <si>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</si>
  <si>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</si>
  <si>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</si>
  <si>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(1) Bonus: Spawned entities higer than 5</t>
  </si>
  <si>
    <t>(last 3 columns have 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</si>
</sst>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</cellXfs>
  <cellStyles count="1">
    <cellStyle name="Normal" xfId="0" builtinId="0"/>
  </cellStyles>
  <dxfs count="12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8089216"/>
        <c:axId val="79446784"/>
      </c:barChart>
      <c:catAx>
        <c:axId val="780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46784"/>
        <c:crosses val="autoZero"/>
        <c:auto val="1"/>
        <c:lblAlgn val="ctr"/>
        <c:lblOffset val="100"/>
        <c:noMultiLvlLbl val="0"/>
      </c:catAx>
      <c:valAx>
        <c:axId val="794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8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64128"/>
        <c:axId val="87665664"/>
      </c:barChart>
      <c:catAx>
        <c:axId val="876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5664"/>
        <c:crosses val="autoZero"/>
        <c:auto val="1"/>
        <c:lblAlgn val="ctr"/>
        <c:lblOffset val="100"/>
        <c:noMultiLvlLbl val="0"/>
      </c:catAx>
      <c:valAx>
        <c:axId val="876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6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14723</c:v>
                </c:pt>
                <c:pt idx="6">
                  <c:v>39852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0240"/>
        <c:axId val="87692032"/>
      </c:barChart>
      <c:catAx>
        <c:axId val="876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87692032"/>
        <c:crosses val="autoZero"/>
        <c:auto val="1"/>
        <c:lblAlgn val="ctr"/>
        <c:lblOffset val="100"/>
        <c:noMultiLvlLbl val="0"/>
      </c:catAx>
      <c:valAx>
        <c:axId val="876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9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185</c:v>
                </c:pt>
                <c:pt idx="1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70592"/>
        <c:axId val="79472512"/>
      </c:lineChart>
      <c:catAx>
        <c:axId val="794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72512"/>
        <c:crosses val="autoZero"/>
        <c:auto val="1"/>
        <c:lblAlgn val="ctr"/>
        <c:lblOffset val="100"/>
        <c:noMultiLvlLbl val="0"/>
      </c:catAx>
      <c:valAx>
        <c:axId val="79472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4705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322</c:v>
                </c:pt>
                <c:pt idx="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26923</c:v>
                </c:pt>
                <c:pt idx="1">
                  <c:v>11925</c:v>
                </c:pt>
                <c:pt idx="2">
                  <c:v>25111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01440"/>
        <c:axId val="85502976"/>
      </c:barChart>
      <c:catAx>
        <c:axId val="855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85502976"/>
        <c:crosses val="autoZero"/>
        <c:auto val="1"/>
        <c:lblAlgn val="ctr"/>
        <c:lblOffset val="100"/>
        <c:noMultiLvlLbl val="0"/>
      </c:catAx>
      <c:valAx>
        <c:axId val="855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0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40864"/>
        <c:axId val="85542400"/>
      </c:barChart>
      <c:catAx>
        <c:axId val="855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42400"/>
        <c:crosses val="autoZero"/>
        <c:auto val="1"/>
        <c:lblAlgn val="ctr"/>
        <c:lblOffset val="100"/>
        <c:noMultiLvlLbl val="0"/>
      </c:catAx>
      <c:valAx>
        <c:axId val="855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322</c:v>
                </c:pt>
                <c:pt idx="1">
                  <c:v>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41312"/>
        <c:axId val="88942848"/>
      </c:barChart>
      <c:catAx>
        <c:axId val="889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88942848"/>
        <c:crosses val="autoZero"/>
        <c:auto val="1"/>
        <c:lblAlgn val="ctr"/>
        <c:lblOffset val="100"/>
        <c:noMultiLvlLbl val="0"/>
      </c:catAx>
      <c:valAx>
        <c:axId val="889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64480"/>
        <c:axId val="88982656"/>
      </c:barChart>
      <c:catAx>
        <c:axId val="889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82656"/>
        <c:crosses val="autoZero"/>
        <c:auto val="1"/>
        <c:lblAlgn val="ctr"/>
        <c:lblOffset val="100"/>
        <c:noMultiLvlLbl val="0"/>
      </c:catAx>
      <c:valAx>
        <c:axId val="889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88128"/>
        <c:axId val="79490048"/>
      </c:lineChart>
      <c:catAx>
        <c:axId val="7948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90048"/>
        <c:crosses val="autoZero"/>
        <c:auto val="1"/>
        <c:lblAlgn val="ctr"/>
        <c:lblOffset val="100"/>
        <c:noMultiLvlLbl val="0"/>
      </c:catAx>
      <c:valAx>
        <c:axId val="79490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4881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670</c:v>
                </c:pt>
                <c:pt idx="1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160004</c:v>
                </c:pt>
                <c:pt idx="1">
                  <c:v>123910</c:v>
                </c:pt>
                <c:pt idx="2">
                  <c:v>46982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06752"/>
        <c:axId val="86908288"/>
      </c:barChart>
      <c:catAx>
        <c:axId val="869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08288"/>
        <c:crosses val="autoZero"/>
        <c:auto val="1"/>
        <c:lblAlgn val="ctr"/>
        <c:lblOffset val="100"/>
        <c:noMultiLvlLbl val="0"/>
      </c:catAx>
      <c:valAx>
        <c:axId val="869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0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48864"/>
        <c:axId val="86958848"/>
      </c:barChart>
      <c:catAx>
        <c:axId val="869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58848"/>
        <c:crosses val="autoZero"/>
        <c:auto val="1"/>
        <c:lblAlgn val="ctr"/>
        <c:lblOffset val="100"/>
        <c:noMultiLvlLbl val="0"/>
      </c:catAx>
      <c:valAx>
        <c:axId val="869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4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418</c:v>
                </c:pt>
                <c:pt idx="1">
                  <c:v>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D11:U147" totalsRowShown="0" headerRowDxfId="1233" dataDxfId="1232">
  <autoFilter ref="D11:U147"/>
  <sortState ref="D12:U147">
    <sortCondition ref="D11:D147"/>
  </sortState>
  <tableColumns count="18">
    <tableColumn id="1" name="Content Sku" dataDxfId="1231"/>
    <tableColumn id="2" name="Spawner Prefab" dataDxfId="1230"/>
    <tableColumn id="3" name="Entity Prefab" dataDxfId="1229"/>
    <tableColumn id="4" name="Respawn Min" dataDxfId="1228"/>
    <tableColumn id="5" name="Respawn Max" dataDxfId="1227"/>
    <tableColumn id="6" name="HP Given" dataDxfId="1226"/>
    <tableColumn id="7" name="XP Given" dataDxfId="1225"/>
    <tableColumn id="8" name="Edible Tier" dataDxfId="1224"/>
    <tableColumn id="9" name="BurnableTier" dataDxfId="1223"/>
    <tableColumn id="10" name="Damage" dataDxfId="1222"/>
    <tableColumn id="11" name="Total in &quot;Village&quot; scene" dataDxfId="1221">
      <calculatedColumnFormula>COUNTIF(Table7[Spawner],Table1[[#This Row],[Spawner Prefab]])</calculatedColumnFormula>
    </tableColumn>
    <tableColumn id="12" name="Percentage1" dataDxfId="1220">
      <calculatedColumnFormula>ROUND((Table1[[#This Row],[Total in "Village" scene]]/SUM(Table1[Total in "Village" scene]))*100,1)</calculatedColumnFormula>
    </tableColumn>
    <tableColumn id="13" name="Total in &quot;Castle&quot; scene" dataDxfId="1219">
      <calculatedColumnFormula>COUNTIF(Table15[Spawner],Table1[[#This Row],[Spawner Prefab]])</calculatedColumnFormula>
    </tableColumn>
    <tableColumn id="14" name="Percentage2" dataDxfId="1218">
      <calculatedColumnFormula>ROUND((Table1[[#This Row],[Total in "Castle" scene]]/SUM(Table1[Total in "Castle" scene]))*100,1)</calculatedColumnFormula>
    </tableColumn>
    <tableColumn id="17" name="Total in &quot;Dark&quot; scene" dataDxfId="1217">
      <calculatedColumnFormula>COUNTIF(Table20[Spawner],Table1[[#This Row],[Spawner Prefab]])</calculatedColumnFormula>
    </tableColumn>
    <tableColumn id="18" name="Percentage3" dataDxfId="1216">
      <calculatedColumnFormula>ROUND((Table1[[#This Row],[Total in "Dark" scene]]/SUM(Table1[Total in "Dark" scene]))*100,1)</calculatedColumnFormula>
    </tableColumn>
    <tableColumn id="15" name="Total in the game" dataDxfId="1215">
      <calculatedColumnFormula>Table1[[#This Row],[Total in "Village" scene]]+Table1[[#This Row],[Total in "Castle" scene]]+Table1[[#This Row],[Total in "Dark" scene]]</calculatedColumnFormula>
    </tableColumn>
    <tableColumn id="16" name="Percentage4" dataDxfId="121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AT21:BC191" totalsRowShown="0">
  <autoFilter ref="AT21:BC191"/>
  <sortState ref="AT22:BC192">
    <sortCondition ref="AT21:AT192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84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183">
      <calculatedColumnFormula>ROUND((Table6[[#This Row],[XP]]*Table6[[#This Row],[entity_spawned (AVG)]])*(Table6[[#This Row],[activating_chance]]/100),0)</calculatedColumnFormula>
    </tableColumn>
    <tableColumn id="9" name="Aggressive" dataDxfId="1182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181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180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79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178">
      <calculatedColumnFormula>ROUND((Table610[[#This Row],[XP]]*Table610[[#This Row],[entity_spawned (AVG)]])*(Table610[[#This Row],[activating_chance]]/100),0)</calculatedColumnFormula>
    </tableColumn>
    <tableColumn id="9" name="Aggressive" dataDxfId="1177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76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175">
      <calculatedColumnFormula>ROUND((Table61011[[#This Row],[XP]]*Table61011[[#This Row],[entity_spawned (AVG)]])*(Table61011[[#This Row],[activating_chance]]/100),0)</calculatedColumnFormula>
    </tableColumn>
    <tableColumn id="9" name="Aggressive" dataDxfId="1174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173"/>
    <tableColumn id="4" name="max_entities" dataDxfId="1172"/>
    <tableColumn id="10" name="hasBonus" dataDxfId="117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1" name="Table11" displayName="Table11" ref="CA21:CJ421" totalsRowShown="0">
  <autoFilter ref="CA21:CJ421"/>
  <sortState ref="CA22:CJ421">
    <sortCondition ref="CA21:CA4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70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169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168"/>
    <tableColumn id="9" name="max_entities" dataDxfId="1167"/>
    <tableColumn id="10" name="hasBonus" dataDxfId="116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65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164">
      <calculatedColumnFormula>ROUND((Table12[[#This Row],[XP]]*Table12[[#This Row],[entity_spawned (AVG)]])*(Table12[[#This Row],[activating_chance]]/100),0)</calculatedColumnFormula>
    </tableColumn>
    <tableColumn id="7" name="Aggressive" dataDxfId="1163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162"/>
    <tableColumn id="9" name="max_entities" dataDxfId="1161"/>
    <tableColumn id="10" name="hasBonus" dataDxfId="116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59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158">
      <calculatedColumnFormula>ROUND((Table13[[#This Row],[XP]]*Table13[[#This Row],[entity_spawned (AVG)]])*(Table13[[#This Row],[activating_chance]]/100),0)</calculatedColumnFormula>
    </tableColumn>
    <tableColumn id="7" name="Aggressive" dataDxfId="1157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156"/>
    <tableColumn id="9" name="max_entities" dataDxfId="1155"/>
    <tableColumn id="10" name="hasBonus" dataDxfId="11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4" name="Table14" displayName="Table14" ref="DH21:DQ873" totalsRowShown="0">
  <autoFilter ref="DH21:DQ873"/>
  <sortState ref="DH22:DQ873">
    <sortCondition ref="DH21:DH87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53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152">
      <calculatedColumnFormula>ROUND((Table14[[#This Row],[XP]]*Table14[[#This Row],[entity_spawned (AVG)]])*(Table14[[#This Row],[activating_chance]]/100),0)</calculatedColumnFormula>
    </tableColumn>
    <tableColumn id="7" name="Aggressive" dataDxfId="1151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1150"/>
    <tableColumn id="9" name="max_entities" dataDxfId="1149"/>
    <tableColumn id="10" name="hasBonus" dataDxfId="11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DS21:EB337" totalsRowShown="0" headerRowDxfId="1147" headerRowBorderDxfId="1146" tableBorderDxfId="1145" totalsRowBorderDxfId="1144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43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1142">
      <calculatedColumnFormula>ROUND((Table18[[#This Row],[XP]]*Table18[[#This Row],[entity_spawned (AVG)]])*(Table18[[#This Row],[activating_chance]]/100),0)</calculatedColumnFormula>
    </tableColumn>
    <tableColumn id="7" name="Aggressive" dataDxfId="1141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820" displayName="Table1820" ref="ED21:EM277" totalsRowShown="0" headerRowDxfId="1140" headerRowBorderDxfId="1139" tableBorderDxfId="1138" totalsRowBorderDxfId="1137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36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1135">
      <calculatedColumnFormula>ROUND((Table1820[[#This Row],[XP]]*Table1820[[#This Row],[entity_spawned (AVG)]])*(Table1820[[#This Row],[activating_chance]]/100),0)</calculatedColumnFormula>
    </tableColumn>
    <tableColumn id="7" name="Aggressive" dataDxfId="1134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213" dataDxfId="1211" headerRowBorderDxfId="1212" tableBorderDxfId="1210" totalsRowBorderDxfId="1209">
  <autoFilter ref="W11:Z147"/>
  <sortState ref="W12:X147">
    <sortCondition ref="W154:W290"/>
  </sortState>
  <tableColumns count="4">
    <tableColumn id="1" name="Entity Prefab" dataDxfId="1208"/>
    <tableColumn id="2" name="AGRESSIVITY (VILLAGE)" dataDxfId="1207"/>
    <tableColumn id="3" name="AGRESSIVITY (CASTLE)" dataDxfId="1206"/>
    <tableColumn id="4" name="AGRESSIVITY (DARK)" dataDxfId="120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e182023" displayName="Table182023" ref="EO21:EX25" totalsRowShown="0" headerRowDxfId="1133" headerRowBorderDxfId="1132" tableBorderDxfId="1131" totalsRowBorderDxfId="1130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1129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128">
      <calculatedColumnFormula>ROUND((Table182023[[#This Row],[XP]]*Table182023[[#This Row],[entity_spawned (AVG)]])*(Table182023[[#This Row],[activating_chance]]/100),0)</calculatedColumnFormula>
    </tableColumn>
    <tableColumn id="7" name="Aggressive" dataDxfId="1127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126"/>
    <tableColumn id="9" name="max_entities" dataDxfId="1125"/>
    <tableColumn id="10" name="hasBonus" dataDxfId="112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e18202324" displayName="Table18202324" ref="EZ21:FI25" totalsRowShown="0" headerRowDxfId="1123" headerRowBorderDxfId="1122" tableBorderDxfId="1121" totalsRowBorderDxfId="1120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1119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118">
      <calculatedColumnFormula>ROUND((Table18202324[[#This Row],[XP]]*Table18202324[[#This Row],[entity_spawned (AVG)]])*(Table18202324[[#This Row],[activating_chance]]/100),0)</calculatedColumnFormula>
    </tableColumn>
    <tableColumn id="7" name="Aggressive" dataDxfId="1117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Table15" displayName="Table15" ref="T7:V1956" totalsRowShown="0">
  <autoFilter ref="T7:V1956"/>
  <sortState ref="T8:V2052">
    <sortCondition ref="T7:T205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0" name="Table20" displayName="Table20" ref="AI7:AK789" totalsRowShown="0" headerRowDxfId="1116" headerRowBorderDxfId="1115" tableBorderDxfId="1114" totalsRowBorderDxfId="1113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204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203">
      <calculatedColumnFormula>DATA_SCENES_UNITY_1!CB7+DATA_SCENES_UNITY_1!CM7+DATA_SCENES_UNITY_1!CX7+DATA_SCENES_UNITY_1!DI7</calculatedColumnFormula>
    </tableColumn>
    <tableColumn id="5" name="Total preys" dataDxfId="1202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201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200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199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245" displayName="Table245" ref="B21:K676" totalsRowShown="0" headerRowDxfId="1198">
  <autoFilter ref="B21:K676"/>
  <sortState ref="B22:K676">
    <sortCondition ref="B21:B676"/>
  </sortState>
  <tableColumns count="10">
    <tableColumn id="1" name="spawner_sku" dataDxfId="1197"/>
    <tableColumn id="2" name="entity_spawned (AVG)"/>
    <tableColumn id="5" name="respawn_time"/>
    <tableColumn id="6" name="activating_chance"/>
    <tableColumn id="7" name="XP" dataDxfId="1196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195">
      <calculatedColumnFormula>ROUND((Table245[[#This Row],[XP]]*Table245[[#This Row],[entity_spawned (AVG)]])*(Table245[[#This Row],[activating_chance]]/100),0)</calculatedColumnFormula>
    </tableColumn>
    <tableColumn id="3" name="Aggresive" dataDxfId="1194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193"/>
    <tableColumn id="9" name="max_entities" dataDxfId="1192"/>
    <tableColumn id="10" name="hasBonus" dataDxfId="119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90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189">
      <calculatedColumnFormula>ROUND((Table2[[#This Row],[XP]]*Table2[[#This Row],[entity_spawned (AVG)]])*(Table2[[#This Row],[activating_chance]]/100),0)</calculatedColumnFormula>
    </tableColumn>
    <tableColumn id="9" name="Aggressive" dataDxfId="1188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187"/>
    <tableColumn id="4" name="max_entities" dataDxfId="1186"/>
    <tableColumn id="10" name="hasBonus" dataDxfId="118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13" Type="http://schemas.openxmlformats.org/officeDocument/2006/relationships/table" Target="../tables/table18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12" Type="http://schemas.openxmlformats.org/officeDocument/2006/relationships/table" Target="../tables/table17.xml"/><Relationship Id="rId2" Type="http://schemas.openxmlformats.org/officeDocument/2006/relationships/table" Target="../tables/table7.xml"/><Relationship Id="rId16" Type="http://schemas.openxmlformats.org/officeDocument/2006/relationships/table" Target="../tables/table2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5" Type="http://schemas.openxmlformats.org/officeDocument/2006/relationships/table" Target="../tables/table2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Relationship Id="rId14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tabSelected="1" workbookViewId="0">
      <pane xSplit="6" topLeftCell="G1" activePane="topRight" state="frozen"/>
      <selection pane="topRight" activeCell="E9" sqref="E9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277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373</v>
      </c>
      <c r="H6" s="1" t="s">
        <v>376</v>
      </c>
      <c r="N6" s="78"/>
    </row>
    <row r="7" spans="4:26" x14ac:dyDescent="0.25">
      <c r="F7" t="s">
        <v>374</v>
      </c>
      <c r="H7" t="s">
        <v>377</v>
      </c>
      <c r="N7" s="78"/>
    </row>
    <row r="8" spans="4:26" x14ac:dyDescent="0.25">
      <c r="F8" t="s">
        <v>375</v>
      </c>
      <c r="H8" t="s">
        <v>378</v>
      </c>
      <c r="N8" s="77"/>
      <c r="O8" s="77"/>
    </row>
    <row r="9" spans="4:26" x14ac:dyDescent="0.25">
      <c r="F9" t="s">
        <v>657</v>
      </c>
    </row>
    <row r="11" spans="4:26" x14ac:dyDescent="0.25">
      <c r="D11" s="1" t="s">
        <v>280</v>
      </c>
      <c r="E11" s="1" t="s">
        <v>279</v>
      </c>
      <c r="F11" s="1" t="s">
        <v>281</v>
      </c>
      <c r="G11" s="102" t="s">
        <v>282</v>
      </c>
      <c r="H11" s="102" t="s">
        <v>283</v>
      </c>
      <c r="I11" s="115" t="s">
        <v>284</v>
      </c>
      <c r="J11" s="103" t="s">
        <v>285</v>
      </c>
      <c r="K11" s="103" t="s">
        <v>371</v>
      </c>
      <c r="L11" s="103" t="s">
        <v>416</v>
      </c>
      <c r="M11" s="103" t="s">
        <v>187</v>
      </c>
      <c r="N11" s="114" t="s">
        <v>628</v>
      </c>
      <c r="O11" s="106" t="s">
        <v>551</v>
      </c>
      <c r="P11" s="117" t="s">
        <v>627</v>
      </c>
      <c r="Q11" s="110" t="s">
        <v>543</v>
      </c>
      <c r="R11" s="114" t="s">
        <v>626</v>
      </c>
      <c r="S11" s="106" t="s">
        <v>616</v>
      </c>
      <c r="T11" s="117" t="s">
        <v>615</v>
      </c>
      <c r="U11" s="109" t="s">
        <v>629</v>
      </c>
      <c r="W11" s="97" t="s">
        <v>281</v>
      </c>
      <c r="X11" s="97" t="s">
        <v>7346</v>
      </c>
      <c r="Y11" s="132" t="s">
        <v>7347</v>
      </c>
      <c r="Z11" s="132" t="s">
        <v>7348</v>
      </c>
    </row>
    <row r="12" spans="4:26" ht="15" customHeight="1" x14ac:dyDescent="0.25">
      <c r="D12" s="79" t="s">
        <v>9</v>
      </c>
      <c r="E12" s="79" t="s">
        <v>379</v>
      </c>
      <c r="F12" s="79" t="s">
        <v>380</v>
      </c>
      <c r="G12" s="111">
        <v>450</v>
      </c>
      <c r="H12" s="111">
        <v>450</v>
      </c>
      <c r="I12" s="116" t="s">
        <v>9</v>
      </c>
      <c r="J12" s="101"/>
      <c r="K12" s="101"/>
      <c r="L12" s="101"/>
      <c r="M12" s="101"/>
      <c r="N12" s="112">
        <f>COUNTIF(Table7[Spawner],Table1[[#This Row],[Spawner Prefab]])</f>
        <v>3</v>
      </c>
      <c r="O12" s="104">
        <f>ROUND((Table1[[#This Row],[Total in "Village" scene]]/SUM(Table1[Total in "Village" scene]))*100,1)</f>
        <v>0.1</v>
      </c>
      <c r="P12" s="118">
        <f>COUNTIF(Table15[Spawner],Table1[[#This Row],[Spawner Prefab]])</f>
        <v>0</v>
      </c>
      <c r="Q12" s="108">
        <f>ROUND((Table1[[#This Row],[Total in "Castle" scene]]/SUM(Table1[Total in "Castle" scene]))*100,1)</f>
        <v>0</v>
      </c>
      <c r="R12" s="113">
        <f>COUNTIF(Table20[Spawner],Table1[[#This Row],[Spawner Prefab]])</f>
        <v>0</v>
      </c>
      <c r="S12" s="105">
        <f>ROUND((Table1[[#This Row],[Total in "Dark" scene]]/SUM(Table1[Total in "Dark" scene]))*100,1)</f>
        <v>0</v>
      </c>
      <c r="T12" s="119">
        <f>Table1[[#This Row],[Total in "Village" scene]]+Table1[[#This Row],[Total in "Castle" scene]]+Table1[[#This Row],[Total in "Dark" scene]]</f>
        <v>3</v>
      </c>
      <c r="U12" s="107">
        <f>ROUND((Table1[[#This Row],[Total in the game]]/SUM(Table1[Total in the game]))*100,1)</f>
        <v>0.1</v>
      </c>
      <c r="W12" s="124" t="s">
        <v>564</v>
      </c>
      <c r="X12" s="124" t="s">
        <v>344</v>
      </c>
      <c r="Y12" s="130" t="s">
        <v>344</v>
      </c>
      <c r="Z12" s="130" t="s">
        <v>344</v>
      </c>
    </row>
    <row r="13" spans="4:26" ht="17.25" customHeight="1" x14ac:dyDescent="0.25">
      <c r="D13" s="79" t="s">
        <v>9</v>
      </c>
      <c r="E13" s="79" t="s">
        <v>576</v>
      </c>
      <c r="F13" s="79" t="s">
        <v>577</v>
      </c>
      <c r="G13" s="111">
        <v>450</v>
      </c>
      <c r="H13" s="111">
        <v>450</v>
      </c>
      <c r="I13" s="116" t="s">
        <v>9</v>
      </c>
      <c r="J13" s="101"/>
      <c r="K13" s="101"/>
      <c r="L13" s="101"/>
      <c r="M13" s="101"/>
      <c r="N13" s="112">
        <f>COUNTIF(Table7[Spawner],Table1[[#This Row],[Spawner Prefab]])</f>
        <v>0</v>
      </c>
      <c r="O13" s="104">
        <f>ROUND((Table1[[#This Row],[Total in "Village" scene]]/SUM(Table1[Total in "Village" scene]))*100,1)</f>
        <v>0</v>
      </c>
      <c r="P13" s="118">
        <f>COUNTIF(Table15[Spawner],Table1[[#This Row],[Spawner Prefab]])</f>
        <v>3</v>
      </c>
      <c r="Q13" s="108">
        <f>ROUND((Table1[[#This Row],[Total in "Castle" scene]]/SUM(Table1[Total in "Castle" scene]))*100,1)</f>
        <v>0.2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3</v>
      </c>
      <c r="U13" s="107">
        <f>ROUND((Table1[[#This Row],[Total in the game]]/SUM(Table1[Total in the game]))*100,1)</f>
        <v>0.1</v>
      </c>
      <c r="W13" s="123" t="s">
        <v>566</v>
      </c>
      <c r="X13" s="123" t="s">
        <v>344</v>
      </c>
      <c r="Y13" s="129" t="s">
        <v>344</v>
      </c>
      <c r="Z13" s="129" t="s">
        <v>344</v>
      </c>
    </row>
    <row r="14" spans="4:26" x14ac:dyDescent="0.25">
      <c r="D14" s="79" t="s">
        <v>9</v>
      </c>
      <c r="E14" s="79" t="s">
        <v>144</v>
      </c>
      <c r="F14" s="79" t="s">
        <v>27</v>
      </c>
      <c r="G14" s="111">
        <v>450</v>
      </c>
      <c r="H14" s="111">
        <v>450</v>
      </c>
      <c r="I14" s="116" t="s">
        <v>9</v>
      </c>
      <c r="J14" s="101"/>
      <c r="K14" s="101"/>
      <c r="L14" s="101"/>
      <c r="M14" s="101"/>
      <c r="N14" s="112">
        <f>COUNTIF(Table7[Spawner],Table1[[#This Row],[Spawner Prefab]])</f>
        <v>6</v>
      </c>
      <c r="O14" s="104">
        <f>ROUND((Table1[[#This Row],[Total in "Village" scene]]/SUM(Table1[Total in "Village" scene]))*100,1)</f>
        <v>0.2</v>
      </c>
      <c r="P14" s="118">
        <f>COUNTIF(Table15[Spawner],Table1[[#This Row],[Spawner Prefab]])</f>
        <v>7</v>
      </c>
      <c r="Q14" s="108">
        <f>ROUND((Table1[[#This Row],[Total in "Castle" scene]]/SUM(Table1[Total in "Castle" scene]))*100,1)</f>
        <v>0.4</v>
      </c>
      <c r="R14" s="113">
        <f>COUNTIF(Table20[Spawner],Table1[[#This Row],[Spawner Prefab]])</f>
        <v>7</v>
      </c>
      <c r="S14" s="105">
        <f>ROUND((Table1[[#This Row],[Total in "Dark" scene]]/SUM(Table1[Total in "Dark" scene]))*100,1)</f>
        <v>0.9</v>
      </c>
      <c r="T14" s="119">
        <f>Table1[[#This Row],[Total in "Village" scene]]+Table1[[#This Row],[Total in "Castle" scene]]+Table1[[#This Row],[Total in "Dark" scene]]</f>
        <v>20</v>
      </c>
      <c r="U14" s="107">
        <f>ROUND((Table1[[#This Row],[Total in the game]]/SUM(Table1[Total in the game]))*100,1)</f>
        <v>0.4</v>
      </c>
      <c r="W14" s="124" t="s">
        <v>568</v>
      </c>
      <c r="X14" s="124" t="s">
        <v>343</v>
      </c>
      <c r="Y14" s="128" t="s">
        <v>343</v>
      </c>
      <c r="Z14" s="128" t="s">
        <v>343</v>
      </c>
    </row>
    <row r="15" spans="4:26" x14ac:dyDescent="0.25">
      <c r="D15" s="79" t="s">
        <v>70</v>
      </c>
      <c r="E15" s="79" t="s">
        <v>563</v>
      </c>
      <c r="F15" s="79" t="s">
        <v>564</v>
      </c>
      <c r="G15" s="111">
        <v>280</v>
      </c>
      <c r="H15" s="111">
        <v>280</v>
      </c>
      <c r="I15" s="116">
        <v>20</v>
      </c>
      <c r="J15" s="101">
        <v>75</v>
      </c>
      <c r="K15" s="101">
        <v>0</v>
      </c>
      <c r="L15" s="101">
        <v>0</v>
      </c>
      <c r="M15" s="101">
        <v>4</v>
      </c>
      <c r="N15" s="112">
        <f>COUNTIF(Table7[Spawner],Table1[[#This Row],[Spawner Prefab]])</f>
        <v>3</v>
      </c>
      <c r="O15" s="104">
        <f>ROUND((Table1[[#This Row],[Total in "Village" scene]]/SUM(Table1[Total in "Village" scene]))*100,1)</f>
        <v>0.1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3</v>
      </c>
      <c r="U15" s="107">
        <f>ROUND((Table1[[#This Row],[Total in the game]]/SUM(Table1[Total in the game]))*100,1)</f>
        <v>0.1</v>
      </c>
      <c r="W15" s="123" t="s">
        <v>570</v>
      </c>
      <c r="X15" s="123" t="s">
        <v>343</v>
      </c>
      <c r="Y15" s="129" t="s">
        <v>343</v>
      </c>
      <c r="Z15" s="129" t="s">
        <v>343</v>
      </c>
    </row>
    <row r="16" spans="4:26" x14ac:dyDescent="0.25">
      <c r="D16" s="79" t="s">
        <v>70</v>
      </c>
      <c r="E16" s="79" t="s">
        <v>11</v>
      </c>
      <c r="F16" s="79" t="s">
        <v>13</v>
      </c>
      <c r="G16" s="111">
        <v>280</v>
      </c>
      <c r="H16" s="111">
        <v>280</v>
      </c>
      <c r="I16" s="116">
        <v>20</v>
      </c>
      <c r="J16" s="101">
        <v>75</v>
      </c>
      <c r="K16" s="101">
        <v>0</v>
      </c>
      <c r="L16" s="101">
        <v>0</v>
      </c>
      <c r="M16" s="101">
        <v>10</v>
      </c>
      <c r="N16" s="112">
        <f>COUNTIF(Table7[Spawner],Table1[[#This Row],[Spawner Prefab]])</f>
        <v>7</v>
      </c>
      <c r="O16" s="104">
        <f>ROUND((Table1[[#This Row],[Total in "Village" scene]]/SUM(Table1[Total in "Village" scene]))*100,1)</f>
        <v>0.3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7</v>
      </c>
      <c r="U16" s="107">
        <f>ROUND((Table1[[#This Row],[Total in the game]]/SUM(Table1[Total in the game]))*100,1)</f>
        <v>0.1</v>
      </c>
      <c r="W16" s="124" t="s">
        <v>572</v>
      </c>
      <c r="X16" s="124" t="s">
        <v>344</v>
      </c>
      <c r="Y16" s="128" t="s">
        <v>344</v>
      </c>
      <c r="Z16" s="128" t="s">
        <v>344</v>
      </c>
    </row>
    <row r="17" spans="4:26" x14ac:dyDescent="0.25">
      <c r="D17" s="79" t="s">
        <v>70</v>
      </c>
      <c r="E17" s="79" t="s">
        <v>0</v>
      </c>
      <c r="F17" s="79" t="s">
        <v>2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10</v>
      </c>
      <c r="N17" s="112">
        <f>COUNTIF(Table7[Spawner],Table1[[#This Row],[Spawner Prefab]])</f>
        <v>10</v>
      </c>
      <c r="O17" s="104">
        <f>ROUND((Table1[[#This Row],[Total in "Village" scene]]/SUM(Table1[Total in "Village" scene]))*100,1)</f>
        <v>0.4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10</v>
      </c>
      <c r="U17" s="107">
        <f>ROUND((Table1[[#This Row],[Total in the game]]/SUM(Table1[Total in the game]))*100,1)</f>
        <v>0.2</v>
      </c>
      <c r="W17" s="123" t="s">
        <v>13</v>
      </c>
      <c r="X17" s="123" t="s">
        <v>344</v>
      </c>
      <c r="Y17" s="129" t="s">
        <v>344</v>
      </c>
      <c r="Z17" s="129" t="s">
        <v>344</v>
      </c>
    </row>
    <row r="18" spans="4:26" x14ac:dyDescent="0.25">
      <c r="D18" s="79" t="s">
        <v>71</v>
      </c>
      <c r="E18" s="79" t="s">
        <v>12</v>
      </c>
      <c r="F18" s="79" t="s">
        <v>14</v>
      </c>
      <c r="G18" s="111">
        <v>300</v>
      </c>
      <c r="H18" s="111">
        <v>300</v>
      </c>
      <c r="I18" s="116">
        <v>20</v>
      </c>
      <c r="J18" s="101">
        <v>75</v>
      </c>
      <c r="K18" s="101">
        <v>0</v>
      </c>
      <c r="L18" s="101">
        <v>0</v>
      </c>
      <c r="M18" s="101">
        <v>16</v>
      </c>
      <c r="N18" s="112">
        <f>COUNTIF(Table7[Spawner],Table1[[#This Row],[Spawner Prefab]])</f>
        <v>12</v>
      </c>
      <c r="O18" s="104">
        <f>ROUND((Table1[[#This Row],[Total in "Village" scene]]/SUM(Table1[Total in "Village" scene]))*100,1)</f>
        <v>0.5</v>
      </c>
      <c r="P18" s="118">
        <f>COUNTIF(Table15[Spawner],Table1[[#This Row],[Spawner Prefab]])</f>
        <v>4</v>
      </c>
      <c r="Q18" s="108">
        <f>ROUND((Table1[[#This Row],[Total in "Castle" scene]]/SUM(Table1[Total in "Castle" scene]))*100,1)</f>
        <v>0.2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16</v>
      </c>
      <c r="U18" s="107">
        <f>ROUND((Table1[[#This Row],[Total in the game]]/SUM(Table1[Total in the game]))*100,1)</f>
        <v>0.3</v>
      </c>
      <c r="W18" s="124" t="s">
        <v>2</v>
      </c>
      <c r="X18" s="124" t="s">
        <v>344</v>
      </c>
      <c r="Y18" s="128" t="s">
        <v>344</v>
      </c>
      <c r="Z18" s="128" t="s">
        <v>344</v>
      </c>
    </row>
    <row r="19" spans="4:26" x14ac:dyDescent="0.25">
      <c r="D19" s="79" t="s">
        <v>71</v>
      </c>
      <c r="E19" s="79" t="s">
        <v>1</v>
      </c>
      <c r="F19" s="79" t="s">
        <v>3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6</v>
      </c>
      <c r="O19" s="104">
        <f>ROUND((Table1[[#This Row],[Total in "Village" scene]]/SUM(Table1[Total in "Village" scene]))*100,1)</f>
        <v>0.2</v>
      </c>
      <c r="P19" s="118">
        <f>COUNTIF(Table15[Spawner],Table1[[#This Row],[Spawner Prefab]])</f>
        <v>13</v>
      </c>
      <c r="Q19" s="108">
        <f>ROUND((Table1[[#This Row],[Total in "Castle" scene]]/SUM(Table1[Total in "Castle" scene]))*100,1)</f>
        <v>0.7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19</v>
      </c>
      <c r="U19" s="107">
        <f>ROUND((Table1[[#This Row],[Total in the game]]/SUM(Table1[Total in the game]))*100,1)</f>
        <v>0.4</v>
      </c>
      <c r="W19" s="123" t="s">
        <v>14</v>
      </c>
      <c r="X19" s="123" t="s">
        <v>344</v>
      </c>
      <c r="Y19" s="129" t="s">
        <v>344</v>
      </c>
      <c r="Z19" s="129" t="s">
        <v>344</v>
      </c>
    </row>
    <row r="20" spans="4:26" x14ac:dyDescent="0.25">
      <c r="D20" s="79" t="s">
        <v>428</v>
      </c>
      <c r="E20" s="79" t="s">
        <v>429</v>
      </c>
      <c r="F20" s="79" t="s">
        <v>430</v>
      </c>
      <c r="G20" s="111">
        <v>310</v>
      </c>
      <c r="H20" s="111">
        <v>310</v>
      </c>
      <c r="I20" s="116">
        <v>50</v>
      </c>
      <c r="J20" s="101">
        <v>55</v>
      </c>
      <c r="K20" s="101">
        <v>1</v>
      </c>
      <c r="L20" s="101">
        <v>1</v>
      </c>
      <c r="M20" s="101">
        <v>25</v>
      </c>
      <c r="N20" s="112">
        <f>COUNTIF(Table7[Spawner],Table1[[#This Row],[Spawner Prefab]])</f>
        <v>12</v>
      </c>
      <c r="O20" s="10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08">
        <f>ROUND((Table1[[#This Row],[Total in "Castle" scene]]/SUM(Table1[Total in "Castle" scene]))*100,1)</f>
        <v>0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12</v>
      </c>
      <c r="U20" s="107">
        <f>ROUND((Table1[[#This Row],[Total in the game]]/SUM(Table1[Total in the game]))*100,1)</f>
        <v>0.2</v>
      </c>
      <c r="W20" s="123" t="s">
        <v>3</v>
      </c>
      <c r="X20" s="123" t="s">
        <v>344</v>
      </c>
      <c r="Y20" s="129" t="s">
        <v>344</v>
      </c>
      <c r="Z20" s="129" t="s">
        <v>344</v>
      </c>
    </row>
    <row r="21" spans="4:26" x14ac:dyDescent="0.25">
      <c r="D21" s="79" t="s">
        <v>428</v>
      </c>
      <c r="E21" s="79" t="s">
        <v>431</v>
      </c>
      <c r="F21" s="79" t="s">
        <v>432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3</v>
      </c>
      <c r="O21" s="104">
        <f>ROUND((Table1[[#This Row],[Total in "Village" scene]]/SUM(Table1[Total in "Village" scene]))*100,1)</f>
        <v>0.1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3</v>
      </c>
      <c r="U21" s="107">
        <f>ROUND((Table1[[#This Row],[Total in the game]]/SUM(Table1[Total in the game]))*100,1)</f>
        <v>0.1</v>
      </c>
      <c r="W21" s="123" t="s">
        <v>430</v>
      </c>
      <c r="X21" s="123" t="s">
        <v>344</v>
      </c>
      <c r="Y21" s="129" t="s">
        <v>344</v>
      </c>
      <c r="Z21" s="129" t="s">
        <v>344</v>
      </c>
    </row>
    <row r="22" spans="4:26" x14ac:dyDescent="0.25">
      <c r="D22" s="79" t="s">
        <v>433</v>
      </c>
      <c r="E22" s="79" t="s">
        <v>419</v>
      </c>
      <c r="F22" s="79" t="s">
        <v>420</v>
      </c>
      <c r="G22" s="111">
        <v>200</v>
      </c>
      <c r="H22" s="111">
        <v>200</v>
      </c>
      <c r="I22" s="116">
        <v>-10</v>
      </c>
      <c r="J22" s="101">
        <v>25</v>
      </c>
      <c r="K22" s="101">
        <v>0</v>
      </c>
      <c r="L22" s="101">
        <v>0</v>
      </c>
      <c r="M22" s="101" t="s">
        <v>9</v>
      </c>
      <c r="N22" s="112">
        <f>COUNTIF(Table7[Spawner],Table1[[#This Row],[Spawner Prefab]])</f>
        <v>139</v>
      </c>
      <c r="O22" s="104">
        <f>ROUND((Table1[[#This Row],[Total in "Village" scene]]/SUM(Table1[Total in "Village" scene]))*100,1)</f>
        <v>5.5</v>
      </c>
      <c r="P22" s="118">
        <f>COUNTIF(Table15[Spawner],Table1[[#This Row],[Spawner Prefab]])</f>
        <v>157</v>
      </c>
      <c r="Q22" s="108">
        <f>ROUND((Table1[[#This Row],[Total in "Castle" scene]]/SUM(Table1[Total in "Castle" scene]))*100,1)</f>
        <v>8.1</v>
      </c>
      <c r="R22" s="113">
        <f>COUNTIF(Table20[Spawner],Table1[[#This Row],[Spawner Prefab]])</f>
        <v>17</v>
      </c>
      <c r="S22" s="105">
        <f>ROUND((Table1[[#This Row],[Total in "Dark" scene]]/SUM(Table1[Total in "Dark" scene]))*100,1)</f>
        <v>2.2000000000000002</v>
      </c>
      <c r="T22" s="119">
        <f>Table1[[#This Row],[Total in "Village" scene]]+Table1[[#This Row],[Total in "Castle" scene]]+Table1[[#This Row],[Total in "Dark" scene]]</f>
        <v>313</v>
      </c>
      <c r="U22" s="107">
        <f>ROUND((Table1[[#This Row],[Total in the game]]/SUM(Table1[Total in the game]))*100,1)</f>
        <v>6</v>
      </c>
      <c r="W22" s="124" t="s">
        <v>432</v>
      </c>
      <c r="X22" s="124" t="s">
        <v>344</v>
      </c>
      <c r="Y22" s="128" t="s">
        <v>344</v>
      </c>
      <c r="Z22" s="128" t="s">
        <v>344</v>
      </c>
    </row>
    <row r="23" spans="4:26" x14ac:dyDescent="0.25">
      <c r="D23" s="79" t="s">
        <v>434</v>
      </c>
      <c r="E23" s="79" t="s">
        <v>435</v>
      </c>
      <c r="F23" s="79" t="s">
        <v>544</v>
      </c>
      <c r="G23" s="111">
        <v>280</v>
      </c>
      <c r="H23" s="111">
        <v>280</v>
      </c>
      <c r="I23" s="116">
        <v>20</v>
      </c>
      <c r="J23" s="101">
        <v>50</v>
      </c>
      <c r="K23" s="101">
        <v>0</v>
      </c>
      <c r="L23" s="101">
        <v>0</v>
      </c>
      <c r="M23" s="101">
        <v>10</v>
      </c>
      <c r="N23" s="112">
        <f>COUNTIF(Table7[Spawner],Table1[[#This Row],[Spawner Prefab]])</f>
        <v>2</v>
      </c>
      <c r="O23" s="104">
        <f>ROUND((Table1[[#This Row],[Total in "Village" scene]]/SUM(Table1[Total in "Village" scene]))*100,1)</f>
        <v>0.1</v>
      </c>
      <c r="P23" s="118">
        <f>COUNTIF(Table15[Spawner],Table1[[#This Row],[Spawner Prefab]])</f>
        <v>0</v>
      </c>
      <c r="Q23" s="108">
        <f>ROUND((Table1[[#This Row],[Total in "Castle" scene]]/SUM(Table1[Total in "Castle" scene]))*100,1)</f>
        <v>0</v>
      </c>
      <c r="R23" s="113">
        <f>COUNTIF(Table20[Spawner],Table1[[#This Row],[Spawner Prefab]])</f>
        <v>14</v>
      </c>
      <c r="S23" s="105">
        <f>ROUND((Table1[[#This Row],[Total in "Dark" scene]]/SUM(Table1[Total in "Dark" scene]))*100,1)</f>
        <v>1.8</v>
      </c>
      <c r="T23" s="119">
        <f>Table1[[#This Row],[Total in "Village" scene]]+Table1[[#This Row],[Total in "Castle" scene]]+Table1[[#This Row],[Total in "Dark" scene]]</f>
        <v>16</v>
      </c>
      <c r="U23" s="107">
        <f>ROUND((Table1[[#This Row],[Total in the game]]/SUM(Table1[Total in the game]))*100,1)</f>
        <v>0.3</v>
      </c>
      <c r="W23" s="123" t="s">
        <v>420</v>
      </c>
      <c r="X23" s="123" t="s">
        <v>344</v>
      </c>
      <c r="Y23" s="129" t="s">
        <v>344</v>
      </c>
      <c r="Z23" s="129" t="s">
        <v>344</v>
      </c>
    </row>
    <row r="24" spans="4:26" ht="15" customHeight="1" x14ac:dyDescent="0.25">
      <c r="D24" s="79" t="s">
        <v>72</v>
      </c>
      <c r="E24" s="79" t="s">
        <v>4</v>
      </c>
      <c r="F24" s="79" t="s">
        <v>5</v>
      </c>
      <c r="G24" s="111">
        <v>200</v>
      </c>
      <c r="H24" s="111">
        <v>200</v>
      </c>
      <c r="I24" s="116">
        <v>20</v>
      </c>
      <c r="J24" s="101">
        <v>50</v>
      </c>
      <c r="K24" s="101">
        <v>0</v>
      </c>
      <c r="L24" s="101">
        <v>0</v>
      </c>
      <c r="M24" s="101" t="s">
        <v>9</v>
      </c>
      <c r="N24" s="112">
        <f>COUNTIF(Table7[Spawner],Table1[[#This Row],[Spawner Prefab]])</f>
        <v>1</v>
      </c>
      <c r="O24" s="10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0</v>
      </c>
      <c r="S24" s="105">
        <f>ROUND((Table1[[#This Row],[Total in "Dark" scene]]/SUM(Table1[Total in "Dark" scene]))*100,1)</f>
        <v>0</v>
      </c>
      <c r="T24" s="119">
        <f>Table1[[#This Row],[Total in "Village" scene]]+Table1[[#This Row],[Total in "Castle" scene]]+Table1[[#This Row],[Total in "Dark" scene]]</f>
        <v>1</v>
      </c>
      <c r="U24" s="107">
        <f>ROUND((Table1[[#This Row],[Total in the game]]/SUM(Table1[Total in the game]))*100,1)</f>
        <v>0</v>
      </c>
      <c r="W24" s="124" t="s">
        <v>5</v>
      </c>
      <c r="X24" s="124" t="s">
        <v>343</v>
      </c>
      <c r="Y24" s="128" t="s">
        <v>343</v>
      </c>
      <c r="Z24" s="128" t="s">
        <v>343</v>
      </c>
    </row>
    <row r="25" spans="4:26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16">
        <v>5</v>
      </c>
      <c r="J25" s="101">
        <v>55</v>
      </c>
      <c r="K25" s="101">
        <v>1</v>
      </c>
      <c r="L25" s="101">
        <v>1</v>
      </c>
      <c r="M25" s="101">
        <v>8</v>
      </c>
      <c r="N25" s="112">
        <f>COUNTIF(Table7[Spawner],Table1[[#This Row],[Spawner Prefab]])</f>
        <v>42</v>
      </c>
      <c r="O25" s="104">
        <f>ROUND((Table1[[#This Row],[Total in "Village" scene]]/SUM(Table1[Total in "Village" scene]))*100,1)</f>
        <v>1.7</v>
      </c>
      <c r="P25" s="118">
        <f>COUNTIF(Table15[Spawner],Table1[[#This Row],[Spawner Prefab]])</f>
        <v>43</v>
      </c>
      <c r="Q25" s="108">
        <f>ROUND((Table1[[#This Row],[Total in "Castle" scene]]/SUM(Table1[Total in "Castle" scene]))*100,1)</f>
        <v>2.2000000000000002</v>
      </c>
      <c r="R25" s="113">
        <f>COUNTIF(Table20[Spawner],Table1[[#This Row],[Spawner Prefab]])</f>
        <v>19</v>
      </c>
      <c r="S25" s="105">
        <f>ROUND((Table1[[#This Row],[Total in "Dark" scene]]/SUM(Table1[Total in "Dark" scene]))*100,1)</f>
        <v>2.5</v>
      </c>
      <c r="T25" s="119">
        <f>Table1[[#This Row],[Total in "Village" scene]]+Table1[[#This Row],[Total in "Castle" scene]]+Table1[[#This Row],[Total in "Dark" scene]]</f>
        <v>104</v>
      </c>
      <c r="U25" s="107">
        <f>ROUND((Table1[[#This Row],[Total in the game]]/SUM(Table1[Total in the game]))*100,1)</f>
        <v>2</v>
      </c>
      <c r="W25" s="123" t="s">
        <v>34</v>
      </c>
      <c r="X25" s="123" t="s">
        <v>344</v>
      </c>
      <c r="Y25" s="129" t="s">
        <v>344</v>
      </c>
      <c r="Z25" s="129" t="s">
        <v>344</v>
      </c>
    </row>
    <row r="26" spans="4:26" x14ac:dyDescent="0.25">
      <c r="D26" s="79" t="s">
        <v>92</v>
      </c>
      <c r="E26" s="79" t="s">
        <v>41</v>
      </c>
      <c r="F26" s="79" t="s">
        <v>35</v>
      </c>
      <c r="G26" s="111">
        <v>280</v>
      </c>
      <c r="H26" s="111">
        <v>280</v>
      </c>
      <c r="I26" s="116">
        <v>2</v>
      </c>
      <c r="J26" s="101">
        <v>25</v>
      </c>
      <c r="K26" s="101">
        <v>0</v>
      </c>
      <c r="L26" s="101">
        <v>0</v>
      </c>
      <c r="M26" s="101" t="s">
        <v>9</v>
      </c>
      <c r="N26" s="112">
        <f>COUNTIF(Table7[Spawner],Table1[[#This Row],[Spawner Prefab]])</f>
        <v>34</v>
      </c>
      <c r="O26" s="10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08">
        <f>ROUND((Table1[[#This Row],[Total in "Castle" scene]]/SUM(Table1[Total in "Castle" scene]))*100,1)</f>
        <v>6.6</v>
      </c>
      <c r="R26" s="113">
        <f>COUNTIF(Table20[Spawner],Table1[[#This Row],[Spawner Prefab]])</f>
        <v>108</v>
      </c>
      <c r="S26" s="105">
        <f>ROUND((Table1[[#This Row],[Total in "Dark" scene]]/SUM(Table1[Total in "Dark" scene]))*100,1)</f>
        <v>13.9</v>
      </c>
      <c r="T26" s="119">
        <f>Table1[[#This Row],[Total in "Village" scene]]+Table1[[#This Row],[Total in "Castle" scene]]+Table1[[#This Row],[Total in "Dark" scene]]</f>
        <v>271</v>
      </c>
      <c r="U26" s="107">
        <f>ROUND((Table1[[#This Row],[Total in the game]]/SUM(Table1[Total in the game]))*100,1)</f>
        <v>5.2</v>
      </c>
      <c r="W26" s="124" t="s">
        <v>35</v>
      </c>
      <c r="X26" s="124" t="s">
        <v>343</v>
      </c>
      <c r="Y26" s="128" t="s">
        <v>343</v>
      </c>
      <c r="Z26" s="128" t="s">
        <v>343</v>
      </c>
    </row>
    <row r="27" spans="4:26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4</v>
      </c>
      <c r="O27" s="104">
        <f>ROUND((Table1[[#This Row],[Total in "Village" scene]]/SUM(Table1[Total in "Village" scene]))*100,1)</f>
        <v>0.2</v>
      </c>
      <c r="P27" s="118">
        <f>COUNTIF(Table15[Spawner],Table1[[#This Row],[Spawner Prefab]])</f>
        <v>7</v>
      </c>
      <c r="Q27" s="108">
        <f>ROUND((Table1[[#This Row],[Total in "Castle" scene]]/SUM(Table1[Total in "Castle" scene]))*100,1)</f>
        <v>0.4</v>
      </c>
      <c r="R27" s="113">
        <f>COUNTIF(Table20[Spawner],Table1[[#This Row],[Spawner Prefab]])</f>
        <v>0</v>
      </c>
      <c r="S27" s="105">
        <f>ROUND((Table1[[#This Row],[Total in "Dark" scene]]/SUM(Table1[Total in "Dark" scene]))*100,1)</f>
        <v>0</v>
      </c>
      <c r="T27" s="119">
        <f>Table1[[#This Row],[Total in "Village" scene]]+Table1[[#This Row],[Total in "Castle" scene]]+Table1[[#This Row],[Total in "Dark" scene]]</f>
        <v>11</v>
      </c>
      <c r="U27" s="107">
        <f>ROUND((Table1[[#This Row],[Total in the game]]/SUM(Table1[Total in the game]))*100,1)</f>
        <v>0.2</v>
      </c>
      <c r="W27" s="123" t="s">
        <v>36</v>
      </c>
      <c r="X27" s="123" t="s">
        <v>343</v>
      </c>
      <c r="Y27" s="129" t="s">
        <v>343</v>
      </c>
      <c r="Z27" s="129" t="s">
        <v>343</v>
      </c>
    </row>
    <row r="28" spans="4:26" x14ac:dyDescent="0.25">
      <c r="D28" s="79" t="s">
        <v>573</v>
      </c>
      <c r="E28" s="79" t="s">
        <v>574</v>
      </c>
      <c r="F28" s="79" t="s">
        <v>575</v>
      </c>
      <c r="G28" s="111">
        <v>120</v>
      </c>
      <c r="H28" s="111">
        <v>120</v>
      </c>
      <c r="I28" s="116">
        <v>80</v>
      </c>
      <c r="J28" s="101">
        <v>130</v>
      </c>
      <c r="K28" s="101">
        <v>4</v>
      </c>
      <c r="L28" s="101">
        <v>4</v>
      </c>
      <c r="M28" s="101" t="s">
        <v>9</v>
      </c>
      <c r="N28" s="112">
        <f>COUNTIF(Table7[Spawner],Table1[[#This Row],[Spawner Prefab]])</f>
        <v>0</v>
      </c>
      <c r="O28" s="10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08">
        <f>ROUND((Table1[[#This Row],[Total in "Castle" scene]]/SUM(Table1[Total in "Castle" scene]))*100,1)</f>
        <v>0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0</v>
      </c>
      <c r="U28" s="107">
        <f>ROUND((Table1[[#This Row],[Total in the game]]/SUM(Table1[Total in the game]))*100,1)</f>
        <v>0</v>
      </c>
      <c r="W28" s="124" t="s">
        <v>575</v>
      </c>
      <c r="X28" s="124" t="s">
        <v>343</v>
      </c>
      <c r="Y28" s="128" t="s">
        <v>343</v>
      </c>
      <c r="Z28" s="128" t="s">
        <v>343</v>
      </c>
    </row>
    <row r="29" spans="4:26" x14ac:dyDescent="0.25">
      <c r="D29" s="79" t="s">
        <v>73</v>
      </c>
      <c r="E29" s="79" t="s">
        <v>58</v>
      </c>
      <c r="F29" s="79" t="s">
        <v>56</v>
      </c>
      <c r="G29" s="111">
        <v>130</v>
      </c>
      <c r="H29" s="111">
        <v>130</v>
      </c>
      <c r="I29" s="116">
        <v>15</v>
      </c>
      <c r="J29" s="101">
        <v>50</v>
      </c>
      <c r="K29" s="101">
        <v>0</v>
      </c>
      <c r="L29" s="101">
        <v>0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2</v>
      </c>
      <c r="Q29" s="108">
        <f>ROUND((Table1[[#This Row],[Total in "Castle" scene]]/SUM(Table1[Total in "Castle" scene]))*100,1)</f>
        <v>0.1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2</v>
      </c>
      <c r="U29" s="107">
        <f>ROUND((Table1[[#This Row],[Total in the game]]/SUM(Table1[Total in the game]))*100,1)</f>
        <v>0</v>
      </c>
      <c r="W29" s="123" t="s">
        <v>56</v>
      </c>
      <c r="X29" s="123" t="s">
        <v>343</v>
      </c>
      <c r="Y29" s="129" t="s">
        <v>343</v>
      </c>
      <c r="Z29" s="129" t="s">
        <v>343</v>
      </c>
    </row>
    <row r="30" spans="4:26" x14ac:dyDescent="0.25">
      <c r="D30" s="79" t="s">
        <v>73</v>
      </c>
      <c r="E30" s="79" t="s">
        <v>59</v>
      </c>
      <c r="F30" s="79" t="s">
        <v>57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0</v>
      </c>
      <c r="O30" s="104">
        <f>ROUND((Table1[[#This Row],[Total in "Village" scene]]/SUM(Table1[Total in "Village" scene]))*100,1)</f>
        <v>0</v>
      </c>
      <c r="P30" s="118">
        <f>COUNTIF(Table15[Spawner],Table1[[#This Row],[Spawner Prefab]])</f>
        <v>0</v>
      </c>
      <c r="Q30" s="108">
        <f>ROUND((Table1[[#This Row],[Total in "Castle" scene]]/SUM(Table1[Total in "Castle" scene]))*100,1)</f>
        <v>0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0</v>
      </c>
      <c r="U30" s="107">
        <f>ROUND((Table1[[#This Row],[Total in the game]]/SUM(Table1[Total in the game]))*100,1)</f>
        <v>0</v>
      </c>
      <c r="W30" s="124" t="s">
        <v>57</v>
      </c>
      <c r="X30" s="124" t="s">
        <v>343</v>
      </c>
      <c r="Y30" s="128" t="s">
        <v>343</v>
      </c>
      <c r="Z30" s="128" t="s">
        <v>343</v>
      </c>
    </row>
    <row r="31" spans="4:26" x14ac:dyDescent="0.25">
      <c r="D31" s="79" t="s">
        <v>73</v>
      </c>
      <c r="E31" s="79" t="s">
        <v>349</v>
      </c>
      <c r="F31" s="79" t="s">
        <v>350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2</v>
      </c>
      <c r="O31" s="104">
        <f>ROUND((Table1[[#This Row],[Total in "Village" scene]]/SUM(Table1[Total in "Village" scene]))*100,1)</f>
        <v>0.1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2</v>
      </c>
      <c r="U31" s="107">
        <f>ROUND((Table1[[#This Row],[Total in the game]]/SUM(Table1[Total in the game]))*100,1)</f>
        <v>0</v>
      </c>
      <c r="W31" s="123" t="s">
        <v>23</v>
      </c>
      <c r="X31" s="123" t="s">
        <v>344</v>
      </c>
      <c r="Y31" s="129" t="s">
        <v>344</v>
      </c>
      <c r="Z31" s="129" t="s">
        <v>344</v>
      </c>
    </row>
    <row r="32" spans="4:26" x14ac:dyDescent="0.25">
      <c r="D32" s="79" t="s">
        <v>87</v>
      </c>
      <c r="E32" s="79" t="s">
        <v>565</v>
      </c>
      <c r="F32" s="79" t="s">
        <v>566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3</v>
      </c>
      <c r="N32" s="112">
        <f>COUNTIF(Table7[Spawner],Table1[[#This Row],[Spawner Prefab]])</f>
        <v>7</v>
      </c>
      <c r="O32" s="104">
        <f>ROUND((Table1[[#This Row],[Total in "Village" scene]]/SUM(Table1[Total in "Village" scene]))*100,1)</f>
        <v>0.3</v>
      </c>
      <c r="P32" s="118">
        <f>COUNTIF(Table15[Spawner],Table1[[#This Row],[Spawner Prefab]])</f>
        <v>0</v>
      </c>
      <c r="Q32" s="108">
        <f>ROUND((Table1[[#This Row],[Total in "Castle" scene]]/SUM(Table1[Total in "Castle" scene]))*100,1)</f>
        <v>0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7</v>
      </c>
      <c r="U32" s="107">
        <f>ROUND((Table1[[#This Row],[Total in the game]]/SUM(Table1[Total in the game]))*100,1)</f>
        <v>0.1</v>
      </c>
      <c r="W32" s="123" t="s">
        <v>380</v>
      </c>
      <c r="X32" s="123" t="s">
        <v>344</v>
      </c>
      <c r="Y32" s="129" t="s">
        <v>344</v>
      </c>
      <c r="Z32" s="129" t="s">
        <v>344</v>
      </c>
    </row>
    <row r="33" spans="4:26" x14ac:dyDescent="0.25">
      <c r="D33" s="79" t="s">
        <v>87</v>
      </c>
      <c r="E33" s="79" t="s">
        <v>25</v>
      </c>
      <c r="F33" s="79" t="s">
        <v>23</v>
      </c>
      <c r="G33" s="111">
        <v>220</v>
      </c>
      <c r="H33" s="111">
        <v>220</v>
      </c>
      <c r="I33" s="116">
        <v>30</v>
      </c>
      <c r="J33" s="101">
        <v>75</v>
      </c>
      <c r="K33" s="101">
        <v>0</v>
      </c>
      <c r="L33" s="101">
        <v>0</v>
      </c>
      <c r="M33" s="101">
        <v>8</v>
      </c>
      <c r="N33" s="112">
        <f>COUNTIF(Table7[Spawner],Table1[[#This Row],[Spawner Prefab]])</f>
        <v>13</v>
      </c>
      <c r="O33" s="104">
        <f>ROUND((Table1[[#This Row],[Total in "Village" scene]]/SUM(Table1[Total in "Village" scene]))*100,1)</f>
        <v>0.5</v>
      </c>
      <c r="P33" s="118">
        <f>COUNTIF(Table15[Spawner],Table1[[#This Row],[Spawner Prefab]])</f>
        <v>22</v>
      </c>
      <c r="Q33" s="108">
        <f>ROUND((Table1[[#This Row],[Total in "Castle" scene]]/SUM(Table1[Total in "Castle" scene]))*100,1)</f>
        <v>1.1000000000000001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35</v>
      </c>
      <c r="U33" s="107">
        <f>ROUND((Table1[[#This Row],[Total in the game]]/SUM(Table1[Total in the game]))*100,1)</f>
        <v>0.7</v>
      </c>
      <c r="W33" s="123" t="s">
        <v>577</v>
      </c>
      <c r="X33" s="123" t="s">
        <v>344</v>
      </c>
      <c r="Y33" s="129" t="s">
        <v>344</v>
      </c>
      <c r="Z33" s="129" t="s">
        <v>344</v>
      </c>
    </row>
    <row r="34" spans="4:26" x14ac:dyDescent="0.25">
      <c r="D34" s="79" t="s">
        <v>103</v>
      </c>
      <c r="E34" s="79" t="s">
        <v>97</v>
      </c>
      <c r="F34" s="79" t="s">
        <v>93</v>
      </c>
      <c r="G34" s="111">
        <v>180</v>
      </c>
      <c r="H34" s="111">
        <v>180</v>
      </c>
      <c r="I34" s="116">
        <v>2</v>
      </c>
      <c r="J34" s="101">
        <v>25</v>
      </c>
      <c r="K34" s="101">
        <v>0</v>
      </c>
      <c r="L34" s="101">
        <v>0</v>
      </c>
      <c r="M34" s="101" t="s">
        <v>9</v>
      </c>
      <c r="N34" s="112">
        <f>COUNTIF(Table7[Spawner],Table1[[#This Row],[Spawner Prefab]])</f>
        <v>75</v>
      </c>
      <c r="O34" s="104">
        <f>ROUND((Table1[[#This Row],[Total in "Village" scene]]/SUM(Table1[Total in "Village" scene]))*100,1)</f>
        <v>3</v>
      </c>
      <c r="P34" s="118">
        <f>COUNTIF(Table15[Spawner],Table1[[#This Row],[Spawner Prefab]])</f>
        <v>0</v>
      </c>
      <c r="Q34" s="108">
        <f>ROUND((Table1[[#This Row],[Total in "Castle" scene]]/SUM(Table1[Total in "Castle" scene]))*100,1)</f>
        <v>0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75</v>
      </c>
      <c r="U34" s="107">
        <f>ROUND((Table1[[#This Row],[Total in the game]]/SUM(Table1[Total in the game]))*100,1)</f>
        <v>1.4</v>
      </c>
      <c r="W34" s="123" t="s">
        <v>93</v>
      </c>
      <c r="X34" s="123" t="s">
        <v>343</v>
      </c>
      <c r="Y34" s="129" t="s">
        <v>343</v>
      </c>
      <c r="Z34" s="129" t="s">
        <v>343</v>
      </c>
    </row>
    <row r="35" spans="4:26" x14ac:dyDescent="0.25">
      <c r="D35" s="79" t="s">
        <v>103</v>
      </c>
      <c r="E35" s="79" t="s">
        <v>267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343</v>
      </c>
      <c r="Y35" s="129" t="s">
        <v>343</v>
      </c>
      <c r="Z35" s="129" t="s">
        <v>343</v>
      </c>
    </row>
    <row r="36" spans="4:26" x14ac:dyDescent="0.25">
      <c r="D36" s="79" t="s">
        <v>103</v>
      </c>
      <c r="E36" s="79" t="s">
        <v>268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277</v>
      </c>
      <c r="O36" s="104">
        <f>ROUND((Table1[[#This Row],[Total in "Village" scene]]/SUM(Table1[Total in "Village" scene]))*100,1)</f>
        <v>11</v>
      </c>
      <c r="P36" s="118">
        <f>COUNTIF(Table15[Spawner],Table1[[#This Row],[Spawner Prefab]])</f>
        <v>129</v>
      </c>
      <c r="Q36" s="108">
        <f>ROUND((Table1[[#This Row],[Total in "Castle" scene]]/SUM(Table1[Total in "Castle" scene]))*100,1)</f>
        <v>6.6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406</v>
      </c>
      <c r="U36" s="107">
        <f>ROUND((Table1[[#This Row],[Total in the game]]/SUM(Table1[Total in the game]))*100,1)</f>
        <v>7.7</v>
      </c>
      <c r="W36" s="123" t="s">
        <v>93</v>
      </c>
      <c r="X36" s="123" t="s">
        <v>343</v>
      </c>
      <c r="Y36" s="129" t="s">
        <v>343</v>
      </c>
      <c r="Z36" s="129" t="s">
        <v>343</v>
      </c>
    </row>
    <row r="37" spans="4:26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40</v>
      </c>
      <c r="O37" s="104">
        <f>ROUND((Table1[[#This Row],[Total in "Village" scene]]/SUM(Table1[Total in "Village" scene]))*100,1)</f>
        <v>1.6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40</v>
      </c>
      <c r="U37" s="107">
        <f>ROUND((Table1[[#This Row],[Total in the game]]/SUM(Table1[Total in the game]))*100,1)</f>
        <v>0.8</v>
      </c>
      <c r="W37" s="123" t="s">
        <v>94</v>
      </c>
      <c r="X37" s="123" t="s">
        <v>343</v>
      </c>
      <c r="Y37" s="129" t="s">
        <v>343</v>
      </c>
      <c r="Z37" s="129" t="s">
        <v>343</v>
      </c>
    </row>
    <row r="38" spans="4:26" x14ac:dyDescent="0.25">
      <c r="D38" s="79" t="s">
        <v>105</v>
      </c>
      <c r="E38" s="79" t="s">
        <v>99</v>
      </c>
      <c r="F38" s="79" t="s">
        <v>95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20</v>
      </c>
      <c r="O38" s="10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20</v>
      </c>
      <c r="U38" s="107">
        <f>ROUND((Table1[[#This Row],[Total in the game]]/SUM(Table1[Total in the game]))*100,1)</f>
        <v>0.4</v>
      </c>
      <c r="W38" s="123" t="s">
        <v>95</v>
      </c>
      <c r="X38" s="123" t="s">
        <v>343</v>
      </c>
      <c r="Y38" s="129" t="s">
        <v>343</v>
      </c>
      <c r="Z38" s="129" t="s">
        <v>343</v>
      </c>
    </row>
    <row r="39" spans="4:26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3</v>
      </c>
      <c r="O39" s="104">
        <f>ROUND((Table1[[#This Row],[Total in "Village" scene]]/SUM(Table1[Total in "Village" scene]))*100,1)</f>
        <v>0.1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3</v>
      </c>
      <c r="U39" s="107">
        <f>ROUND((Table1[[#This Row],[Total in the game]]/SUM(Table1[Total in the game]))*100,1)</f>
        <v>0.1</v>
      </c>
      <c r="W39" s="123" t="s">
        <v>96</v>
      </c>
      <c r="X39" s="123" t="s">
        <v>343</v>
      </c>
      <c r="Y39" s="129" t="s">
        <v>343</v>
      </c>
      <c r="Z39" s="129" t="s">
        <v>343</v>
      </c>
    </row>
    <row r="40" spans="4:26" x14ac:dyDescent="0.25">
      <c r="D40" s="79" t="s">
        <v>7333</v>
      </c>
      <c r="E40" s="79" t="s">
        <v>636</v>
      </c>
      <c r="F40" s="79" t="s">
        <v>637</v>
      </c>
      <c r="G40" s="111">
        <v>500</v>
      </c>
      <c r="H40" s="111">
        <v>500</v>
      </c>
      <c r="I40" s="116">
        <v>10</v>
      </c>
      <c r="J40" s="101">
        <v>10</v>
      </c>
      <c r="K40" s="101">
        <v>5</v>
      </c>
      <c r="L40" s="101">
        <v>4</v>
      </c>
      <c r="M40" s="101">
        <v>150</v>
      </c>
      <c r="N40" s="112">
        <f>COUNTIF(Table7[Spawner],Table1[[#This Row],[Spawner Prefab]])</f>
        <v>0</v>
      </c>
      <c r="O40" s="104">
        <f>ROUND((Table1[[#This Row],[Total in "Village" scene]]/SUM(Table1[Total in "Village" scene]))*100,1)</f>
        <v>0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5</v>
      </c>
      <c r="S40" s="105">
        <f>ROUND((Table1[[#This Row],[Total in "Dark" scene]]/SUM(Table1[Total in "Dark" scene]))*100,1)</f>
        <v>0.6</v>
      </c>
      <c r="T40" s="119">
        <f>Table1[[#This Row],[Total in "Village" scene]]+Table1[[#This Row],[Total in "Castle" scene]]+Table1[[#This Row],[Total in "Dark" scene]]</f>
        <v>5</v>
      </c>
      <c r="U40" s="107">
        <f>ROUND((Table1[[#This Row],[Total in the game]]/SUM(Table1[Total in the game]))*100,1)</f>
        <v>0.1</v>
      </c>
      <c r="W40" s="123" t="s">
        <v>637</v>
      </c>
      <c r="X40" s="123" t="s">
        <v>344</v>
      </c>
      <c r="Y40" s="129" t="s">
        <v>344</v>
      </c>
      <c r="Z40" s="129" t="s">
        <v>344</v>
      </c>
    </row>
    <row r="41" spans="4:26" x14ac:dyDescent="0.25">
      <c r="D41" s="79" t="s">
        <v>74</v>
      </c>
      <c r="E41" s="79" t="s">
        <v>16</v>
      </c>
      <c r="F41" s="79" t="s">
        <v>6</v>
      </c>
      <c r="G41" s="111">
        <v>210</v>
      </c>
      <c r="H41" s="111">
        <v>210</v>
      </c>
      <c r="I41" s="116">
        <v>15</v>
      </c>
      <c r="J41" s="101">
        <v>55</v>
      </c>
      <c r="K41" s="101">
        <v>1</v>
      </c>
      <c r="L41" s="101">
        <v>1</v>
      </c>
      <c r="M41" s="101" t="s">
        <v>9</v>
      </c>
      <c r="N41" s="112">
        <f>COUNTIF(Table7[Spawner],Table1[[#This Row],[Spawner Prefab]])</f>
        <v>9</v>
      </c>
      <c r="O41" s="104">
        <f>ROUND((Table1[[#This Row],[Total in "Village" scene]]/SUM(Table1[Total in "Village" scene]))*100,1)</f>
        <v>0.4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0</v>
      </c>
      <c r="S41" s="105">
        <f>ROUND((Table1[[#This Row],[Total in "Dark" scene]]/SUM(Table1[Total in "Dark" scene]))*100,1)</f>
        <v>0</v>
      </c>
      <c r="T41" s="119">
        <f>Table1[[#This Row],[Total in "Village" scene]]+Table1[[#This Row],[Total in "Castle" scene]]+Table1[[#This Row],[Total in "Dark" scene]]</f>
        <v>9</v>
      </c>
      <c r="U41" s="107">
        <f>ROUND((Table1[[#This Row],[Total in the game]]/SUM(Table1[Total in the game]))*100,1)</f>
        <v>0.2</v>
      </c>
      <c r="W41" s="123" t="s">
        <v>6</v>
      </c>
      <c r="X41" s="123" t="s">
        <v>343</v>
      </c>
      <c r="Y41" s="129" t="s">
        <v>343</v>
      </c>
      <c r="Z41" s="129" t="s">
        <v>343</v>
      </c>
    </row>
    <row r="42" spans="4:26" x14ac:dyDescent="0.25">
      <c r="D42" s="79" t="s">
        <v>74</v>
      </c>
      <c r="E42" s="79" t="s">
        <v>269</v>
      </c>
      <c r="F42" s="79" t="s">
        <v>273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0</v>
      </c>
      <c r="O42" s="104">
        <f>ROUND((Table1[[#This Row],[Total in "Village" scene]]/SUM(Table1[Total in "Village" scene]))*100,1)</f>
        <v>0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0</v>
      </c>
      <c r="U42" s="107">
        <f>ROUND((Table1[[#This Row],[Total in the game]]/SUM(Table1[Total in the game]))*100,1)</f>
        <v>0</v>
      </c>
      <c r="W42" s="123" t="s">
        <v>273</v>
      </c>
      <c r="X42" s="123" t="s">
        <v>343</v>
      </c>
      <c r="Y42" s="129" t="s">
        <v>343</v>
      </c>
      <c r="Z42" s="129" t="s">
        <v>343</v>
      </c>
    </row>
    <row r="43" spans="4:26" x14ac:dyDescent="0.25">
      <c r="D43" s="79" t="s">
        <v>125</v>
      </c>
      <c r="E43" s="79" t="s">
        <v>65</v>
      </c>
      <c r="F43" s="79" t="s">
        <v>60</v>
      </c>
      <c r="G43" s="111">
        <v>240</v>
      </c>
      <c r="H43" s="111">
        <v>240</v>
      </c>
      <c r="I43" s="116">
        <v>30</v>
      </c>
      <c r="J43" s="101">
        <v>83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13</v>
      </c>
      <c r="Q43" s="108">
        <f>ROUND((Table1[[#This Row],[Total in "Castle" scene]]/SUM(Table1[Total in "Castle" scene]))*100,1)</f>
        <v>0.7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13</v>
      </c>
      <c r="U43" s="107">
        <f>ROUND((Table1[[#This Row],[Total in the game]]/SUM(Table1[Total in the game]))*100,1)</f>
        <v>0.2</v>
      </c>
      <c r="W43" s="123" t="s">
        <v>60</v>
      </c>
      <c r="X43" s="123" t="s">
        <v>344</v>
      </c>
      <c r="Y43" s="129" t="s">
        <v>344</v>
      </c>
      <c r="Z43" s="129" t="s">
        <v>344</v>
      </c>
    </row>
    <row r="44" spans="4:26" x14ac:dyDescent="0.25">
      <c r="D44" s="79" t="s">
        <v>125</v>
      </c>
      <c r="E44" s="79" t="s">
        <v>66</v>
      </c>
      <c r="F44" s="79" t="s">
        <v>61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</v>
      </c>
      <c r="Q44" s="108">
        <f>ROUND((Table1[[#This Row],[Total in "Castle" scene]]/SUM(Table1[Total in "Castle" scene]))*100,1)</f>
        <v>0.1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</v>
      </c>
      <c r="U44" s="107">
        <f>ROUND((Table1[[#This Row],[Total in the game]]/SUM(Table1[Total in the game]))*100,1)</f>
        <v>0</v>
      </c>
      <c r="W44" s="123" t="s">
        <v>61</v>
      </c>
      <c r="X44" s="123" t="s">
        <v>343</v>
      </c>
      <c r="Y44" s="129" t="s">
        <v>343</v>
      </c>
      <c r="Z44" s="129" t="s">
        <v>343</v>
      </c>
    </row>
    <row r="45" spans="4:26" x14ac:dyDescent="0.25">
      <c r="D45" s="79" t="s">
        <v>107</v>
      </c>
      <c r="E45" s="79" t="s">
        <v>102</v>
      </c>
      <c r="F45" s="79" t="s">
        <v>101</v>
      </c>
      <c r="G45" s="111">
        <v>200</v>
      </c>
      <c r="H45" s="111">
        <v>200</v>
      </c>
      <c r="I45" s="116">
        <v>3</v>
      </c>
      <c r="J45" s="101">
        <v>50</v>
      </c>
      <c r="K45" s="101">
        <v>0</v>
      </c>
      <c r="L45" s="101">
        <v>0</v>
      </c>
      <c r="M45" s="101" t="s">
        <v>9</v>
      </c>
      <c r="N45" s="112">
        <f>COUNTIF(Table7[Spawner],Table1[[#This Row],[Spawner Prefab]])</f>
        <v>51</v>
      </c>
      <c r="O45" s="104">
        <f>ROUND((Table1[[#This Row],[Total in "Village" scene]]/SUM(Table1[Total in "Village" scene]))*100,1)</f>
        <v>2</v>
      </c>
      <c r="P45" s="118">
        <f>COUNTIF(Table15[Spawner],Table1[[#This Row],[Spawner Prefab]])</f>
        <v>11</v>
      </c>
      <c r="Q45" s="108">
        <f>ROUND((Table1[[#This Row],[Total in "Castle" scene]]/SUM(Table1[Total in "Castle" scene]))*100,1)</f>
        <v>0.6</v>
      </c>
      <c r="R45" s="113">
        <f>COUNTIF(Table20[Spawner],Table1[[#This Row],[Spawner Prefab]])</f>
        <v>87</v>
      </c>
      <c r="S45" s="105">
        <f>ROUND((Table1[[#This Row],[Total in "Dark" scene]]/SUM(Table1[Total in "Dark" scene]))*100,1)</f>
        <v>11.2</v>
      </c>
      <c r="T45" s="119">
        <f>Table1[[#This Row],[Total in "Village" scene]]+Table1[[#This Row],[Total in "Castle" scene]]+Table1[[#This Row],[Total in "Dark" scene]]</f>
        <v>149</v>
      </c>
      <c r="U45" s="107">
        <f>ROUND((Table1[[#This Row],[Total in the game]]/SUM(Table1[Total in the game]))*100,1)</f>
        <v>2.8</v>
      </c>
      <c r="W45" s="123" t="s">
        <v>101</v>
      </c>
      <c r="X45" s="123" t="s">
        <v>343</v>
      </c>
      <c r="Y45" s="129" t="s">
        <v>343</v>
      </c>
      <c r="Z45" s="129" t="s">
        <v>343</v>
      </c>
    </row>
    <row r="46" spans="4:26" x14ac:dyDescent="0.25">
      <c r="D46" s="79" t="s">
        <v>578</v>
      </c>
      <c r="E46" s="79" t="s">
        <v>579</v>
      </c>
      <c r="F46" s="79" t="s">
        <v>580</v>
      </c>
      <c r="G46" s="111">
        <v>120</v>
      </c>
      <c r="H46" s="111">
        <v>120</v>
      </c>
      <c r="I46" s="116">
        <v>15</v>
      </c>
      <c r="J46" s="101">
        <v>25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0</v>
      </c>
      <c r="O46" s="104">
        <f>ROUND((Table1[[#This Row],[Total in "Village" scene]]/SUM(Table1[Total in "Village" scene]))*100,1)</f>
        <v>0</v>
      </c>
      <c r="P46" s="118">
        <f>COUNTIF(Table15[Spawner],Table1[[#This Row],[Spawner Prefab]])</f>
        <v>0</v>
      </c>
      <c r="Q46" s="108">
        <f>ROUND((Table1[[#This Row],[Total in "Castle" scene]]/SUM(Table1[Total in "Castle" scene]))*100,1)</f>
        <v>0</v>
      </c>
      <c r="R46" s="113">
        <f>COUNTIF(Table20[Spawner],Table1[[#This Row],[Spawner Prefab]])</f>
        <v>0</v>
      </c>
      <c r="S46" s="105">
        <f>ROUND((Table1[[#This Row],[Total in "Dark" scene]]/SUM(Table1[Total in "Dark" scene]))*100,1)</f>
        <v>0</v>
      </c>
      <c r="T46" s="119">
        <f>Table1[[#This Row],[Total in "Village" scene]]+Table1[[#This Row],[Total in "Castle" scene]]+Table1[[#This Row],[Total in "Dark" scene]]</f>
        <v>0</v>
      </c>
      <c r="U46" s="107">
        <f>ROUND((Table1[[#This Row],[Total in the game]]/SUM(Table1[Total in the game]))*100,1)</f>
        <v>0</v>
      </c>
      <c r="W46" s="123" t="s">
        <v>580</v>
      </c>
      <c r="X46" s="123" t="s">
        <v>343</v>
      </c>
      <c r="Y46" s="129" t="s">
        <v>343</v>
      </c>
      <c r="Z46" s="129" t="s">
        <v>343</v>
      </c>
    </row>
    <row r="47" spans="4:26" x14ac:dyDescent="0.25">
      <c r="D47" s="79" t="s">
        <v>503</v>
      </c>
      <c r="E47" s="79" t="s">
        <v>468</v>
      </c>
      <c r="F47" s="79" t="s">
        <v>469</v>
      </c>
      <c r="G47" s="111">
        <v>300</v>
      </c>
      <c r="H47" s="111">
        <v>300</v>
      </c>
      <c r="I47" s="116">
        <v>45</v>
      </c>
      <c r="J47" s="101">
        <v>105</v>
      </c>
      <c r="K47" s="101">
        <v>2</v>
      </c>
      <c r="L47" s="101">
        <v>2</v>
      </c>
      <c r="M47" s="101">
        <v>40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13</v>
      </c>
      <c r="Q47" s="108">
        <f>ROUND((Table1[[#This Row],[Total in "Castle" scene]]/SUM(Table1[Total in "Castle" scene]))*100,1)</f>
        <v>0.7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13</v>
      </c>
      <c r="U47" s="107">
        <f>ROUND((Table1[[#This Row],[Total in the game]]/SUM(Table1[Total in the game]))*100,1)</f>
        <v>0.2</v>
      </c>
      <c r="W47" s="123" t="s">
        <v>469</v>
      </c>
      <c r="X47" s="123" t="s">
        <v>344</v>
      </c>
      <c r="Y47" s="129" t="s">
        <v>344</v>
      </c>
      <c r="Z47" s="129" t="s">
        <v>344</v>
      </c>
    </row>
    <row r="48" spans="4:26" x14ac:dyDescent="0.25">
      <c r="D48" s="79" t="s">
        <v>75</v>
      </c>
      <c r="E48" s="79" t="s">
        <v>10</v>
      </c>
      <c r="F48" s="79" t="s">
        <v>412</v>
      </c>
      <c r="G48" s="111">
        <v>240</v>
      </c>
      <c r="H48" s="111">
        <v>240</v>
      </c>
      <c r="I48" s="116">
        <v>15</v>
      </c>
      <c r="J48" s="101">
        <v>75</v>
      </c>
      <c r="K48" s="101">
        <v>0</v>
      </c>
      <c r="L48" s="101">
        <v>0</v>
      </c>
      <c r="M48" s="101" t="s">
        <v>9</v>
      </c>
      <c r="N48" s="112">
        <f>COUNTIF(Table7[Spawner],Table1[[#This Row],[Spawner Prefab]])</f>
        <v>5</v>
      </c>
      <c r="O48" s="104">
        <f>ROUND((Table1[[#This Row],[Total in "Village" scene]]/SUM(Table1[Total in "Village" scene]))*100,1)</f>
        <v>0.2</v>
      </c>
      <c r="P48" s="118">
        <f>COUNTIF(Table15[Spawner],Table1[[#This Row],[Spawner Prefab]])</f>
        <v>6</v>
      </c>
      <c r="Q48" s="108">
        <f>ROUND((Table1[[#This Row],[Total in "Castle" scene]]/SUM(Table1[Total in "Castle" scene]))*100,1)</f>
        <v>0.3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11</v>
      </c>
      <c r="U48" s="107">
        <f>ROUND((Table1[[#This Row],[Total in the game]]/SUM(Table1[Total in the game]))*100,1)</f>
        <v>0.2</v>
      </c>
      <c r="W48" s="123" t="s">
        <v>412</v>
      </c>
      <c r="X48" s="123" t="s">
        <v>343</v>
      </c>
      <c r="Y48" s="129" t="s">
        <v>343</v>
      </c>
      <c r="Z48" s="129" t="s">
        <v>343</v>
      </c>
    </row>
    <row r="49" spans="4:26" x14ac:dyDescent="0.25">
      <c r="D49" s="79" t="s">
        <v>108</v>
      </c>
      <c r="E49" s="79" t="s">
        <v>51</v>
      </c>
      <c r="F49" s="79" t="s">
        <v>479</v>
      </c>
      <c r="G49" s="111">
        <v>220</v>
      </c>
      <c r="H49" s="111">
        <v>220</v>
      </c>
      <c r="I49" s="116">
        <v>20</v>
      </c>
      <c r="J49" s="101">
        <v>50</v>
      </c>
      <c r="K49" s="101">
        <v>0</v>
      </c>
      <c r="L49" s="101">
        <v>0</v>
      </c>
      <c r="M49" s="101">
        <v>10</v>
      </c>
      <c r="N49" s="112">
        <f>COUNTIF(Table7[Spawner],Table1[[#This Row],[Spawner Prefab]])</f>
        <v>24</v>
      </c>
      <c r="O49" s="104">
        <f>ROUND((Table1[[#This Row],[Total in "Village" scene]]/SUM(Table1[Total in "Village" scene]))*100,1)</f>
        <v>1</v>
      </c>
      <c r="P49" s="118">
        <f>COUNTIF(Table15[Spawner],Table1[[#This Row],[Spawner Prefab]])</f>
        <v>5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29</v>
      </c>
      <c r="U49" s="107">
        <f>ROUND((Table1[[#This Row],[Total in the game]]/SUM(Table1[Total in the game]))*100,1)</f>
        <v>0.6</v>
      </c>
      <c r="W49" s="123" t="s">
        <v>479</v>
      </c>
      <c r="X49" s="123" t="s">
        <v>344</v>
      </c>
      <c r="Y49" s="129" t="s">
        <v>344</v>
      </c>
      <c r="Z49" s="129" t="s">
        <v>344</v>
      </c>
    </row>
    <row r="50" spans="4:26" x14ac:dyDescent="0.25">
      <c r="D50" s="79" t="s">
        <v>109</v>
      </c>
      <c r="E50" s="79" t="s">
        <v>52</v>
      </c>
      <c r="F50" s="79" t="s">
        <v>480</v>
      </c>
      <c r="G50" s="111">
        <v>240</v>
      </c>
      <c r="H50" s="111">
        <v>240</v>
      </c>
      <c r="I50" s="116">
        <v>40</v>
      </c>
      <c r="J50" s="101">
        <v>55</v>
      </c>
      <c r="K50" s="101">
        <v>1</v>
      </c>
      <c r="L50" s="101">
        <v>1</v>
      </c>
      <c r="M50" s="101">
        <v>20</v>
      </c>
      <c r="N50" s="112">
        <f>COUNTIF(Table7[Spawner],Table1[[#This Row],[Spawner Prefab]])</f>
        <v>14</v>
      </c>
      <c r="O50" s="104">
        <f>ROUND((Table1[[#This Row],[Total in "Village" scene]]/SUM(Table1[Total in "Village" scene]))*100,1)</f>
        <v>0.6</v>
      </c>
      <c r="P50" s="118">
        <f>COUNTIF(Table15[Spawner],Table1[[#This Row],[Spawner Prefab]])</f>
        <v>4</v>
      </c>
      <c r="Q50" s="108">
        <f>ROUND((Table1[[#This Row],[Total in "Castle" scene]]/SUM(Table1[Total in "Castle" scene]))*100,1)</f>
        <v>0.2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18</v>
      </c>
      <c r="U50" s="107">
        <f>ROUND((Table1[[#This Row],[Total in the game]]/SUM(Table1[Total in the game]))*100,1)</f>
        <v>0.3</v>
      </c>
      <c r="W50" s="123" t="s">
        <v>480</v>
      </c>
      <c r="X50" s="123" t="s">
        <v>344</v>
      </c>
      <c r="Y50" s="129" t="s">
        <v>344</v>
      </c>
      <c r="Z50" s="129" t="s">
        <v>344</v>
      </c>
    </row>
    <row r="51" spans="4:26" x14ac:dyDescent="0.25">
      <c r="D51" s="79" t="s">
        <v>110</v>
      </c>
      <c r="E51" s="79" t="s">
        <v>53</v>
      </c>
      <c r="F51" s="79" t="s">
        <v>481</v>
      </c>
      <c r="G51" s="111">
        <v>260</v>
      </c>
      <c r="H51" s="111">
        <v>260</v>
      </c>
      <c r="I51" s="116">
        <v>80</v>
      </c>
      <c r="J51" s="101">
        <v>105</v>
      </c>
      <c r="K51" s="101">
        <v>2</v>
      </c>
      <c r="L51" s="101">
        <v>2</v>
      </c>
      <c r="M51" s="101">
        <v>40</v>
      </c>
      <c r="N51" s="112">
        <f>COUNTIF(Table7[Spawner],Table1[[#This Row],[Spawner Prefab]])</f>
        <v>10</v>
      </c>
      <c r="O51" s="104">
        <f>ROUND((Table1[[#This Row],[Total in "Village" scene]]/SUM(Table1[Total in "Village" scene]))*100,1)</f>
        <v>0.4</v>
      </c>
      <c r="P51" s="118">
        <f>COUNTIF(Table15[Spawner],Table1[[#This Row],[Spawner Prefab]])</f>
        <v>8</v>
      </c>
      <c r="Q51" s="108">
        <f>ROUND((Table1[[#This Row],[Total in "Castle" scene]]/SUM(Table1[Total in "Castle" scene]))*100,1)</f>
        <v>0.4</v>
      </c>
      <c r="R51" s="113">
        <f>COUNTIF(Table20[Spawner],Table1[[#This Row],[Spawner Prefab]])</f>
        <v>1</v>
      </c>
      <c r="S51" s="105">
        <f>ROUND((Table1[[#This Row],[Total in "Dark" scene]]/SUM(Table1[Total in "Dark" scene]))*100,1)</f>
        <v>0.1</v>
      </c>
      <c r="T51" s="119">
        <f>Table1[[#This Row],[Total in "Village" scene]]+Table1[[#This Row],[Total in "Castle" scene]]+Table1[[#This Row],[Total in "Dark" scene]]</f>
        <v>19</v>
      </c>
      <c r="U51" s="107">
        <f>ROUND((Table1[[#This Row],[Total in the game]]/SUM(Table1[Total in the game]))*100,1)</f>
        <v>0.4</v>
      </c>
      <c r="W51" s="123" t="s">
        <v>481</v>
      </c>
      <c r="X51" s="123" t="s">
        <v>344</v>
      </c>
      <c r="Y51" s="129" t="s">
        <v>344</v>
      </c>
      <c r="Z51" s="129" t="s">
        <v>344</v>
      </c>
    </row>
    <row r="52" spans="4:26" x14ac:dyDescent="0.25">
      <c r="D52" s="79" t="s">
        <v>111</v>
      </c>
      <c r="E52" s="79" t="s">
        <v>54</v>
      </c>
      <c r="F52" s="79" t="s">
        <v>482</v>
      </c>
      <c r="G52" s="111">
        <v>280</v>
      </c>
      <c r="H52" s="111">
        <v>280</v>
      </c>
      <c r="I52" s="116">
        <v>100</v>
      </c>
      <c r="J52" s="101">
        <v>143</v>
      </c>
      <c r="K52" s="101">
        <v>3</v>
      </c>
      <c r="L52" s="101">
        <v>3</v>
      </c>
      <c r="M52" s="101">
        <v>50</v>
      </c>
      <c r="N52" s="112">
        <f>COUNTIF(Table7[Spawner],Table1[[#This Row],[Spawner Prefab]])</f>
        <v>17</v>
      </c>
      <c r="O52" s="104">
        <f>ROUND((Table1[[#This Row],[Total in "Village" scene]]/SUM(Table1[Total in "Village" scene]))*100,1)</f>
        <v>0.7</v>
      </c>
      <c r="P52" s="118">
        <f>COUNTIF(Table15[Spawner],Table1[[#This Row],[Spawner Prefab]])</f>
        <v>7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4</v>
      </c>
      <c r="S52" s="105">
        <f>ROUND((Table1[[#This Row],[Total in "Dark" scene]]/SUM(Table1[Total in "Dark" scene]))*100,1)</f>
        <v>0.5</v>
      </c>
      <c r="T52" s="119">
        <f>Table1[[#This Row],[Total in "Village" scene]]+Table1[[#This Row],[Total in "Castle" scene]]+Table1[[#This Row],[Total in "Dark" scene]]</f>
        <v>28</v>
      </c>
      <c r="U52" s="107">
        <f>ROUND((Table1[[#This Row],[Total in the game]]/SUM(Table1[Total in the game]))*100,1)</f>
        <v>0.5</v>
      </c>
      <c r="W52" s="123" t="s">
        <v>482</v>
      </c>
      <c r="X52" s="123" t="s">
        <v>344</v>
      </c>
      <c r="Y52" s="129" t="s">
        <v>344</v>
      </c>
      <c r="Z52" s="129" t="s">
        <v>344</v>
      </c>
    </row>
    <row r="53" spans="4:26" x14ac:dyDescent="0.25">
      <c r="D53" s="79" t="s">
        <v>112</v>
      </c>
      <c r="E53" s="79" t="s">
        <v>55</v>
      </c>
      <c r="F53" s="79" t="s">
        <v>483</v>
      </c>
      <c r="G53" s="111">
        <v>300</v>
      </c>
      <c r="H53" s="111">
        <v>300</v>
      </c>
      <c r="I53" s="116">
        <v>120</v>
      </c>
      <c r="J53" s="101">
        <v>195</v>
      </c>
      <c r="K53" s="101">
        <v>4</v>
      </c>
      <c r="L53" s="101">
        <v>4</v>
      </c>
      <c r="M53" s="101">
        <v>60</v>
      </c>
      <c r="N53" s="112">
        <f>COUNTIF(Table7[Spawner],Table1[[#This Row],[Spawner Prefab]])</f>
        <v>7</v>
      </c>
      <c r="O53" s="104">
        <f>ROUND((Table1[[#This Row],[Total in "Village" scene]]/SUM(Table1[Total in "Village" scene]))*100,1)</f>
        <v>0.3</v>
      </c>
      <c r="P53" s="118">
        <f>COUNTIF(Table15[Spawner],Table1[[#This Row],[Spawner Prefab]])</f>
        <v>3</v>
      </c>
      <c r="Q53" s="108">
        <f>ROUND((Table1[[#This Row],[Total in "Castle" scene]]/SUM(Table1[Total in "Castle" scene]))*100,1)</f>
        <v>0.2</v>
      </c>
      <c r="R53" s="113">
        <f>COUNTIF(Table20[Spawner],Table1[[#This Row],[Spawner Prefab]])</f>
        <v>3</v>
      </c>
      <c r="S53" s="105">
        <f>ROUND((Table1[[#This Row],[Total in "Dark" scene]]/SUM(Table1[Total in "Dark" scene]))*100,1)</f>
        <v>0.4</v>
      </c>
      <c r="T53" s="119">
        <f>Table1[[#This Row],[Total in "Village" scene]]+Table1[[#This Row],[Total in "Castle" scene]]+Table1[[#This Row],[Total in "Dark" scene]]</f>
        <v>13</v>
      </c>
      <c r="U53" s="107">
        <f>ROUND((Table1[[#This Row],[Total in the game]]/SUM(Table1[Total in the game]))*100,1)</f>
        <v>0.2</v>
      </c>
      <c r="W53" s="123" t="s">
        <v>483</v>
      </c>
      <c r="X53" s="123" t="s">
        <v>344</v>
      </c>
      <c r="Y53" s="129" t="s">
        <v>344</v>
      </c>
      <c r="Z53" s="129" t="s">
        <v>344</v>
      </c>
    </row>
    <row r="54" spans="4:26" x14ac:dyDescent="0.25">
      <c r="D54" s="79" t="s">
        <v>436</v>
      </c>
      <c r="E54" s="79" t="s">
        <v>567</v>
      </c>
      <c r="F54" s="79" t="s">
        <v>568</v>
      </c>
      <c r="G54" s="111">
        <v>140</v>
      </c>
      <c r="H54" s="111">
        <v>140</v>
      </c>
      <c r="I54" s="116">
        <v>30</v>
      </c>
      <c r="J54" s="101">
        <v>55</v>
      </c>
      <c r="K54" s="101">
        <v>1</v>
      </c>
      <c r="L54" s="101">
        <v>1</v>
      </c>
      <c r="M54" s="101" t="s">
        <v>9</v>
      </c>
      <c r="N54" s="112">
        <f>COUNTIF(Table7[Spawner],Table1[[#This Row],[Spawner Prefab]])</f>
        <v>17</v>
      </c>
      <c r="O54" s="104">
        <f>ROUND((Table1[[#This Row],[Total in "Village" scene]]/SUM(Table1[Total in "Village" scene]))*100,1)</f>
        <v>0.7</v>
      </c>
      <c r="P54" s="118">
        <f>COUNTIF(Table15[Spawner],Table1[[#This Row],[Spawner Prefab]])</f>
        <v>0</v>
      </c>
      <c r="Q54" s="108">
        <f>ROUND((Table1[[#This Row],[Total in "Castle" scene]]/SUM(Table1[Total in "Castle" scene]))*100,1)</f>
        <v>0</v>
      </c>
      <c r="R54" s="113">
        <f>COUNTIF(Table20[Spawner],Table1[[#This Row],[Spawner Prefab]])</f>
        <v>0</v>
      </c>
      <c r="S54" s="105">
        <f>ROUND((Table1[[#This Row],[Total in "Dark" scene]]/SUM(Table1[Total in "Dark" scene]))*100,1)</f>
        <v>0</v>
      </c>
      <c r="T54" s="119">
        <f>Table1[[#This Row],[Total in "Village" scene]]+Table1[[#This Row],[Total in "Castle" scene]]+Table1[[#This Row],[Total in "Dark" scene]]</f>
        <v>17</v>
      </c>
      <c r="U54" s="107">
        <f>ROUND((Table1[[#This Row],[Total in the game]]/SUM(Table1[Total in the game]))*100,1)</f>
        <v>0.3</v>
      </c>
      <c r="W54" s="123" t="s">
        <v>422</v>
      </c>
      <c r="X54" s="123" t="s">
        <v>343</v>
      </c>
      <c r="Y54" s="129" t="s">
        <v>343</v>
      </c>
      <c r="Z54" s="129" t="s">
        <v>343</v>
      </c>
    </row>
    <row r="55" spans="4:26" x14ac:dyDescent="0.25">
      <c r="D55" s="79" t="s">
        <v>436</v>
      </c>
      <c r="E55" s="79" t="s">
        <v>421</v>
      </c>
      <c r="F55" s="79" t="s">
        <v>422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6</v>
      </c>
      <c r="O55" s="104">
        <f>ROUND((Table1[[#This Row],[Total in "Village" scene]]/SUM(Table1[Total in "Village" scene]))*100,1)</f>
        <v>0.2</v>
      </c>
      <c r="P55" s="118">
        <f>COUNTIF(Table15[Spawner],Table1[[#This Row],[Spawner Prefab]])</f>
        <v>12</v>
      </c>
      <c r="Q55" s="108">
        <f>ROUND((Table1[[#This Row],[Total in "Castle" scene]]/SUM(Table1[Total in "Castle" scene]))*100,1)</f>
        <v>0.6</v>
      </c>
      <c r="R55" s="113">
        <f>COUNTIF(Table20[Spawner],Table1[[#This Row],[Spawner Prefab]])</f>
        <v>6</v>
      </c>
      <c r="S55" s="105">
        <f>ROUND((Table1[[#This Row],[Total in "Dark" scene]]/SUM(Table1[Total in "Dark" scene]))*100,1)</f>
        <v>0.8</v>
      </c>
      <c r="T55" s="119">
        <f>Table1[[#This Row],[Total in "Village" scene]]+Table1[[#This Row],[Total in "Castle" scene]]+Table1[[#This Row],[Total in "Dark" scene]]</f>
        <v>24</v>
      </c>
      <c r="U55" s="107">
        <f>ROUND((Table1[[#This Row],[Total in the game]]/SUM(Table1[Total in the game]))*100,1)</f>
        <v>0.5</v>
      </c>
      <c r="W55" s="123" t="s">
        <v>424</v>
      </c>
      <c r="X55" s="123" t="s">
        <v>343</v>
      </c>
      <c r="Y55" s="129" t="s">
        <v>343</v>
      </c>
      <c r="Z55" s="129" t="s">
        <v>343</v>
      </c>
    </row>
    <row r="56" spans="4:26" ht="15" customHeight="1" x14ac:dyDescent="0.25">
      <c r="D56" s="79" t="s">
        <v>437</v>
      </c>
      <c r="E56" s="79" t="s">
        <v>423</v>
      </c>
      <c r="F56" s="79" t="s">
        <v>424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23</v>
      </c>
      <c r="O56" s="104">
        <f>ROUND((Table1[[#This Row],[Total in "Village" scene]]/SUM(Table1[Total in "Village" scene]))*100,1)</f>
        <v>0.9</v>
      </c>
      <c r="P56" s="118">
        <f>COUNTIF(Table15[Spawner],Table1[[#This Row],[Spawner Prefab]])</f>
        <v>27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65</v>
      </c>
      <c r="U56" s="107">
        <f>ROUND((Table1[[#This Row],[Total in the game]]/SUM(Table1[Total in the game]))*100,1)</f>
        <v>1.2</v>
      </c>
      <c r="W56" s="123" t="s">
        <v>62</v>
      </c>
      <c r="X56" s="123" t="s">
        <v>343</v>
      </c>
      <c r="Y56" s="129" t="s">
        <v>343</v>
      </c>
      <c r="Z56" s="129" t="s">
        <v>343</v>
      </c>
    </row>
    <row r="57" spans="4:26" x14ac:dyDescent="0.25">
      <c r="D57" s="79" t="s">
        <v>126</v>
      </c>
      <c r="E57" s="79" t="s">
        <v>67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10</v>
      </c>
      <c r="O57" s="104">
        <f>ROUND((Table1[[#This Row],[Total in "Village" scene]]/SUM(Table1[Total in "Village" scene]))*100,1)</f>
        <v>0.4</v>
      </c>
      <c r="P57" s="118">
        <f>COUNTIF(Table15[Spawner],Table1[[#This Row],[Spawner Prefab]])</f>
        <v>1</v>
      </c>
      <c r="Q57" s="108">
        <f>ROUND((Table1[[#This Row],[Total in "Castle" scene]]/SUM(Table1[Total in "Castle" scene]))*100,1)</f>
        <v>0.1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11</v>
      </c>
      <c r="U57" s="107">
        <f>ROUND((Table1[[#This Row],[Total in the game]]/SUM(Table1[Total in the game]))*100,1)</f>
        <v>0.2</v>
      </c>
      <c r="W57" s="123" t="s">
        <v>62</v>
      </c>
      <c r="X57" s="123" t="s">
        <v>343</v>
      </c>
      <c r="Y57" s="129" t="s">
        <v>343</v>
      </c>
      <c r="Z57" s="129" t="s">
        <v>343</v>
      </c>
    </row>
    <row r="58" spans="4:26" x14ac:dyDescent="0.25">
      <c r="D58" s="79" t="s">
        <v>126</v>
      </c>
      <c r="E58" s="79" t="s">
        <v>413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12</v>
      </c>
      <c r="O58" s="104">
        <f>ROUND((Table1[[#This Row],[Total in "Village" scene]]/SUM(Table1[Total in "Village" scene]))*100,1)</f>
        <v>0.5</v>
      </c>
      <c r="P58" s="118">
        <f>COUNTIF(Table15[Spawner],Table1[[#This Row],[Spawner Prefab]])</f>
        <v>84</v>
      </c>
      <c r="Q58" s="108">
        <f>ROUND((Table1[[#This Row],[Total in "Castle" scene]]/SUM(Table1[Total in "Castle" scene]))*100,1)</f>
        <v>4.3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96</v>
      </c>
      <c r="U58" s="107">
        <f>ROUND((Table1[[#This Row],[Total in the game]]/SUM(Table1[Total in the game]))*100,1)</f>
        <v>1.8</v>
      </c>
      <c r="W58" s="123" t="s">
        <v>63</v>
      </c>
      <c r="X58" s="123" t="s">
        <v>343</v>
      </c>
      <c r="Y58" s="129" t="s">
        <v>343</v>
      </c>
      <c r="Z58" s="129" t="s">
        <v>343</v>
      </c>
    </row>
    <row r="59" spans="4:26" x14ac:dyDescent="0.25">
      <c r="D59" s="79" t="s">
        <v>126</v>
      </c>
      <c r="E59" s="79" t="s">
        <v>354</v>
      </c>
      <c r="F59" s="79" t="s">
        <v>355</v>
      </c>
      <c r="G59" s="111">
        <v>140</v>
      </c>
      <c r="H59" s="111">
        <v>140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0</v>
      </c>
      <c r="Q59" s="108">
        <f>ROUND((Table1[[#This Row],[Total in "Castle" scene]]/SUM(Table1[Total in "Castle" scene]))*100,1)</f>
        <v>0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0</v>
      </c>
      <c r="U59" s="107">
        <f>ROUND((Table1[[#This Row],[Total in the game]]/SUM(Table1[Total in the game]))*100,1)</f>
        <v>0</v>
      </c>
      <c r="W59" s="123" t="s">
        <v>64</v>
      </c>
      <c r="X59" s="123" t="s">
        <v>343</v>
      </c>
      <c r="Y59" s="129" t="s">
        <v>343</v>
      </c>
      <c r="Z59" s="129" t="s">
        <v>343</v>
      </c>
    </row>
    <row r="60" spans="4:26" x14ac:dyDescent="0.25">
      <c r="D60" s="79" t="s">
        <v>127</v>
      </c>
      <c r="E60" s="79" t="s">
        <v>68</v>
      </c>
      <c r="F60" s="79" t="s">
        <v>63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2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2</v>
      </c>
      <c r="U60" s="107">
        <f>ROUND((Table1[[#This Row],[Total in the game]]/SUM(Table1[Total in the game]))*100,1)</f>
        <v>0</v>
      </c>
      <c r="W60" s="123" t="s">
        <v>427</v>
      </c>
      <c r="X60" s="123" t="s">
        <v>343</v>
      </c>
      <c r="Y60" s="129" t="s">
        <v>343</v>
      </c>
      <c r="Z60" s="129" t="s">
        <v>343</v>
      </c>
    </row>
    <row r="61" spans="4:26" x14ac:dyDescent="0.25">
      <c r="D61" s="79" t="s">
        <v>128</v>
      </c>
      <c r="E61" s="79" t="s">
        <v>69</v>
      </c>
      <c r="F61" s="79" t="s">
        <v>64</v>
      </c>
      <c r="G61" s="111">
        <v>100</v>
      </c>
      <c r="H61" s="111">
        <v>100</v>
      </c>
      <c r="I61" s="116">
        <v>2</v>
      </c>
      <c r="J61" s="101">
        <v>25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0</v>
      </c>
      <c r="O61" s="104">
        <f>ROUND((Table1[[#This Row],[Total in "Village" scene]]/SUM(Table1[Total in "Village" scene]))*100,1)</f>
        <v>0</v>
      </c>
      <c r="P61" s="118">
        <f>COUNTIF(Table15[Spawner],Table1[[#This Row],[Spawner Prefab]])</f>
        <v>1</v>
      </c>
      <c r="Q61" s="108">
        <f>ROUND((Table1[[#This Row],[Total in "Castle" scene]]/SUM(Table1[Total in "Castle" scene]))*100,1)</f>
        <v>0.1</v>
      </c>
      <c r="R61" s="113">
        <f>COUNTIF(Table20[Spawner],Table1[[#This Row],[Spawner Prefab]])</f>
        <v>0</v>
      </c>
      <c r="S61" s="105">
        <f>ROUND((Table1[[#This Row],[Total in "Dark" scene]]/SUM(Table1[Total in "Dark" scene]))*100,1)</f>
        <v>0</v>
      </c>
      <c r="T61" s="119">
        <f>Table1[[#This Row],[Total in "Village" scene]]+Table1[[#This Row],[Total in "Castle" scene]]+Table1[[#This Row],[Total in "Dark" scene]]</f>
        <v>1</v>
      </c>
      <c r="U61" s="107">
        <f>ROUND((Table1[[#This Row],[Total in the game]]/SUM(Table1[Total in the game]))*100,1)</f>
        <v>0</v>
      </c>
      <c r="W61" s="123" t="s">
        <v>28</v>
      </c>
      <c r="X61" s="123" t="s">
        <v>343</v>
      </c>
      <c r="Y61" s="129" t="s">
        <v>343</v>
      </c>
      <c r="Z61" s="129" t="s">
        <v>343</v>
      </c>
    </row>
    <row r="62" spans="4:26" x14ac:dyDescent="0.25">
      <c r="D62" s="79" t="s">
        <v>425</v>
      </c>
      <c r="E62" s="79" t="s">
        <v>426</v>
      </c>
      <c r="F62" s="79" t="s">
        <v>427</v>
      </c>
      <c r="G62" s="111">
        <v>140</v>
      </c>
      <c r="H62" s="111">
        <v>140</v>
      </c>
      <c r="I62" s="116">
        <v>6</v>
      </c>
      <c r="J62" s="101">
        <v>50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40</v>
      </c>
      <c r="O62" s="104">
        <f>ROUND((Table1[[#This Row],[Total in "Village" scene]]/SUM(Table1[Total in "Village" scene]))*100,1)</f>
        <v>1.6</v>
      </c>
      <c r="P62" s="118">
        <f>COUNTIF(Table15[Spawner],Table1[[#This Row],[Spawner Prefab]])</f>
        <v>0</v>
      </c>
      <c r="Q62" s="108">
        <f>ROUND((Table1[[#This Row],[Total in "Castle" scene]]/SUM(Table1[Total in "Castle" scene]))*100,1)</f>
        <v>0</v>
      </c>
      <c r="R62" s="113">
        <f>COUNTIF(Table20[Spawner],Table1[[#This Row],[Spawner Prefab]])</f>
        <v>10</v>
      </c>
      <c r="S62" s="105">
        <f>ROUND((Table1[[#This Row],[Total in "Dark" scene]]/SUM(Table1[Total in "Dark" scene]))*100,1)</f>
        <v>1.3</v>
      </c>
      <c r="T62" s="119">
        <f>Table1[[#This Row],[Total in "Village" scene]]+Table1[[#This Row],[Total in "Castle" scene]]+Table1[[#This Row],[Total in "Dark" scene]]</f>
        <v>50</v>
      </c>
      <c r="U62" s="107">
        <f>ROUND((Table1[[#This Row],[Total in the game]]/SUM(Table1[Total in the game]))*100,1)</f>
        <v>1</v>
      </c>
      <c r="W62" s="123" t="s">
        <v>583</v>
      </c>
      <c r="X62" s="123" t="s">
        <v>343</v>
      </c>
      <c r="Y62" s="129" t="s">
        <v>343</v>
      </c>
      <c r="Z62" s="129" t="s">
        <v>343</v>
      </c>
    </row>
    <row r="63" spans="4:26" x14ac:dyDescent="0.25">
      <c r="D63" s="79" t="s">
        <v>113</v>
      </c>
      <c r="E63" s="79" t="s">
        <v>569</v>
      </c>
      <c r="F63" s="79" t="s">
        <v>570</v>
      </c>
      <c r="G63" s="111">
        <v>5000</v>
      </c>
      <c r="H63" s="111">
        <v>5000</v>
      </c>
      <c r="I63" s="116">
        <v>70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0</v>
      </c>
      <c r="O63" s="104">
        <f>ROUND((Table1[[#This Row],[Total in "Village" scene]]/SUM(Table1[Total in "Village" scene]))*100,1)</f>
        <v>0</v>
      </c>
      <c r="P63" s="118">
        <f>COUNTIF(Table15[Spawner],Table1[[#This Row],[Spawner Prefab]])</f>
        <v>0</v>
      </c>
      <c r="Q63" s="108">
        <f>ROUND((Table1[[#This Row],[Total in "Castle" scene]]/SUM(Table1[Total in "Castle" scene]))*100,1)</f>
        <v>0</v>
      </c>
      <c r="R63" s="113">
        <f>COUNTIF(Table20[Spawner],Table1[[#This Row],[Spawner Prefab]])</f>
        <v>0</v>
      </c>
      <c r="S63" s="105">
        <f>ROUND((Table1[[#This Row],[Total in "Dark" scene]]/SUM(Table1[Total in "Dark" scene]))*100,1)</f>
        <v>0</v>
      </c>
      <c r="T63" s="119">
        <f>Table1[[#This Row],[Total in "Village" scene]]+Table1[[#This Row],[Total in "Castle" scene]]+Table1[[#This Row],[Total in "Dark" scene]]</f>
        <v>0</v>
      </c>
      <c r="U63" s="107">
        <f>ROUND((Table1[[#This Row],[Total in the game]]/SUM(Table1[Total in the game]))*100,1)</f>
        <v>0</v>
      </c>
      <c r="W63" s="123" t="s">
        <v>20</v>
      </c>
      <c r="X63" s="123" t="s">
        <v>344</v>
      </c>
      <c r="Y63" s="129" t="s">
        <v>344</v>
      </c>
      <c r="Z63" s="129" t="s">
        <v>344</v>
      </c>
    </row>
    <row r="64" spans="4:26" x14ac:dyDescent="0.25">
      <c r="D64" s="79" t="s">
        <v>113</v>
      </c>
      <c r="E64" s="79" t="s">
        <v>50</v>
      </c>
      <c r="F64" s="79" t="s">
        <v>28</v>
      </c>
      <c r="G64" s="111">
        <v>5000</v>
      </c>
      <c r="H64" s="111">
        <v>5000</v>
      </c>
      <c r="I64" s="116">
        <v>70</v>
      </c>
      <c r="J64" s="101">
        <v>75</v>
      </c>
      <c r="K64" s="101">
        <v>0</v>
      </c>
      <c r="L64" s="101">
        <v>0</v>
      </c>
      <c r="M64" s="101" t="s">
        <v>9</v>
      </c>
      <c r="N64" s="112">
        <f>COUNTIF(Table7[Spawner],Table1[[#This Row],[Spawner Prefab]])</f>
        <v>20</v>
      </c>
      <c r="O64" s="104">
        <f>ROUND((Table1[[#This Row],[Total in "Village" scene]]/SUM(Table1[Total in "Village" scene]))*100,1)</f>
        <v>0.8</v>
      </c>
      <c r="P64" s="118">
        <f>COUNTIF(Table15[Spawner],Table1[[#This Row],[Spawner Prefab]])</f>
        <v>21</v>
      </c>
      <c r="Q64" s="108">
        <f>ROUND((Table1[[#This Row],[Total in "Castle" scene]]/SUM(Table1[Total in "Castle" scene]))*100,1)</f>
        <v>1.1000000000000001</v>
      </c>
      <c r="R64" s="113">
        <f>COUNTIF(Table20[Spawner],Table1[[#This Row],[Spawner Prefab]])</f>
        <v>9</v>
      </c>
      <c r="S64" s="105">
        <f>ROUND((Table1[[#This Row],[Total in "Dark" scene]]/SUM(Table1[Total in "Dark" scene]))*100,1)</f>
        <v>1.2</v>
      </c>
      <c r="T64" s="119">
        <f>Table1[[#This Row],[Total in "Village" scene]]+Table1[[#This Row],[Total in "Castle" scene]]+Table1[[#This Row],[Total in "Dark" scene]]</f>
        <v>50</v>
      </c>
      <c r="U64" s="107">
        <f>ROUND((Table1[[#This Row],[Total in the game]]/SUM(Table1[Total in the game]))*100,1)</f>
        <v>1</v>
      </c>
      <c r="W64" s="123" t="s">
        <v>37</v>
      </c>
      <c r="X64" s="123" t="s">
        <v>344</v>
      </c>
      <c r="Y64" s="129" t="s">
        <v>344</v>
      </c>
      <c r="Z64" s="129" t="s">
        <v>344</v>
      </c>
    </row>
    <row r="65" spans="4:26" x14ac:dyDescent="0.25">
      <c r="D65" s="79" t="s">
        <v>581</v>
      </c>
      <c r="E65" s="79" t="s">
        <v>582</v>
      </c>
      <c r="F65" s="79" t="s">
        <v>583</v>
      </c>
      <c r="G65" s="111">
        <v>5000</v>
      </c>
      <c r="H65" s="111">
        <v>5000</v>
      </c>
      <c r="I65" s="116">
        <v>0</v>
      </c>
      <c r="J65" s="101">
        <v>75</v>
      </c>
      <c r="K65" s="101">
        <v>0</v>
      </c>
      <c r="L65" s="101">
        <v>0</v>
      </c>
      <c r="M65" s="101" t="s">
        <v>9</v>
      </c>
      <c r="N65" s="112">
        <f>COUNTIF(Table7[Spawner],Table1[[#This Row],[Spawner Prefab]])</f>
        <v>29</v>
      </c>
      <c r="O65" s="104">
        <f>ROUND((Table1[[#This Row],[Total in "Village" scene]]/SUM(Table1[Total in "Village" scene]))*100,1)</f>
        <v>1.1000000000000001</v>
      </c>
      <c r="P65" s="118">
        <f>COUNTIF(Table15[Spawner],Table1[[#This Row],[Spawner Prefab]])</f>
        <v>9</v>
      </c>
      <c r="Q65" s="108">
        <f>ROUND((Table1[[#This Row],[Total in "Castle" scene]]/SUM(Table1[Total in "Castle" scene]))*100,1)</f>
        <v>0.5</v>
      </c>
      <c r="R65" s="113">
        <f>COUNTIF(Table20[Spawner],Table1[[#This Row],[Spawner Prefab]])</f>
        <v>4</v>
      </c>
      <c r="S65" s="105">
        <f>ROUND((Table1[[#This Row],[Total in "Dark" scene]]/SUM(Table1[Total in "Dark" scene]))*100,1)</f>
        <v>0.5</v>
      </c>
      <c r="T65" s="119">
        <f>Table1[[#This Row],[Total in "Village" scene]]+Table1[[#This Row],[Total in "Castle" scene]]+Table1[[#This Row],[Total in "Dark" scene]]</f>
        <v>42</v>
      </c>
      <c r="U65" s="107">
        <f>ROUND((Table1[[#This Row],[Total in the game]]/SUM(Table1[Total in the game]))*100,1)</f>
        <v>0.8</v>
      </c>
      <c r="W65" s="123" t="s">
        <v>274</v>
      </c>
      <c r="X65" s="123" t="s">
        <v>344</v>
      </c>
      <c r="Y65" s="129" t="s">
        <v>344</v>
      </c>
      <c r="Z65" s="129" t="s">
        <v>344</v>
      </c>
    </row>
    <row r="66" spans="4:26" x14ac:dyDescent="0.25">
      <c r="D66" s="79" t="s">
        <v>85</v>
      </c>
      <c r="E66" s="79" t="s">
        <v>21</v>
      </c>
      <c r="F66" s="79" t="s">
        <v>20</v>
      </c>
      <c r="G66" s="111">
        <v>260</v>
      </c>
      <c r="H66" s="111">
        <v>260</v>
      </c>
      <c r="I66" s="116">
        <v>20</v>
      </c>
      <c r="J66" s="101">
        <v>28</v>
      </c>
      <c r="K66" s="101">
        <v>1</v>
      </c>
      <c r="L66" s="101">
        <v>1</v>
      </c>
      <c r="M66" s="101" t="s">
        <v>9</v>
      </c>
      <c r="N66" s="112">
        <f>COUNTIF(Table7[Spawner],Table1[[#This Row],[Spawner Prefab]])</f>
        <v>0</v>
      </c>
      <c r="O66" s="104">
        <f>ROUND((Table1[[#This Row],[Total in "Village" scene]]/SUM(Table1[Total in "Village" scene]))*100,1)</f>
        <v>0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0</v>
      </c>
      <c r="U66" s="107">
        <f>ROUND((Table1[[#This Row],[Total in the game]]/SUM(Table1[Total in the game]))*100,1)</f>
        <v>0</v>
      </c>
      <c r="W66" s="123" t="s">
        <v>38</v>
      </c>
      <c r="X66" s="123" t="s">
        <v>344</v>
      </c>
      <c r="Y66" s="129" t="s">
        <v>344</v>
      </c>
      <c r="Z66" s="129" t="s">
        <v>344</v>
      </c>
    </row>
    <row r="67" spans="4:26" x14ac:dyDescent="0.25">
      <c r="D67" s="79" t="s">
        <v>114</v>
      </c>
      <c r="E67" s="79" t="s">
        <v>43</v>
      </c>
      <c r="F67" s="79" t="s">
        <v>37</v>
      </c>
      <c r="G67" s="111">
        <v>250</v>
      </c>
      <c r="H67" s="111">
        <v>250</v>
      </c>
      <c r="I67" s="116">
        <v>3</v>
      </c>
      <c r="J67" s="101">
        <v>95</v>
      </c>
      <c r="K67" s="101">
        <v>3</v>
      </c>
      <c r="L67" s="101">
        <v>3</v>
      </c>
      <c r="M67" s="101">
        <v>5</v>
      </c>
      <c r="N67" s="112">
        <f>COUNTIF(Table7[Spawner],Table1[[#This Row],[Spawner Prefab]])</f>
        <v>81</v>
      </c>
      <c r="O67" s="104">
        <f>ROUND((Table1[[#This Row],[Total in "Village" scene]]/SUM(Table1[Total in "Village" scene]))*100,1)</f>
        <v>3.2</v>
      </c>
      <c r="P67" s="118">
        <f>COUNTIF(Table15[Spawner],Table1[[#This Row],[Spawner Prefab]])</f>
        <v>29</v>
      </c>
      <c r="Q67" s="108">
        <f>ROUND((Table1[[#This Row],[Total in "Castle" scene]]/SUM(Table1[Total in "Castle" scene]))*100,1)</f>
        <v>1.5</v>
      </c>
      <c r="R67" s="113">
        <f>COUNTIF(Table20[Spawner],Table1[[#This Row],[Spawner Prefab]])</f>
        <v>3</v>
      </c>
      <c r="S67" s="105">
        <f>ROUND((Table1[[#This Row],[Total in "Dark" scene]]/SUM(Table1[Total in "Dark" scene]))*100,1)</f>
        <v>0.4</v>
      </c>
      <c r="T67" s="119">
        <f>Table1[[#This Row],[Total in "Village" scene]]+Table1[[#This Row],[Total in "Castle" scene]]+Table1[[#This Row],[Total in "Dark" scene]]</f>
        <v>113</v>
      </c>
      <c r="U67" s="107">
        <f>ROUND((Table1[[#This Row],[Total in the game]]/SUM(Table1[Total in the game]))*100,1)</f>
        <v>2.2000000000000002</v>
      </c>
      <c r="W67" s="123" t="s">
        <v>275</v>
      </c>
      <c r="X67" s="123" t="s">
        <v>344</v>
      </c>
      <c r="Y67" s="129" t="s">
        <v>344</v>
      </c>
      <c r="Z67" s="129" t="s">
        <v>344</v>
      </c>
    </row>
    <row r="68" spans="4:26" x14ac:dyDescent="0.25">
      <c r="D68" s="79" t="s">
        <v>114</v>
      </c>
      <c r="E68" s="79" t="s">
        <v>270</v>
      </c>
      <c r="F68" s="79" t="s">
        <v>274</v>
      </c>
      <c r="G68" s="111">
        <v>250</v>
      </c>
      <c r="H68" s="111">
        <v>250</v>
      </c>
      <c r="I68" s="116">
        <v>3</v>
      </c>
      <c r="J68" s="101">
        <v>95</v>
      </c>
      <c r="K68" s="101">
        <v>3</v>
      </c>
      <c r="L68" s="101">
        <v>3</v>
      </c>
      <c r="M68" s="101">
        <v>7</v>
      </c>
      <c r="N68" s="112">
        <f>COUNTIF(Table7[Spawner],Table1[[#This Row],[Spawner Prefab]])</f>
        <v>26</v>
      </c>
      <c r="O68" s="104">
        <f>ROUND((Table1[[#This Row],[Total in "Village" scene]]/SUM(Table1[Total in "Village" scene]))*100,1)</f>
        <v>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0</v>
      </c>
      <c r="S68" s="105">
        <f>ROUND((Table1[[#This Row],[Total in "Dark" scene]]/SUM(Table1[Total in "Dark" scene]))*100,1)</f>
        <v>0</v>
      </c>
      <c r="T68" s="119">
        <f>Table1[[#This Row],[Total in "Village" scene]]+Table1[[#This Row],[Total in "Castle" scene]]+Table1[[#This Row],[Total in "Dark" scene]]</f>
        <v>26</v>
      </c>
      <c r="U68" s="107">
        <f>ROUND((Table1[[#This Row],[Total in the game]]/SUM(Table1[Total in the game]))*100,1)</f>
        <v>0.5</v>
      </c>
      <c r="W68" s="123" t="s">
        <v>39</v>
      </c>
      <c r="X68" s="123" t="s">
        <v>344</v>
      </c>
      <c r="Y68" s="129" t="s">
        <v>344</v>
      </c>
      <c r="Z68" s="129" t="s">
        <v>344</v>
      </c>
    </row>
    <row r="69" spans="4:26" x14ac:dyDescent="0.25">
      <c r="D69" s="79" t="s">
        <v>115</v>
      </c>
      <c r="E69" s="79" t="s">
        <v>44</v>
      </c>
      <c r="F69" s="79" t="s">
        <v>38</v>
      </c>
      <c r="G69" s="111">
        <v>300</v>
      </c>
      <c r="H69" s="111">
        <v>300</v>
      </c>
      <c r="I69" s="116">
        <v>4</v>
      </c>
      <c r="J69" s="101">
        <v>195</v>
      </c>
      <c r="K69" s="101">
        <v>4</v>
      </c>
      <c r="L69" s="101">
        <v>4</v>
      </c>
      <c r="M69" s="101">
        <v>11</v>
      </c>
      <c r="N69" s="112">
        <f>COUNTIF(Table7[Spawner],Table1[[#This Row],[Spawner Prefab]])</f>
        <v>33</v>
      </c>
      <c r="O69" s="104">
        <f>ROUND((Table1[[#This Row],[Total in "Village" scene]]/SUM(Table1[Total in "Village" scene]))*100,1)</f>
        <v>1.3</v>
      </c>
      <c r="P69" s="118">
        <f>COUNTIF(Table15[Spawner],Table1[[#This Row],[Spawner Prefab]])</f>
        <v>8</v>
      </c>
      <c r="Q69" s="108">
        <f>ROUND((Table1[[#This Row],[Total in "Castle" scene]]/SUM(Table1[Total in "Castle" scene]))*100,1)</f>
        <v>0.4</v>
      </c>
      <c r="R69" s="113">
        <f>COUNTIF(Table20[Spawner],Table1[[#This Row],[Spawner Prefab]])</f>
        <v>23</v>
      </c>
      <c r="S69" s="105">
        <f>ROUND((Table1[[#This Row],[Total in "Dark" scene]]/SUM(Table1[Total in "Dark" scene]))*100,1)</f>
        <v>3</v>
      </c>
      <c r="T69" s="119">
        <f>Table1[[#This Row],[Total in "Village" scene]]+Table1[[#This Row],[Total in "Castle" scene]]+Table1[[#This Row],[Total in "Dark" scene]]</f>
        <v>64</v>
      </c>
      <c r="U69" s="107">
        <f>ROUND((Table1[[#This Row],[Total in the game]]/SUM(Table1[Total in the game]))*100,1)</f>
        <v>1.2</v>
      </c>
      <c r="W69" s="123" t="s">
        <v>276</v>
      </c>
      <c r="X69" s="123" t="s">
        <v>344</v>
      </c>
      <c r="Y69" s="129" t="s">
        <v>344</v>
      </c>
      <c r="Z69" s="129" t="s">
        <v>344</v>
      </c>
    </row>
    <row r="70" spans="4:26" x14ac:dyDescent="0.25">
      <c r="D70" s="79" t="s">
        <v>115</v>
      </c>
      <c r="E70" s="79" t="s">
        <v>271</v>
      </c>
      <c r="F70" s="79" t="s">
        <v>275</v>
      </c>
      <c r="G70" s="111">
        <v>300</v>
      </c>
      <c r="H70" s="111">
        <v>300</v>
      </c>
      <c r="I70" s="116">
        <v>4</v>
      </c>
      <c r="J70" s="101">
        <v>195</v>
      </c>
      <c r="K70" s="101">
        <v>4</v>
      </c>
      <c r="L70" s="101">
        <v>4</v>
      </c>
      <c r="M70" s="101">
        <v>11</v>
      </c>
      <c r="N70" s="112">
        <f>COUNTIF(Table7[Spawner],Table1[[#This Row],[Spawner Prefab]])</f>
        <v>27</v>
      </c>
      <c r="O70" s="104">
        <f>ROUND((Table1[[#This Row],[Total in "Village" scene]]/SUM(Table1[Total in "Village" scene]))*100,1)</f>
        <v>1.1000000000000001</v>
      </c>
      <c r="P70" s="118">
        <f>COUNTIF(Table15[Spawner],Table1[[#This Row],[Spawner Prefab]])</f>
        <v>0</v>
      </c>
      <c r="Q70" s="108">
        <f>ROUND((Table1[[#This Row],[Total in "Castle" scene]]/SUM(Table1[Total in "Castle" scene]))*100,1)</f>
        <v>0</v>
      </c>
      <c r="R70" s="113">
        <f>COUNTIF(Table20[Spawner],Table1[[#This Row],[Spawner Prefab]])</f>
        <v>8</v>
      </c>
      <c r="S70" s="105">
        <f>ROUND((Table1[[#This Row],[Total in "Dark" scene]]/SUM(Table1[Total in "Dark" scene]))*100,1)</f>
        <v>1</v>
      </c>
      <c r="T70" s="119">
        <f>Table1[[#This Row],[Total in "Village" scene]]+Table1[[#This Row],[Total in "Castle" scene]]+Table1[[#This Row],[Total in "Dark" scene]]</f>
        <v>35</v>
      </c>
      <c r="U70" s="107">
        <f>ROUND((Table1[[#This Row],[Total in the game]]/SUM(Table1[Total in the game]))*100,1)</f>
        <v>0.7</v>
      </c>
      <c r="W70" s="123" t="s">
        <v>286</v>
      </c>
      <c r="X70" s="123" t="s">
        <v>343</v>
      </c>
      <c r="Y70" s="129" t="s">
        <v>343</v>
      </c>
      <c r="Z70" s="129" t="s">
        <v>343</v>
      </c>
    </row>
    <row r="71" spans="4:26" x14ac:dyDescent="0.25">
      <c r="D71" s="79" t="s">
        <v>116</v>
      </c>
      <c r="E71" s="79" t="s">
        <v>45</v>
      </c>
      <c r="F71" s="79" t="s">
        <v>39</v>
      </c>
      <c r="G71" s="111">
        <v>340</v>
      </c>
      <c r="H71" s="111">
        <v>340</v>
      </c>
      <c r="I71" s="116">
        <v>5</v>
      </c>
      <c r="J71" s="101">
        <v>263</v>
      </c>
      <c r="K71" s="101">
        <v>5</v>
      </c>
      <c r="L71" s="101">
        <v>5</v>
      </c>
      <c r="M71" s="101">
        <v>21</v>
      </c>
      <c r="N71" s="112">
        <f>COUNTIF(Table7[Spawner],Table1[[#This Row],[Spawner Prefab]])</f>
        <v>13</v>
      </c>
      <c r="O71" s="104">
        <f>ROUND((Table1[[#This Row],[Total in "Village" scene]]/SUM(Table1[Total in "Village" scene]))*100,1)</f>
        <v>0.5</v>
      </c>
      <c r="P71" s="118">
        <f>COUNTIF(Table15[Spawner],Table1[[#This Row],[Spawner Prefab]])</f>
        <v>5</v>
      </c>
      <c r="Q71" s="108">
        <f>ROUND((Table1[[#This Row],[Total in "Castle" scene]]/SUM(Table1[Total in "Castle" scene]))*100,1)</f>
        <v>0.3</v>
      </c>
      <c r="R71" s="113">
        <f>COUNTIF(Table20[Spawner],Table1[[#This Row],[Spawner Prefab]])</f>
        <v>15</v>
      </c>
      <c r="S71" s="105">
        <f>ROUND((Table1[[#This Row],[Total in "Dark" scene]]/SUM(Table1[Total in "Dark" scene]))*100,1)</f>
        <v>1.9</v>
      </c>
      <c r="T71" s="119">
        <f>Table1[[#This Row],[Total in "Village" scene]]+Table1[[#This Row],[Total in "Castle" scene]]+Table1[[#This Row],[Total in "Dark" scene]]</f>
        <v>33</v>
      </c>
      <c r="U71" s="107">
        <f>ROUND((Table1[[#This Row],[Total in the game]]/SUM(Table1[Total in the game]))*100,1)</f>
        <v>0.6</v>
      </c>
      <c r="W71" s="123" t="s">
        <v>605</v>
      </c>
      <c r="X71" s="123" t="s">
        <v>343</v>
      </c>
      <c r="Y71" s="129" t="s">
        <v>343</v>
      </c>
      <c r="Z71" s="129" t="s">
        <v>343</v>
      </c>
    </row>
    <row r="72" spans="4:26" x14ac:dyDescent="0.25">
      <c r="D72" s="79" t="s">
        <v>116</v>
      </c>
      <c r="E72" s="79" t="s">
        <v>272</v>
      </c>
      <c r="F72" s="79" t="s">
        <v>276</v>
      </c>
      <c r="G72" s="111">
        <v>340</v>
      </c>
      <c r="H72" s="111">
        <v>340</v>
      </c>
      <c r="I72" s="116">
        <v>5</v>
      </c>
      <c r="J72" s="101">
        <v>263</v>
      </c>
      <c r="K72" s="101">
        <v>5</v>
      </c>
      <c r="L72" s="101">
        <v>5</v>
      </c>
      <c r="M72" s="101">
        <v>21</v>
      </c>
      <c r="N72" s="112">
        <f>COUNTIF(Table7[Spawner],Table1[[#This Row],[Spawner Prefab]])</f>
        <v>29</v>
      </c>
      <c r="O72" s="104">
        <f>ROUND((Table1[[#This Row],[Total in "Village" scene]]/SUM(Table1[Total in "Village" scene]))*100,1)</f>
        <v>1.1000000000000001</v>
      </c>
      <c r="P72" s="118">
        <f>COUNTIF(Table15[Spawner],Table1[[#This Row],[Spawner Prefab]])</f>
        <v>10</v>
      </c>
      <c r="Q72" s="108">
        <f>ROUND((Table1[[#This Row],[Total in "Castle" scene]]/SUM(Table1[Total in "Castle" scene]))*100,1)</f>
        <v>0.5</v>
      </c>
      <c r="R72" s="113">
        <f>COUNTIF(Table20[Spawner],Table1[[#This Row],[Spawner Prefab]])</f>
        <v>23</v>
      </c>
      <c r="S72" s="105">
        <f>ROUND((Table1[[#This Row],[Total in "Dark" scene]]/SUM(Table1[Total in "Dark" scene]))*100,1)</f>
        <v>3</v>
      </c>
      <c r="T72" s="119">
        <f>Table1[[#This Row],[Total in "Village" scene]]+Table1[[#This Row],[Total in "Castle" scene]]+Table1[[#This Row],[Total in "Dark" scene]]</f>
        <v>62</v>
      </c>
      <c r="U72" s="107">
        <f>ROUND((Table1[[#This Row],[Total in the game]]/SUM(Table1[Total in the game]))*100,1)</f>
        <v>1.2</v>
      </c>
      <c r="W72" s="123" t="s">
        <v>505</v>
      </c>
      <c r="X72" s="123" t="s">
        <v>344</v>
      </c>
      <c r="Y72" s="129" t="s">
        <v>344</v>
      </c>
      <c r="Z72" s="129" t="s">
        <v>344</v>
      </c>
    </row>
    <row r="73" spans="4:26" x14ac:dyDescent="0.25">
      <c r="D73" s="79" t="s">
        <v>372</v>
      </c>
      <c r="E73" s="79" t="s">
        <v>278</v>
      </c>
      <c r="F73" s="79" t="s">
        <v>286</v>
      </c>
      <c r="G73" s="111">
        <v>210</v>
      </c>
      <c r="H73" s="111">
        <v>210</v>
      </c>
      <c r="I73" s="116">
        <v>10</v>
      </c>
      <c r="J73" s="101">
        <v>83</v>
      </c>
      <c r="K73" s="101">
        <v>1</v>
      </c>
      <c r="L73" s="101">
        <v>1</v>
      </c>
      <c r="M73" s="101" t="s">
        <v>9</v>
      </c>
      <c r="N73" s="112">
        <f>COUNTIF(Table7[Spawner],Table1[[#This Row],[Spawner Prefab]])</f>
        <v>3</v>
      </c>
      <c r="O73" s="104">
        <f>ROUND((Table1[[#This Row],[Total in "Village" scene]]/SUM(Table1[Total in "Village" scene]))*100,1)</f>
        <v>0.1</v>
      </c>
      <c r="P73" s="118">
        <f>COUNTIF(Table15[Spawner],Table1[[#This Row],[Spawner Prefab]])</f>
        <v>0</v>
      </c>
      <c r="Q73" s="108">
        <f>ROUND((Table1[[#This Row],[Total in "Castle" scene]]/SUM(Table1[Total in "Castle" scene]))*100,1)</f>
        <v>0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3</v>
      </c>
      <c r="U73" s="107">
        <f>ROUND((Table1[[#This Row],[Total in the game]]/SUM(Table1[Total in the game]))*100,1)</f>
        <v>0.1</v>
      </c>
      <c r="W73" s="123" t="s">
        <v>22</v>
      </c>
      <c r="X73" s="123" t="s">
        <v>343</v>
      </c>
      <c r="Y73" s="129" t="s">
        <v>343</v>
      </c>
      <c r="Z73" s="129" t="s">
        <v>343</v>
      </c>
    </row>
    <row r="74" spans="4:26" x14ac:dyDescent="0.25">
      <c r="D74" s="79" t="s">
        <v>372</v>
      </c>
      <c r="E74" s="79" t="s">
        <v>604</v>
      </c>
      <c r="F74" s="79" t="s">
        <v>605</v>
      </c>
      <c r="G74" s="111">
        <v>210</v>
      </c>
      <c r="H74" s="111">
        <v>210</v>
      </c>
      <c r="I74" s="116">
        <v>10</v>
      </c>
      <c r="J74" s="101">
        <v>83</v>
      </c>
      <c r="K74" s="101">
        <v>1</v>
      </c>
      <c r="L74" s="101">
        <v>1</v>
      </c>
      <c r="M74" s="101" t="s">
        <v>9</v>
      </c>
      <c r="N74" s="112">
        <f>COUNTIF(Table7[Spawner],Table1[[#This Row],[Spawner Prefab]])</f>
        <v>6</v>
      </c>
      <c r="O74" s="104">
        <f>ROUND((Table1[[#This Row],[Total in "Village" scene]]/SUM(Table1[Total in "Village" scene]))*100,1)</f>
        <v>0.2</v>
      </c>
      <c r="P74" s="118">
        <f>COUNTIF(Table15[Spawner],Table1[[#This Row],[Spawner Prefab]])</f>
        <v>0</v>
      </c>
      <c r="Q74" s="108">
        <f>ROUND((Table1[[#This Row],[Total in "Castle" scene]]/SUM(Table1[Total in "Castle" scene]))*100,1)</f>
        <v>0</v>
      </c>
      <c r="R74" s="113">
        <f>COUNTIF(Table20[Spawner],Table1[[#This Row],[Spawner Prefab]])</f>
        <v>0</v>
      </c>
      <c r="S74" s="105">
        <f>ROUND((Table1[[#This Row],[Total in "Dark" scene]]/SUM(Table1[Total in "Dark" scene]))*100,1)</f>
        <v>0</v>
      </c>
      <c r="T74" s="119">
        <f>Table1[[#This Row],[Total in "Village" scene]]+Table1[[#This Row],[Total in "Castle" scene]]+Table1[[#This Row],[Total in "Dark" scene]]</f>
        <v>6</v>
      </c>
      <c r="U74" s="107">
        <f>ROUND((Table1[[#This Row],[Total in the game]]/SUM(Table1[Total in the game]))*100,1)</f>
        <v>0.1</v>
      </c>
      <c r="W74" s="124" t="s">
        <v>603</v>
      </c>
      <c r="X74" s="124" t="s">
        <v>343</v>
      </c>
      <c r="Y74" s="128" t="s">
        <v>343</v>
      </c>
      <c r="Z74" s="128" t="s">
        <v>343</v>
      </c>
    </row>
    <row r="75" spans="4:26" x14ac:dyDescent="0.25">
      <c r="D75" s="79" t="s">
        <v>504</v>
      </c>
      <c r="E75" s="79" t="s">
        <v>502</v>
      </c>
      <c r="F75" s="79" t="s">
        <v>505</v>
      </c>
      <c r="G75" s="111">
        <v>300</v>
      </c>
      <c r="H75" s="111">
        <v>300</v>
      </c>
      <c r="I75" s="116">
        <v>200</v>
      </c>
      <c r="J75" s="101">
        <v>83</v>
      </c>
      <c r="K75" s="101">
        <v>1</v>
      </c>
      <c r="L75" s="101">
        <v>1</v>
      </c>
      <c r="M75" s="101">
        <v>25</v>
      </c>
      <c r="N75" s="112">
        <f>COUNTIF(Table7[Spawner],Table1[[#This Row],[Spawner Prefab]])</f>
        <v>1</v>
      </c>
      <c r="O75" s="104">
        <f>ROUND((Table1[[#This Row],[Total in "Village" scene]]/SUM(Table1[Total in "Village" scene]))*100,1)</f>
        <v>0</v>
      </c>
      <c r="P75" s="118">
        <f>COUNTIF(Table15[Spawner],Table1[[#This Row],[Spawner Prefab]])</f>
        <v>3</v>
      </c>
      <c r="Q75" s="108">
        <f>ROUND((Table1[[#This Row],[Total in "Castle" scene]]/SUM(Table1[Total in "Castle" scene]))*100,1)</f>
        <v>0.2</v>
      </c>
      <c r="R75" s="113">
        <f>COUNTIF(Table20[Spawner],Table1[[#This Row],[Spawner Prefab]])</f>
        <v>0</v>
      </c>
      <c r="S75" s="105">
        <f>ROUND((Table1[[#This Row],[Total in "Dark" scene]]/SUM(Table1[Total in "Dark" scene]))*100,1)</f>
        <v>0</v>
      </c>
      <c r="T75" s="119">
        <f>Table1[[#This Row],[Total in "Village" scene]]+Table1[[#This Row],[Total in "Castle" scene]]+Table1[[#This Row],[Total in "Dark" scene]]</f>
        <v>4</v>
      </c>
      <c r="U75" s="107">
        <f>ROUND((Table1[[#This Row],[Total in the game]]/SUM(Table1[Total in the game]))*100,1)</f>
        <v>0.1</v>
      </c>
      <c r="W75" s="123" t="s">
        <v>476</v>
      </c>
      <c r="X75" s="123" t="s">
        <v>344</v>
      </c>
      <c r="Y75" s="129" t="s">
        <v>344</v>
      </c>
      <c r="Z75" s="129" t="s">
        <v>344</v>
      </c>
    </row>
    <row r="76" spans="4:26" x14ac:dyDescent="0.25">
      <c r="D76" s="79" t="s">
        <v>86</v>
      </c>
      <c r="E76" s="79" t="s">
        <v>129</v>
      </c>
      <c r="F76" s="79" t="s">
        <v>22</v>
      </c>
      <c r="G76" s="111">
        <v>500</v>
      </c>
      <c r="H76" s="111">
        <v>500</v>
      </c>
      <c r="I76" s="116">
        <v>0</v>
      </c>
      <c r="J76" s="101">
        <v>75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21</v>
      </c>
      <c r="O76" s="104">
        <f>ROUND((Table1[[#This Row],[Total in "Village" scene]]/SUM(Table1[Total in "Village" scene]))*100,1)</f>
        <v>0.8</v>
      </c>
      <c r="P76" s="118">
        <f>COUNTIF(Table15[Spawner],Table1[[#This Row],[Spawner Prefab]])</f>
        <v>38</v>
      </c>
      <c r="Q76" s="108">
        <f>ROUND((Table1[[#This Row],[Total in "Castle" scene]]/SUM(Table1[Total in "Castle" scene]))*100,1)</f>
        <v>2</v>
      </c>
      <c r="R76" s="113">
        <f>COUNTIF(Table20[Spawner],Table1[[#This Row],[Spawner Prefab]])</f>
        <v>27</v>
      </c>
      <c r="S76" s="105">
        <f>ROUND((Table1[[#This Row],[Total in "Dark" scene]]/SUM(Table1[Total in "Dark" scene]))*100,1)</f>
        <v>3.5</v>
      </c>
      <c r="T76" s="119">
        <f>Table1[[#This Row],[Total in "Village" scene]]+Table1[[#This Row],[Total in "Castle" scene]]+Table1[[#This Row],[Total in "Dark" scene]]</f>
        <v>86</v>
      </c>
      <c r="U76" s="107">
        <f>ROUND((Table1[[#This Row],[Total in the game]]/SUM(Table1[Total in the game]))*100,1)</f>
        <v>1.6</v>
      </c>
      <c r="W76" s="124" t="s">
        <v>27</v>
      </c>
      <c r="X76" s="124" t="s">
        <v>343</v>
      </c>
      <c r="Y76" s="128" t="s">
        <v>343</v>
      </c>
      <c r="Z76" s="128" t="s">
        <v>343</v>
      </c>
    </row>
    <row r="77" spans="4:26" x14ac:dyDescent="0.25">
      <c r="D77" s="79" t="s">
        <v>601</v>
      </c>
      <c r="E77" s="79" t="s">
        <v>602</v>
      </c>
      <c r="F77" s="79" t="s">
        <v>603</v>
      </c>
      <c r="G77" s="111">
        <v>500</v>
      </c>
      <c r="H77" s="111">
        <v>500</v>
      </c>
      <c r="I77" s="116">
        <v>0</v>
      </c>
      <c r="J77" s="101">
        <v>25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52</v>
      </c>
      <c r="O77" s="104">
        <f>ROUND((Table1[[#This Row],[Total in "Village" scene]]/SUM(Table1[Total in "Village" scene]))*100,1)</f>
        <v>2.1</v>
      </c>
      <c r="P77" s="118">
        <f>COUNTIF(Table15[Spawner],Table1[[#This Row],[Spawner Prefab]])</f>
        <v>59</v>
      </c>
      <c r="Q77" s="108">
        <f>ROUND((Table1[[#This Row],[Total in "Castle" scene]]/SUM(Table1[Total in "Castle" scene]))*100,1)</f>
        <v>3</v>
      </c>
      <c r="R77" s="113">
        <f>COUNTIF(Table20[Spawner],Table1[[#This Row],[Spawner Prefab]])</f>
        <v>16</v>
      </c>
      <c r="S77" s="105">
        <f>ROUND((Table1[[#This Row],[Total in "Dark" scene]]/SUM(Table1[Total in "Dark" scene]))*100,1)</f>
        <v>2.1</v>
      </c>
      <c r="T77" s="119">
        <f>Table1[[#This Row],[Total in "Village" scene]]+Table1[[#This Row],[Total in "Castle" scene]]+Table1[[#This Row],[Total in "Dark" scene]]</f>
        <v>127</v>
      </c>
      <c r="U77" s="107">
        <f>ROUND((Table1[[#This Row],[Total in the game]]/SUM(Table1[Total in the game]))*100,1)</f>
        <v>2.4</v>
      </c>
      <c r="W77" s="123" t="s">
        <v>29</v>
      </c>
      <c r="X77" s="123" t="s">
        <v>344</v>
      </c>
      <c r="Y77" s="129" t="s">
        <v>344</v>
      </c>
      <c r="Z77" s="129" t="s">
        <v>344</v>
      </c>
    </row>
    <row r="78" spans="4:26" x14ac:dyDescent="0.25">
      <c r="D78" s="79" t="s">
        <v>438</v>
      </c>
      <c r="E78" s="79" t="s">
        <v>439</v>
      </c>
      <c r="F78" s="79" t="s">
        <v>545</v>
      </c>
      <c r="G78" s="111">
        <v>200</v>
      </c>
      <c r="H78" s="111">
        <v>200</v>
      </c>
      <c r="I78" s="116">
        <v>20</v>
      </c>
      <c r="J78" s="101">
        <v>50</v>
      </c>
      <c r="K78" s="101">
        <v>0</v>
      </c>
      <c r="L78" s="101">
        <v>0</v>
      </c>
      <c r="M78" s="101" t="s">
        <v>9</v>
      </c>
      <c r="N78" s="112">
        <f>COUNTIF(Table7[Spawner],Table1[[#This Row],[Spawner Prefab]])</f>
        <v>6</v>
      </c>
      <c r="O78" s="104">
        <f>ROUND((Table1[[#This Row],[Total in "Village" scene]]/SUM(Table1[Total in "Village" scene]))*100,1)</f>
        <v>0.2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11</v>
      </c>
      <c r="S78" s="105">
        <f>ROUND((Table1[[#This Row],[Total in "Dark" scene]]/SUM(Table1[Total in "Dark" scene]))*100,1)</f>
        <v>1.4</v>
      </c>
      <c r="T78" s="119">
        <f>Table1[[#This Row],[Total in "Village" scene]]+Table1[[#This Row],[Total in "Castle" scene]]+Table1[[#This Row],[Total in "Dark" scene]]</f>
        <v>17</v>
      </c>
      <c r="U78" s="107">
        <f>ROUND((Table1[[#This Row],[Total in the game]]/SUM(Table1[Total in the game]))*100,1)</f>
        <v>0.3</v>
      </c>
      <c r="W78" s="124" t="s">
        <v>7</v>
      </c>
      <c r="X78" s="124" t="s">
        <v>343</v>
      </c>
      <c r="Y78" s="128" t="s">
        <v>343</v>
      </c>
      <c r="Z78" s="128" t="s">
        <v>343</v>
      </c>
    </row>
    <row r="79" spans="4:26" x14ac:dyDescent="0.25">
      <c r="D79" s="79" t="s">
        <v>438</v>
      </c>
      <c r="E79" s="79" t="s">
        <v>607</v>
      </c>
      <c r="F79" s="79" t="s">
        <v>545</v>
      </c>
      <c r="G79" s="111">
        <v>200</v>
      </c>
      <c r="H79" s="111">
        <v>200</v>
      </c>
      <c r="I79" s="116">
        <v>20</v>
      </c>
      <c r="J79" s="101">
        <v>50</v>
      </c>
      <c r="K79" s="101">
        <v>0</v>
      </c>
      <c r="L79" s="101">
        <v>0</v>
      </c>
      <c r="M79" s="101" t="s">
        <v>9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0</v>
      </c>
      <c r="Q79" s="108">
        <f>ROUND((Table1[[#This Row],[Total in "Castle" scene]]/SUM(Table1[Total in "Castle" scene]))*100,1)</f>
        <v>0</v>
      </c>
      <c r="R79" s="113">
        <f>COUNTIF(Table20[Spawner],Table1[[#This Row],[Spawner Prefab]])</f>
        <v>15</v>
      </c>
      <c r="S79" s="105">
        <f>ROUND((Table1[[#This Row],[Total in "Dark" scene]]/SUM(Table1[Total in "Dark" scene]))*100,1)</f>
        <v>1.9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343</v>
      </c>
      <c r="Y79" s="129" t="s">
        <v>343</v>
      </c>
      <c r="Z79" s="129" t="s">
        <v>343</v>
      </c>
    </row>
    <row r="80" spans="4:26" x14ac:dyDescent="0.25">
      <c r="D80" s="79" t="s">
        <v>584</v>
      </c>
      <c r="E80" s="79" t="s">
        <v>585</v>
      </c>
      <c r="F80" s="79" t="s">
        <v>586</v>
      </c>
      <c r="G80" s="111">
        <v>200</v>
      </c>
      <c r="H80" s="111">
        <v>200</v>
      </c>
      <c r="I80" s="116">
        <v>15</v>
      </c>
      <c r="J80" s="101">
        <v>48</v>
      </c>
      <c r="K80" s="101">
        <v>3</v>
      </c>
      <c r="L80" s="101">
        <v>3</v>
      </c>
      <c r="M80" s="101" t="s">
        <v>9</v>
      </c>
      <c r="N80" s="112">
        <f>COUNTIF(Table7[Spawner],Table1[[#This Row],[Spawner Prefab]])</f>
        <v>0</v>
      </c>
      <c r="O80" s="10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08">
        <f>ROUND((Table1[[#This Row],[Total in "Castle" scene]]/SUM(Table1[Total in "Castle" scene]))*100,1)</f>
        <v>0</v>
      </c>
      <c r="R80" s="113">
        <f>COUNTIF(Table20[Spawner],Table1[[#This Row],[Spawner Prefab]])</f>
        <v>0</v>
      </c>
      <c r="S80" s="105">
        <f>ROUND((Table1[[#This Row],[Total in "Dark" scene]]/SUM(Table1[Total in "Dark" scene]))*100,1)</f>
        <v>0</v>
      </c>
      <c r="T80" s="119">
        <f>Table1[[#This Row],[Total in "Village" scene]]+Table1[[#This Row],[Total in "Castle" scene]]+Table1[[#This Row],[Total in "Dark" scene]]</f>
        <v>0</v>
      </c>
      <c r="U80" s="107">
        <f>ROUND((Table1[[#This Row],[Total in the game]]/SUM(Table1[Total in the game]))*100,1)</f>
        <v>0</v>
      </c>
      <c r="W80" s="123" t="s">
        <v>24</v>
      </c>
      <c r="X80" s="123" t="s">
        <v>344</v>
      </c>
      <c r="Y80" s="129" t="s">
        <v>344</v>
      </c>
      <c r="Z80" s="129" t="s">
        <v>344</v>
      </c>
    </row>
    <row r="81" spans="4:26" x14ac:dyDescent="0.25">
      <c r="D81" s="79" t="s">
        <v>506</v>
      </c>
      <c r="E81" s="79" t="s">
        <v>475</v>
      </c>
      <c r="F81" s="79" t="s">
        <v>476</v>
      </c>
      <c r="G81" s="111">
        <v>310</v>
      </c>
      <c r="H81" s="111">
        <v>310</v>
      </c>
      <c r="I81" s="116">
        <v>400</v>
      </c>
      <c r="J81" s="101">
        <v>83</v>
      </c>
      <c r="K81" s="101">
        <v>1</v>
      </c>
      <c r="L81" s="101">
        <v>2</v>
      </c>
      <c r="M81" s="101">
        <v>60</v>
      </c>
      <c r="N81" s="112">
        <f>COUNTIF(Table7[Spawner],Table1[[#This Row],[Spawner Prefab]])</f>
        <v>0</v>
      </c>
      <c r="O81" s="104">
        <f>ROUND((Table1[[#This Row],[Total in "Village" scene]]/SUM(Table1[Total in "Village" scene]))*100,1)</f>
        <v>0</v>
      </c>
      <c r="P81" s="118">
        <f>COUNTIF(Table15[Spawner],Table1[[#This Row],[Spawner Prefab]])</f>
        <v>15</v>
      </c>
      <c r="Q81" s="108">
        <f>ROUND((Table1[[#This Row],[Total in "Castle" scene]]/SUM(Table1[Total in "Castle" scene]))*100,1)</f>
        <v>0.8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15</v>
      </c>
      <c r="U81" s="107">
        <f>ROUND((Table1[[#This Row],[Total in the game]]/SUM(Table1[Total in the game]))*100,1)</f>
        <v>0.3</v>
      </c>
      <c r="W81" s="123" t="s">
        <v>7343</v>
      </c>
      <c r="X81" s="123" t="s">
        <v>343</v>
      </c>
      <c r="Y81" s="129" t="s">
        <v>343</v>
      </c>
      <c r="Z81" s="129" t="s">
        <v>343</v>
      </c>
    </row>
    <row r="82" spans="4:26" x14ac:dyDescent="0.25">
      <c r="D82" s="79" t="s">
        <v>117</v>
      </c>
      <c r="E82" s="79" t="s">
        <v>49</v>
      </c>
      <c r="F82" s="79" t="s">
        <v>29</v>
      </c>
      <c r="G82" s="111">
        <v>180</v>
      </c>
      <c r="H82" s="111">
        <v>180</v>
      </c>
      <c r="I82" s="116">
        <v>20</v>
      </c>
      <c r="J82" s="101">
        <v>25</v>
      </c>
      <c r="K82" s="101">
        <v>0</v>
      </c>
      <c r="L82" s="101">
        <v>0</v>
      </c>
      <c r="M82" s="101">
        <v>25</v>
      </c>
      <c r="N82" s="112">
        <f>COUNTIF(Table7[Spawner],Table1[[#This Row],[Spawner Prefab]])</f>
        <v>20</v>
      </c>
      <c r="O82" s="104">
        <f>ROUND((Table1[[#This Row],[Total in "Village" scene]]/SUM(Table1[Total in "Village" scene]))*100,1)</f>
        <v>0.8</v>
      </c>
      <c r="P82" s="118">
        <f>COUNTIF(Table15[Spawner],Table1[[#This Row],[Spawner Prefab]])</f>
        <v>7</v>
      </c>
      <c r="Q82" s="108">
        <f>ROUND((Table1[[#This Row],[Total in "Castle" scene]]/SUM(Table1[Total in "Castle" scene]))*100,1)</f>
        <v>0.4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27</v>
      </c>
      <c r="U82" s="107">
        <f>ROUND((Table1[[#This Row],[Total in the game]]/SUM(Table1[Total in the game]))*100,1)</f>
        <v>0.5</v>
      </c>
      <c r="W82" s="123" t="s">
        <v>30</v>
      </c>
      <c r="X82" s="123" t="s">
        <v>344</v>
      </c>
      <c r="Y82" s="129" t="s">
        <v>343</v>
      </c>
      <c r="Z82" s="129" t="s">
        <v>343</v>
      </c>
    </row>
    <row r="83" spans="4:26" x14ac:dyDescent="0.25">
      <c r="D83" s="79" t="s">
        <v>76</v>
      </c>
      <c r="E83" s="79" t="s">
        <v>17</v>
      </c>
      <c r="F83" s="79" t="s">
        <v>7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4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0</v>
      </c>
      <c r="Q83" s="108">
        <f>ROUND((Table1[[#This Row],[Total in "Castle" scene]]/SUM(Table1[Total in "Castle" scene]))*100,1)</f>
        <v>0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4</v>
      </c>
      <c r="U83" s="107">
        <f>ROUND((Table1[[#This Row],[Total in the game]]/SUM(Table1[Total in the game]))*100,1)</f>
        <v>0.1</v>
      </c>
      <c r="W83" s="123" t="s">
        <v>589</v>
      </c>
      <c r="X83" s="123" t="s">
        <v>343</v>
      </c>
      <c r="Y83" s="129" t="s">
        <v>343</v>
      </c>
      <c r="Z83" s="129" t="s">
        <v>343</v>
      </c>
    </row>
    <row r="84" spans="4:26" x14ac:dyDescent="0.25">
      <c r="D84" s="79" t="s">
        <v>76</v>
      </c>
      <c r="E84" s="79" t="s">
        <v>19</v>
      </c>
      <c r="F84" s="79" t="s">
        <v>18</v>
      </c>
      <c r="G84" s="111">
        <v>220</v>
      </c>
      <c r="H84" s="111">
        <v>220</v>
      </c>
      <c r="I84" s="116">
        <v>25</v>
      </c>
      <c r="J84" s="101">
        <v>83</v>
      </c>
      <c r="K84" s="101">
        <v>1</v>
      </c>
      <c r="L84" s="101">
        <v>1</v>
      </c>
      <c r="M84" s="101" t="s">
        <v>9</v>
      </c>
      <c r="N84" s="112">
        <f>COUNTIF(Table7[Spawner],Table1[[#This Row],[Spawner Prefab]])</f>
        <v>6</v>
      </c>
      <c r="O84" s="104">
        <f>ROUND((Table1[[#This Row],[Total in "Village" scene]]/SUM(Table1[Total in "Village" scene]))*100,1)</f>
        <v>0.2</v>
      </c>
      <c r="P84" s="118">
        <f>COUNTIF(Table15[Spawner],Table1[[#This Row],[Spawner Prefab]])</f>
        <v>3</v>
      </c>
      <c r="Q84" s="108">
        <f>ROUND((Table1[[#This Row],[Total in "Castle" scene]]/SUM(Table1[Total in "Castle" scene]))*100,1)</f>
        <v>0.2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9</v>
      </c>
      <c r="U84" s="107">
        <f>ROUND((Table1[[#This Row],[Total in the game]]/SUM(Table1[Total in the game]))*100,1)</f>
        <v>0.2</v>
      </c>
      <c r="W84" s="123" t="s">
        <v>8</v>
      </c>
      <c r="X84" s="123" t="s">
        <v>344</v>
      </c>
      <c r="Y84" s="129" t="s">
        <v>344</v>
      </c>
      <c r="Z84" s="129" t="s">
        <v>344</v>
      </c>
    </row>
    <row r="85" spans="4:26" x14ac:dyDescent="0.25">
      <c r="D85" s="79" t="s">
        <v>88</v>
      </c>
      <c r="E85" s="79" t="s">
        <v>571</v>
      </c>
      <c r="F85" s="79" t="s">
        <v>572</v>
      </c>
      <c r="G85" s="111">
        <v>200</v>
      </c>
      <c r="H85" s="111">
        <v>200</v>
      </c>
      <c r="I85" s="116">
        <v>32</v>
      </c>
      <c r="J85" s="101">
        <v>75</v>
      </c>
      <c r="K85" s="101">
        <v>0</v>
      </c>
      <c r="L85" s="101">
        <v>0</v>
      </c>
      <c r="M85" s="101">
        <v>24</v>
      </c>
      <c r="N85" s="112">
        <f>COUNTIF(Table7[Spawner],Table1[[#This Row],[Spawner Prefab]])</f>
        <v>4</v>
      </c>
      <c r="O85" s="104">
        <f>ROUND((Table1[[#This Row],[Total in "Village" scene]]/SUM(Table1[Total in "Village" scene]))*100,1)</f>
        <v>0.2</v>
      </c>
      <c r="P85" s="118">
        <f>COUNTIF(Table15[Spawner],Table1[[#This Row],[Spawner Prefab]])</f>
        <v>0</v>
      </c>
      <c r="Q85" s="108">
        <f>ROUND((Table1[[#This Row],[Total in "Castle" scene]]/SUM(Table1[Total in "Castle" scene]))*100,1)</f>
        <v>0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4</v>
      </c>
      <c r="U85" s="107">
        <f>ROUND((Table1[[#This Row],[Total in the game]]/SUM(Table1[Total in the game]))*100,1)</f>
        <v>0.1</v>
      </c>
      <c r="W85" s="123" t="s">
        <v>478</v>
      </c>
      <c r="X85" s="123" t="s">
        <v>344</v>
      </c>
      <c r="Y85" s="129" t="s">
        <v>344</v>
      </c>
      <c r="Z85" s="129" t="s">
        <v>344</v>
      </c>
    </row>
    <row r="86" spans="4:26" x14ac:dyDescent="0.25">
      <c r="D86" s="79" t="s">
        <v>88</v>
      </c>
      <c r="E86" s="79" t="s">
        <v>26</v>
      </c>
      <c r="F86" s="79" t="s">
        <v>24</v>
      </c>
      <c r="G86" s="111">
        <v>200</v>
      </c>
      <c r="H86" s="111">
        <v>200</v>
      </c>
      <c r="I86" s="116">
        <v>32</v>
      </c>
      <c r="J86" s="101">
        <v>75</v>
      </c>
      <c r="K86" s="101">
        <v>0</v>
      </c>
      <c r="L86" s="101">
        <v>0</v>
      </c>
      <c r="M86" s="101">
        <v>40</v>
      </c>
      <c r="N86" s="112">
        <f>COUNTIF(Table7[Spawner],Table1[[#This Row],[Spawner Prefab]])</f>
        <v>18</v>
      </c>
      <c r="O86" s="104">
        <f>ROUND((Table1[[#This Row],[Total in "Village" scene]]/SUM(Table1[Total in "Village" scene]))*100,1)</f>
        <v>0.7</v>
      </c>
      <c r="P86" s="118">
        <f>COUNTIF(Table15[Spawner],Table1[[#This Row],[Spawner Prefab]])</f>
        <v>30</v>
      </c>
      <c r="Q86" s="108">
        <f>ROUND((Table1[[#This Row],[Total in "Castle" scene]]/SUM(Table1[Total in "Castle" scene]))*100,1)</f>
        <v>1.5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48</v>
      </c>
      <c r="U86" s="107">
        <f>ROUND((Table1[[#This Row],[Total in the game]]/SUM(Table1[Total in the game]))*100,1)</f>
        <v>0.9</v>
      </c>
      <c r="W86" s="123" t="s">
        <v>31</v>
      </c>
      <c r="X86" s="123" t="s">
        <v>344</v>
      </c>
      <c r="Y86" s="129" t="s">
        <v>344</v>
      </c>
      <c r="Z86" s="129" t="s">
        <v>344</v>
      </c>
    </row>
    <row r="87" spans="4:26" x14ac:dyDescent="0.25">
      <c r="D87" s="79" t="s">
        <v>7335</v>
      </c>
      <c r="E87" s="79" t="s">
        <v>7334</v>
      </c>
      <c r="F87" s="79" t="s">
        <v>7343</v>
      </c>
      <c r="G87" s="111">
        <v>120</v>
      </c>
      <c r="H87" s="111">
        <v>120</v>
      </c>
      <c r="I87" s="116">
        <v>15</v>
      </c>
      <c r="J87" s="101">
        <v>50</v>
      </c>
      <c r="K87" s="101">
        <v>0</v>
      </c>
      <c r="L87" s="101">
        <v>0</v>
      </c>
      <c r="M87" s="101" t="s">
        <v>9</v>
      </c>
      <c r="N87" s="112">
        <f>COUNTIF(Table7[Spawner],Table1[[#This Row],[Spawner Prefab]])</f>
        <v>40</v>
      </c>
      <c r="O87" s="104">
        <f>ROUND((Table1[[#This Row],[Total in "Village" scene]]/SUM(Table1[Total in "Village" scene]))*100,1)</f>
        <v>1.6</v>
      </c>
      <c r="P87" s="118">
        <f>COUNTIF(Table15[Spawner],Table1[[#This Row],[Spawner Prefab]])</f>
        <v>0</v>
      </c>
      <c r="Q87" s="108">
        <f>ROUND((Table1[[#This Row],[Total in "Castle" scene]]/SUM(Table1[Total in "Castle" scene]))*100,1)</f>
        <v>0</v>
      </c>
      <c r="R87" s="113">
        <f>COUNTIF(Table20[Spawner],Table1[[#This Row],[Spawner Prefab]])</f>
        <v>0</v>
      </c>
      <c r="S87" s="105">
        <f>ROUND((Table1[[#This Row],[Total in "Dark" scene]]/SUM(Table1[Total in "Dark" scene]))*100,1)</f>
        <v>0</v>
      </c>
      <c r="T87" s="119">
        <f>Table1[[#This Row],[Total in "Village" scene]]+Table1[[#This Row],[Total in "Castle" scene]]+Table1[[#This Row],[Total in "Dark" scene]]</f>
        <v>40</v>
      </c>
      <c r="U87" s="107">
        <f>ROUND((Table1[[#This Row],[Total in the game]]/SUM(Table1[Total in the game]))*100,1)</f>
        <v>0.8</v>
      </c>
      <c r="W87" s="123" t="s">
        <v>32</v>
      </c>
      <c r="X87" s="123" t="s">
        <v>344</v>
      </c>
      <c r="Y87" s="129" t="s">
        <v>344</v>
      </c>
      <c r="Z87" s="129" t="s">
        <v>344</v>
      </c>
    </row>
    <row r="88" spans="4:26" x14ac:dyDescent="0.25">
      <c r="D88" s="79" t="s">
        <v>118</v>
      </c>
      <c r="E88" s="79" t="s">
        <v>130</v>
      </c>
      <c r="F88" s="79" t="s">
        <v>30</v>
      </c>
      <c r="G88" s="111">
        <v>170</v>
      </c>
      <c r="H88" s="111">
        <v>170</v>
      </c>
      <c r="I88" s="116">
        <v>10</v>
      </c>
      <c r="J88" s="101">
        <v>70</v>
      </c>
      <c r="K88" s="101">
        <v>2</v>
      </c>
      <c r="L88" s="101">
        <v>2</v>
      </c>
      <c r="M88" s="101">
        <v>5</v>
      </c>
      <c r="N88" s="112">
        <f>COUNTIF(Table7[Spawner],Table1[[#This Row],[Spawner Prefab]])</f>
        <v>39</v>
      </c>
      <c r="O88" s="104">
        <f>ROUND((Table1[[#This Row],[Total in "Village" scene]]/SUM(Table1[Total in "Village" scene]))*100,1)</f>
        <v>1.5</v>
      </c>
      <c r="P88" s="118">
        <f>COUNTIF(Table15[Spawner],Table1[[#This Row],[Spawner Prefab]])</f>
        <v>71</v>
      </c>
      <c r="Q88" s="108">
        <f>ROUND((Table1[[#This Row],[Total in "Castle" scene]]/SUM(Table1[Total in "Castle" scene]))*100,1)</f>
        <v>3.7</v>
      </c>
      <c r="R88" s="113">
        <f>COUNTIF(Table20[Spawner],Table1[[#This Row],[Spawner Prefab]])</f>
        <v>0</v>
      </c>
      <c r="S88" s="105">
        <f>ROUND((Table1[[#This Row],[Total in "Dark" scene]]/SUM(Table1[Total in "Dark" scene]))*100,1)</f>
        <v>0</v>
      </c>
      <c r="T88" s="119">
        <f>Table1[[#This Row],[Total in "Village" scene]]+Table1[[#This Row],[Total in "Castle" scene]]+Table1[[#This Row],[Total in "Dark" scene]]</f>
        <v>110</v>
      </c>
      <c r="U88" s="107">
        <f>ROUND((Table1[[#This Row],[Total in the game]]/SUM(Table1[Total in the game]))*100,1)</f>
        <v>2.1</v>
      </c>
      <c r="W88" s="123" t="s">
        <v>33</v>
      </c>
      <c r="X88" s="123" t="s">
        <v>344</v>
      </c>
      <c r="Y88" s="129" t="s">
        <v>344</v>
      </c>
      <c r="Z88" s="129" t="s">
        <v>344</v>
      </c>
    </row>
    <row r="89" spans="4:26" x14ac:dyDescent="0.25">
      <c r="D89" s="79" t="s">
        <v>587</v>
      </c>
      <c r="E89" s="79" t="s">
        <v>588</v>
      </c>
      <c r="F89" s="79" t="s">
        <v>589</v>
      </c>
      <c r="G89" s="111">
        <v>110</v>
      </c>
      <c r="H89" s="111">
        <v>110</v>
      </c>
      <c r="I89" s="116">
        <v>50</v>
      </c>
      <c r="J89" s="101">
        <v>95</v>
      </c>
      <c r="K89" s="101">
        <v>3</v>
      </c>
      <c r="L89" s="101">
        <v>3</v>
      </c>
      <c r="M89" s="101" t="s">
        <v>9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3</v>
      </c>
      <c r="S89" s="105">
        <f>ROUND((Table1[[#This Row],[Total in "Dark" scene]]/SUM(Table1[Total in "Dark" scene]))*100,1)</f>
        <v>0.4</v>
      </c>
      <c r="T89" s="119">
        <f>Table1[[#This Row],[Total in "Village" scene]]+Table1[[#This Row],[Total in "Castle" scene]]+Table1[[#This Row],[Total in "Dark" scene]]</f>
        <v>3</v>
      </c>
      <c r="U89" s="107">
        <f>ROUND((Table1[[#This Row],[Total in the game]]/SUM(Table1[Total in the game]))*100,1)</f>
        <v>0.1</v>
      </c>
      <c r="W89" s="123" t="s">
        <v>288</v>
      </c>
      <c r="X89" s="123" t="s">
        <v>344</v>
      </c>
      <c r="Y89" s="129" t="s">
        <v>344</v>
      </c>
      <c r="Z89" s="129" t="s">
        <v>344</v>
      </c>
    </row>
    <row r="90" spans="4:26" x14ac:dyDescent="0.25">
      <c r="D90" s="79" t="s">
        <v>77</v>
      </c>
      <c r="E90" s="79" t="s">
        <v>15</v>
      </c>
      <c r="F90" s="79" t="s">
        <v>8</v>
      </c>
      <c r="G90" s="111">
        <v>280</v>
      </c>
      <c r="H90" s="111">
        <v>280</v>
      </c>
      <c r="I90" s="116">
        <v>20</v>
      </c>
      <c r="J90" s="101">
        <v>75</v>
      </c>
      <c r="K90" s="101">
        <v>0</v>
      </c>
      <c r="L90" s="101">
        <v>0</v>
      </c>
      <c r="M90" s="101">
        <v>13</v>
      </c>
      <c r="N90" s="112">
        <f>COUNTIF(Table7[Spawner],Table1[[#This Row],[Spawner Prefab]])</f>
        <v>0</v>
      </c>
      <c r="O90" s="10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08">
        <f>ROUND((Table1[[#This Row],[Total in "Castle" scene]]/SUM(Table1[Total in "Castle" scene]))*100,1)</f>
        <v>0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0</v>
      </c>
      <c r="U90" s="107">
        <f>ROUND((Table1[[#This Row],[Total in the game]]/SUM(Table1[Total in the game]))*100,1)</f>
        <v>0</v>
      </c>
      <c r="W90" s="123" t="s">
        <v>291</v>
      </c>
      <c r="X90" s="123" t="s">
        <v>344</v>
      </c>
      <c r="Y90" s="129" t="s">
        <v>344</v>
      </c>
      <c r="Z90" s="129" t="s">
        <v>344</v>
      </c>
    </row>
    <row r="91" spans="4:26" x14ac:dyDescent="0.25">
      <c r="D91" s="79" t="s">
        <v>77</v>
      </c>
      <c r="E91" s="79" t="s">
        <v>477</v>
      </c>
      <c r="F91" s="79" t="s">
        <v>478</v>
      </c>
      <c r="G91" s="111">
        <v>280</v>
      </c>
      <c r="H91" s="111">
        <v>280</v>
      </c>
      <c r="I91" s="116">
        <v>20</v>
      </c>
      <c r="J91" s="101">
        <v>75</v>
      </c>
      <c r="K91" s="101">
        <v>0</v>
      </c>
      <c r="L91" s="101">
        <v>0</v>
      </c>
      <c r="M91" s="101">
        <v>13</v>
      </c>
      <c r="N91" s="112">
        <f>COUNTIF(Table7[Spawner],Table1[[#This Row],[Spawner Prefab]])</f>
        <v>0</v>
      </c>
      <c r="O91" s="104">
        <f>ROUND((Table1[[#This Row],[Total in "Village" scene]]/SUM(Table1[Total in "Village" scene]))*100,1)</f>
        <v>0</v>
      </c>
      <c r="P91" s="118">
        <f>COUNTIF(Table15[Spawner],Table1[[#This Row],[Spawner Prefab]])</f>
        <v>0</v>
      </c>
      <c r="Q91" s="108">
        <f>ROUND((Table1[[#This Row],[Total in "Castle" scene]]/SUM(Table1[Total in "Castle" scene]))*100,1)</f>
        <v>0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0</v>
      </c>
      <c r="U91" s="107">
        <f>ROUND((Table1[[#This Row],[Total in the game]]/SUM(Table1[Total in the game]))*100,1)</f>
        <v>0</v>
      </c>
      <c r="W91" s="123" t="s">
        <v>293</v>
      </c>
      <c r="X91" s="123" t="s">
        <v>344</v>
      </c>
      <c r="Y91" s="129" t="s">
        <v>344</v>
      </c>
      <c r="Z91" s="129" t="s">
        <v>344</v>
      </c>
    </row>
    <row r="92" spans="4:26" x14ac:dyDescent="0.25">
      <c r="D92" s="79" t="s">
        <v>119</v>
      </c>
      <c r="E92" s="79" t="s">
        <v>46</v>
      </c>
      <c r="F92" s="79" t="s">
        <v>31</v>
      </c>
      <c r="G92" s="111">
        <v>2500</v>
      </c>
      <c r="H92" s="111">
        <v>2500</v>
      </c>
      <c r="I92" s="116">
        <v>0</v>
      </c>
      <c r="J92" s="101">
        <v>263</v>
      </c>
      <c r="K92" s="101">
        <v>5</v>
      </c>
      <c r="L92" s="101">
        <v>5</v>
      </c>
      <c r="M92" s="101">
        <v>350</v>
      </c>
      <c r="N92" s="112">
        <f>COUNTIF(Table7[Spawner],Table1[[#This Row],[Spawner Prefab]])</f>
        <v>15</v>
      </c>
      <c r="O92" s="10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08">
        <f>ROUND((Table1[[#This Row],[Total in "Castle" scene]]/SUM(Table1[Total in "Castle" scene]))*100,1)</f>
        <v>0.5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24</v>
      </c>
      <c r="U92" s="107">
        <f>ROUND((Table1[[#This Row],[Total in the game]]/SUM(Table1[Total in the game]))*100,1)</f>
        <v>0.5</v>
      </c>
      <c r="W92" s="123" t="s">
        <v>592</v>
      </c>
      <c r="X92" s="123" t="s">
        <v>344</v>
      </c>
      <c r="Y92" s="129" t="s">
        <v>344</v>
      </c>
      <c r="Z92" s="129" t="s">
        <v>344</v>
      </c>
    </row>
    <row r="93" spans="4:26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16">
        <v>0</v>
      </c>
      <c r="J93" s="101">
        <v>263</v>
      </c>
      <c r="K93" s="101">
        <v>5</v>
      </c>
      <c r="L93" s="101">
        <v>5</v>
      </c>
      <c r="M93" s="101">
        <v>350</v>
      </c>
      <c r="N93" s="112">
        <f>COUNTIF(Table7[Spawner],Table1[[#This Row],[Spawner Prefab]])</f>
        <v>9</v>
      </c>
      <c r="O93" s="104">
        <f>ROUND((Table1[[#This Row],[Total in "Village" scene]]/SUM(Table1[Total in "Village" scene]))*100,1)</f>
        <v>0.4</v>
      </c>
      <c r="P93" s="118">
        <f>COUNTIF(Table15[Spawner],Table1[[#This Row],[Spawner Prefab]])</f>
        <v>8</v>
      </c>
      <c r="Q93" s="108">
        <f>ROUND((Table1[[#This Row],[Total in "Castle" scene]]/SUM(Table1[Total in "Castle" scene]))*100,1)</f>
        <v>0.4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17</v>
      </c>
      <c r="U93" s="107">
        <f>ROUND((Table1[[#This Row],[Total in the game]]/SUM(Table1[Total in the game]))*100,1)</f>
        <v>0.3</v>
      </c>
      <c r="W93" s="123" t="s">
        <v>295</v>
      </c>
      <c r="X93" s="123" t="s">
        <v>343</v>
      </c>
      <c r="Y93" s="129" t="s">
        <v>343</v>
      </c>
      <c r="Z93" s="129" t="s">
        <v>343</v>
      </c>
    </row>
    <row r="94" spans="4:26" x14ac:dyDescent="0.25">
      <c r="D94" s="79" t="s">
        <v>120</v>
      </c>
      <c r="E94" s="79" t="s">
        <v>48</v>
      </c>
      <c r="F94" s="79" t="s">
        <v>33</v>
      </c>
      <c r="G94" s="111">
        <v>2000</v>
      </c>
      <c r="H94" s="111">
        <v>2000</v>
      </c>
      <c r="I94" s="116">
        <v>0</v>
      </c>
      <c r="J94" s="101">
        <v>175</v>
      </c>
      <c r="K94" s="101">
        <v>5</v>
      </c>
      <c r="L94" s="101">
        <v>5</v>
      </c>
      <c r="M94" s="101">
        <v>150</v>
      </c>
      <c r="N94" s="112">
        <f>COUNTIF(Table7[Spawner],Table1[[#This Row],[Spawner Prefab]])</f>
        <v>4</v>
      </c>
      <c r="O94" s="104">
        <f>ROUND((Table1[[#This Row],[Total in "Village" scene]]/SUM(Table1[Total in "Village" scene]))*100,1)</f>
        <v>0.2</v>
      </c>
      <c r="P94" s="118">
        <f>COUNTIF(Table15[Spawner],Table1[[#This Row],[Spawner Prefab]])</f>
        <v>4</v>
      </c>
      <c r="Q94" s="108">
        <f>ROUND((Table1[[#This Row],[Total in "Castle" scene]]/SUM(Table1[Total in "Castle" scene]))*100,1)</f>
        <v>0.2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8</v>
      </c>
      <c r="U94" s="107">
        <f>ROUND((Table1[[#This Row],[Total in the game]]/SUM(Table1[Total in the game]))*100,1)</f>
        <v>0.2</v>
      </c>
      <c r="W94" s="123" t="s">
        <v>298</v>
      </c>
      <c r="X94" s="123" t="s">
        <v>344</v>
      </c>
      <c r="Y94" s="129" t="s">
        <v>344</v>
      </c>
      <c r="Z94" s="129" t="s">
        <v>344</v>
      </c>
    </row>
    <row r="95" spans="4:26" x14ac:dyDescent="0.25">
      <c r="D95" s="79" t="s">
        <v>120</v>
      </c>
      <c r="E95" s="79" t="s">
        <v>287</v>
      </c>
      <c r="F95" s="79" t="s">
        <v>288</v>
      </c>
      <c r="G95" s="111">
        <v>2000</v>
      </c>
      <c r="H95" s="111">
        <v>2000</v>
      </c>
      <c r="I95" s="116">
        <v>0</v>
      </c>
      <c r="J95" s="101">
        <v>175</v>
      </c>
      <c r="K95" s="101">
        <v>5</v>
      </c>
      <c r="L95" s="101">
        <v>5</v>
      </c>
      <c r="M95" s="101">
        <v>150</v>
      </c>
      <c r="N95" s="112">
        <f>COUNTIF(Table7[Spawner],Table1[[#This Row],[Spawner Prefab]])</f>
        <v>20</v>
      </c>
      <c r="O95" s="104">
        <f>ROUND((Table1[[#This Row],[Total in "Village" scene]]/SUM(Table1[Total in "Village" scene]))*100,1)</f>
        <v>0.8</v>
      </c>
      <c r="P95" s="118">
        <f>COUNTIF(Table15[Spawner],Table1[[#This Row],[Spawner Prefab]])</f>
        <v>9</v>
      </c>
      <c r="Q95" s="108">
        <f>ROUND((Table1[[#This Row],[Total in "Castle" scene]]/SUM(Table1[Total in "Castle" scene]))*100,1)</f>
        <v>0.5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29</v>
      </c>
      <c r="U95" s="107">
        <f>ROUND((Table1[[#This Row],[Total in the game]]/SUM(Table1[Total in the game]))*100,1)</f>
        <v>0.6</v>
      </c>
      <c r="W95" s="123" t="s">
        <v>301</v>
      </c>
      <c r="X95" s="123" t="s">
        <v>344</v>
      </c>
      <c r="Y95" s="129" t="s">
        <v>343</v>
      </c>
      <c r="Z95" s="129" t="s">
        <v>343</v>
      </c>
    </row>
    <row r="96" spans="4:26" x14ac:dyDescent="0.25">
      <c r="D96" s="79" t="s">
        <v>289</v>
      </c>
      <c r="E96" s="79" t="s">
        <v>290</v>
      </c>
      <c r="F96" s="79" t="s">
        <v>291</v>
      </c>
      <c r="G96" s="111">
        <v>1500</v>
      </c>
      <c r="H96" s="111">
        <v>1500</v>
      </c>
      <c r="I96" s="116">
        <v>2</v>
      </c>
      <c r="J96" s="101">
        <v>130</v>
      </c>
      <c r="K96" s="101">
        <v>4</v>
      </c>
      <c r="L96" s="101">
        <v>4</v>
      </c>
      <c r="M96" s="101">
        <v>25</v>
      </c>
      <c r="N96" s="112">
        <f>COUNTIF(Table7[Spawner],Table1[[#This Row],[Spawner Prefab]])</f>
        <v>33</v>
      </c>
      <c r="O96" s="104">
        <f>ROUND((Table1[[#This Row],[Total in "Village" scene]]/SUM(Table1[Total in "Village" scene]))*100,1)</f>
        <v>1.3</v>
      </c>
      <c r="P96" s="118">
        <f>COUNTIF(Table15[Spawner],Table1[[#This Row],[Spawner Prefab]])</f>
        <v>5</v>
      </c>
      <c r="Q96" s="108">
        <f>ROUND((Table1[[#This Row],[Total in "Castle" scene]]/SUM(Table1[Total in "Castle" scene]))*100,1)</f>
        <v>0.3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38</v>
      </c>
      <c r="U96" s="107">
        <f>ROUND((Table1[[#This Row],[Total in the game]]/SUM(Table1[Total in the game]))*100,1)</f>
        <v>0.7</v>
      </c>
      <c r="W96" s="123" t="s">
        <v>304</v>
      </c>
      <c r="X96" s="123" t="s">
        <v>343</v>
      </c>
      <c r="Y96" s="129" t="s">
        <v>343</v>
      </c>
      <c r="Z96" s="129" t="s">
        <v>343</v>
      </c>
    </row>
    <row r="97" spans="4:26" x14ac:dyDescent="0.25">
      <c r="D97" s="79" t="s">
        <v>289</v>
      </c>
      <c r="E97" s="79" t="s">
        <v>292</v>
      </c>
      <c r="F97" s="79" t="s">
        <v>293</v>
      </c>
      <c r="G97" s="111">
        <v>1500</v>
      </c>
      <c r="H97" s="111">
        <v>1500</v>
      </c>
      <c r="I97" s="116">
        <v>2</v>
      </c>
      <c r="J97" s="101">
        <v>130</v>
      </c>
      <c r="K97" s="101">
        <v>4</v>
      </c>
      <c r="L97" s="101">
        <v>4</v>
      </c>
      <c r="M97" s="101">
        <v>25</v>
      </c>
      <c r="N97" s="112">
        <f>COUNTIF(Table7[Spawner],Table1[[#This Row],[Spawner Prefab]])</f>
        <v>34</v>
      </c>
      <c r="O97" s="104">
        <f>ROUND((Table1[[#This Row],[Total in "Village" scene]]/SUM(Table1[Total in "Village" scene]))*100,1)</f>
        <v>1.3</v>
      </c>
      <c r="P97" s="118">
        <f>COUNTIF(Table15[Spawner],Table1[[#This Row],[Spawner Prefab]])</f>
        <v>34</v>
      </c>
      <c r="Q97" s="108">
        <f>ROUND((Table1[[#This Row],[Total in "Castle" scene]]/SUM(Table1[Total in "Castle" scene]))*100,1)</f>
        <v>1.7</v>
      </c>
      <c r="R97" s="113">
        <f>COUNTIF(Table20[Spawner],Table1[[#This Row],[Spawner Prefab]])</f>
        <v>0</v>
      </c>
      <c r="S97" s="105">
        <f>ROUND((Table1[[#This Row],[Total in "Dark" scene]]/SUM(Table1[Total in "Dark" scene]))*100,1)</f>
        <v>0</v>
      </c>
      <c r="T97" s="119">
        <f>Table1[[#This Row],[Total in "Village" scene]]+Table1[[#This Row],[Total in "Castle" scene]]+Table1[[#This Row],[Total in "Dark" scene]]</f>
        <v>68</v>
      </c>
      <c r="U97" s="107">
        <f>ROUND((Table1[[#This Row],[Total in the game]]/SUM(Table1[Total in the game]))*100,1)</f>
        <v>1.3</v>
      </c>
      <c r="W97" s="123" t="s">
        <v>653</v>
      </c>
      <c r="X97" s="123" t="s">
        <v>343</v>
      </c>
      <c r="Y97" s="129" t="s">
        <v>343</v>
      </c>
      <c r="Z97" s="129" t="s">
        <v>343</v>
      </c>
    </row>
    <row r="98" spans="4:26" x14ac:dyDescent="0.25">
      <c r="D98" s="79" t="s">
        <v>590</v>
      </c>
      <c r="E98" s="79" t="s">
        <v>591</v>
      </c>
      <c r="F98" s="79" t="s">
        <v>592</v>
      </c>
      <c r="G98" s="111">
        <v>210</v>
      </c>
      <c r="H98" s="111">
        <v>210</v>
      </c>
      <c r="I98" s="116">
        <v>15</v>
      </c>
      <c r="J98" s="101">
        <v>95</v>
      </c>
      <c r="K98" s="101">
        <v>4</v>
      </c>
      <c r="L98" s="101">
        <v>4</v>
      </c>
      <c r="M98" s="101">
        <v>15</v>
      </c>
      <c r="N98" s="112">
        <f>COUNTIF(Table7[Spawner],Table1[[#This Row],[Spawner Prefab]])</f>
        <v>0</v>
      </c>
      <c r="O98" s="10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08">
        <f>ROUND((Table1[[#This Row],[Total in "Castle" scene]]/SUM(Table1[Total in "Castle" scene]))*100,1)</f>
        <v>0</v>
      </c>
      <c r="R98" s="113">
        <f>COUNTIF(Table20[Spawner],Table1[[#This Row],[Spawner Prefab]])</f>
        <v>24</v>
      </c>
      <c r="S98" s="105">
        <f>ROUND((Table1[[#This Row],[Total in "Dark" scene]]/SUM(Table1[Total in "Dark" scene]))*100,1)</f>
        <v>3.1</v>
      </c>
      <c r="T98" s="119">
        <f>Table1[[#This Row],[Total in "Village" scene]]+Table1[[#This Row],[Total in "Castle" scene]]+Table1[[#This Row],[Total in "Dark" scene]]</f>
        <v>24</v>
      </c>
      <c r="U98" s="107">
        <f>ROUND((Table1[[#This Row],[Total in the game]]/SUM(Table1[Total in the game]))*100,1)</f>
        <v>0.5</v>
      </c>
      <c r="W98" s="123" t="s">
        <v>649</v>
      </c>
      <c r="X98" s="123" t="s">
        <v>343</v>
      </c>
      <c r="Y98" s="129" t="s">
        <v>343</v>
      </c>
      <c r="Z98" s="129" t="s">
        <v>343</v>
      </c>
    </row>
    <row r="99" spans="4:26" ht="15" customHeight="1" x14ac:dyDescent="0.25">
      <c r="D99" s="79" t="s">
        <v>122</v>
      </c>
      <c r="E99" s="79" t="s">
        <v>294</v>
      </c>
      <c r="F99" s="79" t="s">
        <v>295</v>
      </c>
      <c r="G99" s="111">
        <v>200</v>
      </c>
      <c r="H99" s="111">
        <v>200</v>
      </c>
      <c r="I99" s="116">
        <v>10</v>
      </c>
      <c r="J99" s="101">
        <v>28</v>
      </c>
      <c r="K99" s="101">
        <v>1</v>
      </c>
      <c r="L99" s="101">
        <v>1</v>
      </c>
      <c r="M99" s="101" t="s">
        <v>9</v>
      </c>
      <c r="N99" s="112">
        <f>COUNTIF(Table7[Spawner],Table1[[#This Row],[Spawner Prefab]])</f>
        <v>8</v>
      </c>
      <c r="O99" s="104">
        <f>ROUND((Table1[[#This Row],[Total in "Village" scene]]/SUM(Table1[Total in "Village" scene]))*100,1)</f>
        <v>0.3</v>
      </c>
      <c r="P99" s="118">
        <f>COUNTIF(Table15[Spawner],Table1[[#This Row],[Spawner Prefab]])</f>
        <v>18</v>
      </c>
      <c r="Q99" s="108">
        <f>ROUND((Table1[[#This Row],[Total in "Castle" scene]]/SUM(Table1[Total in "Castle" scene]))*100,1)</f>
        <v>0.9</v>
      </c>
      <c r="R99" s="113">
        <f>COUNTIF(Table20[Spawner],Table1[[#This Row],[Spawner Prefab]])</f>
        <v>3</v>
      </c>
      <c r="S99" s="105">
        <f>ROUND((Table1[[#This Row],[Total in "Dark" scene]]/SUM(Table1[Total in "Dark" scene]))*100,1)</f>
        <v>0.4</v>
      </c>
      <c r="T99" s="119">
        <f>Table1[[#This Row],[Total in "Village" scene]]+Table1[[#This Row],[Total in "Castle" scene]]+Table1[[#This Row],[Total in "Dark" scene]]</f>
        <v>29</v>
      </c>
      <c r="U99" s="107">
        <f>ROUND((Table1[[#This Row],[Total in the game]]/SUM(Table1[Total in the game]))*100,1)</f>
        <v>0.6</v>
      </c>
      <c r="W99" s="123" t="s">
        <v>645</v>
      </c>
      <c r="X99" s="123" t="s">
        <v>343</v>
      </c>
      <c r="Y99" s="129" t="s">
        <v>343</v>
      </c>
      <c r="Z99" s="129" t="s">
        <v>343</v>
      </c>
    </row>
    <row r="100" spans="4:26" ht="15.75" customHeight="1" x14ac:dyDescent="0.25">
      <c r="D100" s="79" t="s">
        <v>296</v>
      </c>
      <c r="E100" s="79" t="s">
        <v>297</v>
      </c>
      <c r="F100" s="79" t="s">
        <v>298</v>
      </c>
      <c r="G100" s="111">
        <v>170</v>
      </c>
      <c r="H100" s="111">
        <v>170</v>
      </c>
      <c r="I100" s="116">
        <v>5</v>
      </c>
      <c r="J100" s="101">
        <v>28</v>
      </c>
      <c r="K100" s="101">
        <v>1</v>
      </c>
      <c r="L100" s="101">
        <v>1</v>
      </c>
      <c r="M100" s="101">
        <v>2</v>
      </c>
      <c r="N100" s="112">
        <f>COUNTIF(Table7[Spawner],Table1[[#This Row],[Spawner Prefab]])</f>
        <v>18</v>
      </c>
      <c r="O100" s="104">
        <f>ROUND((Table1[[#This Row],[Total in "Village" scene]]/SUM(Table1[Total in "Village" scene]))*100,1)</f>
        <v>0.7</v>
      </c>
      <c r="P100" s="118">
        <f>COUNTIF(Table15[Spawner],Table1[[#This Row],[Spawner Prefab]])</f>
        <v>18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0</v>
      </c>
      <c r="S100" s="105">
        <f>ROUND((Table1[[#This Row],[Total in "Dark" scene]]/SUM(Table1[Total in "Dark" scene]))*100,1)</f>
        <v>0</v>
      </c>
      <c r="T100" s="119">
        <f>Table1[[#This Row],[Total in "Village" scene]]+Table1[[#This Row],[Total in "Castle" scene]]+Table1[[#This Row],[Total in "Dark" scene]]</f>
        <v>36</v>
      </c>
      <c r="U100" s="107">
        <f>ROUND((Table1[[#This Row],[Total in the game]]/SUM(Table1[Total in the game]))*100,1)</f>
        <v>0.7</v>
      </c>
      <c r="W100" s="124" t="s">
        <v>647</v>
      </c>
      <c r="X100" s="124" t="s">
        <v>343</v>
      </c>
      <c r="Y100" s="128" t="s">
        <v>343</v>
      </c>
      <c r="Z100" s="128" t="s">
        <v>343</v>
      </c>
    </row>
    <row r="101" spans="4:26" x14ac:dyDescent="0.25">
      <c r="D101" s="79" t="s">
        <v>299</v>
      </c>
      <c r="E101" s="79" t="s">
        <v>300</v>
      </c>
      <c r="F101" s="79" t="s">
        <v>301</v>
      </c>
      <c r="G101" s="111">
        <v>220</v>
      </c>
      <c r="H101" s="111">
        <v>220</v>
      </c>
      <c r="I101" s="116">
        <v>8</v>
      </c>
      <c r="J101" s="101">
        <v>35</v>
      </c>
      <c r="K101" s="101">
        <v>0</v>
      </c>
      <c r="L101" s="101">
        <v>0</v>
      </c>
      <c r="M101" s="101">
        <v>8</v>
      </c>
      <c r="N101" s="112">
        <f>COUNTIF(Table7[Spawner],Table1[[#This Row],[Spawner Prefab]])</f>
        <v>27</v>
      </c>
      <c r="O101" s="104">
        <f>ROUND((Table1[[#This Row],[Total in "Village" scene]]/SUM(Table1[Total in "Village" scene]))*100,1)</f>
        <v>1.1000000000000001</v>
      </c>
      <c r="P101" s="118">
        <f>COUNTIF(Table15[Spawner],Table1[[#This Row],[Spawner Prefab]])</f>
        <v>17</v>
      </c>
      <c r="Q101" s="108">
        <f>ROUND((Table1[[#This Row],[Total in "Castle" scene]]/SUM(Table1[Total in "Castle" scene]))*100,1)</f>
        <v>0.9</v>
      </c>
      <c r="R101" s="113">
        <f>COUNTIF(Table20[Spawner],Table1[[#This Row],[Spawner Prefab]])</f>
        <v>0</v>
      </c>
      <c r="S101" s="105">
        <f>ROUND((Table1[[#This Row],[Total in "Dark" scene]]/SUM(Table1[Total in "Dark" scene]))*100,1)</f>
        <v>0</v>
      </c>
      <c r="T101" s="119">
        <f>Table1[[#This Row],[Total in "Village" scene]]+Table1[[#This Row],[Total in "Castle" scene]]+Table1[[#This Row],[Total in "Dark" scene]]</f>
        <v>44</v>
      </c>
      <c r="U101" s="107">
        <f>ROUND((Table1[[#This Row],[Total in the game]]/SUM(Table1[Total in the game]))*100,1)</f>
        <v>0.8</v>
      </c>
      <c r="W101" s="123" t="s">
        <v>547</v>
      </c>
      <c r="X101" s="123" t="s">
        <v>343</v>
      </c>
      <c r="Y101" s="129" t="s">
        <v>343</v>
      </c>
      <c r="Z101" s="129" t="s">
        <v>343</v>
      </c>
    </row>
    <row r="102" spans="4:26" x14ac:dyDescent="0.25">
      <c r="D102" s="79" t="s">
        <v>302</v>
      </c>
      <c r="E102" s="79" t="s">
        <v>303</v>
      </c>
      <c r="F102" s="79" t="s">
        <v>304</v>
      </c>
      <c r="G102" s="111">
        <v>120</v>
      </c>
      <c r="H102" s="111">
        <v>120</v>
      </c>
      <c r="I102" s="116">
        <v>2</v>
      </c>
      <c r="J102" s="101">
        <v>25</v>
      </c>
      <c r="K102" s="101">
        <v>0</v>
      </c>
      <c r="L102" s="101">
        <v>0</v>
      </c>
      <c r="M102" s="101" t="s">
        <v>9</v>
      </c>
      <c r="N102" s="112">
        <f>COUNTIF(Table7[Spawner],Table1[[#This Row],[Spawner Prefab]])</f>
        <v>62</v>
      </c>
      <c r="O102" s="104">
        <f>ROUND((Table1[[#This Row],[Total in "Village" scene]]/SUM(Table1[Total in "Village" scene]))*100,1)</f>
        <v>2.5</v>
      </c>
      <c r="P102" s="118">
        <f>COUNTIF(Table15[Spawner],Table1[[#This Row],[Spawner Prefab]])</f>
        <v>87</v>
      </c>
      <c r="Q102" s="108">
        <f>ROUND((Table1[[#This Row],[Total in "Castle" scene]]/SUM(Table1[Total in "Castle" scene]))*100,1)</f>
        <v>4.5</v>
      </c>
      <c r="R102" s="113">
        <f>COUNTIF(Table20[Spawner],Table1[[#This Row],[Spawner Prefab]])</f>
        <v>51</v>
      </c>
      <c r="S102" s="105">
        <f>ROUND((Table1[[#This Row],[Total in "Dark" scene]]/SUM(Table1[Total in "Dark" scene]))*100,1)</f>
        <v>6.6</v>
      </c>
      <c r="T102" s="119">
        <f>Table1[[#This Row],[Total in "Village" scene]]+Table1[[#This Row],[Total in "Castle" scene]]+Table1[[#This Row],[Total in "Dark" scene]]</f>
        <v>200</v>
      </c>
      <c r="U102" s="107">
        <f>ROUND((Table1[[#This Row],[Total in the game]]/SUM(Table1[Total in the game]))*100,1)</f>
        <v>3.8</v>
      </c>
      <c r="W102" s="123" t="s">
        <v>442</v>
      </c>
      <c r="X102" s="123" t="s">
        <v>344</v>
      </c>
      <c r="Y102" s="129" t="s">
        <v>344</v>
      </c>
      <c r="Z102" s="129" t="s">
        <v>344</v>
      </c>
    </row>
    <row r="103" spans="4:26" x14ac:dyDescent="0.25">
      <c r="D103" s="79" t="s">
        <v>302</v>
      </c>
      <c r="E103" s="79" t="s">
        <v>650</v>
      </c>
      <c r="F103" s="79" t="s">
        <v>649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0</v>
      </c>
      <c r="O103" s="104">
        <f>ROUND((Table1[[#This Row],[Total in "Village" scene]]/SUM(Table1[Total in "Village" scene]))*100,1)</f>
        <v>0</v>
      </c>
      <c r="P103" s="118">
        <f>COUNTIF(Table15[Spawner],Table1[[#This Row],[Spawner Prefab]])</f>
        <v>0</v>
      </c>
      <c r="Q103" s="108">
        <f>ROUND((Table1[[#This Row],[Total in "Castle" scene]]/SUM(Table1[Total in "Castle" scene]))*100,1)</f>
        <v>0</v>
      </c>
      <c r="R103" s="113">
        <f>COUNTIF(Table20[Spawner],Table1[[#This Row],[Spawner Prefab]])</f>
        <v>0</v>
      </c>
      <c r="S103" s="105">
        <f>ROUND((Table1[[#This Row],[Total in "Dark" scene]]/SUM(Table1[Total in "Dark" scene]))*100,1)</f>
        <v>0</v>
      </c>
      <c r="T103" s="119">
        <f>Table1[[#This Row],[Total in "Village" scene]]+Table1[[#This Row],[Total in "Castle" scene]]+Table1[[#This Row],[Total in "Dark" scene]]</f>
        <v>0</v>
      </c>
      <c r="U103" s="107">
        <f>ROUND((Table1[[#This Row],[Total in the game]]/SUM(Table1[Total in the game]))*100,1)</f>
        <v>0</v>
      </c>
      <c r="W103" s="123" t="s">
        <v>306</v>
      </c>
      <c r="X103" s="123" t="s">
        <v>343</v>
      </c>
      <c r="Y103" s="129" t="s">
        <v>343</v>
      </c>
      <c r="Z103" s="129" t="s">
        <v>343</v>
      </c>
    </row>
    <row r="104" spans="4:26" x14ac:dyDescent="0.25">
      <c r="D104" s="79" t="s">
        <v>302</v>
      </c>
      <c r="E104" s="79" t="s">
        <v>646</v>
      </c>
      <c r="F104" s="79" t="s">
        <v>645</v>
      </c>
      <c r="G104" s="111">
        <v>120</v>
      </c>
      <c r="H104" s="111">
        <v>120</v>
      </c>
      <c r="I104" s="116">
        <v>2</v>
      </c>
      <c r="J104" s="101">
        <v>25</v>
      </c>
      <c r="K104" s="101">
        <v>0</v>
      </c>
      <c r="L104" s="101">
        <v>0</v>
      </c>
      <c r="M104" s="101" t="s">
        <v>9</v>
      </c>
      <c r="N104" s="112">
        <f>COUNTIF(Table7[Spawner],Table1[[#This Row],[Spawner Prefab]])</f>
        <v>0</v>
      </c>
      <c r="O104" s="10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08">
        <f>ROUND((Table1[[#This Row],[Total in "Castle" scene]]/SUM(Table1[Total in "Castle" scene]))*100,1)</f>
        <v>0</v>
      </c>
      <c r="R104" s="113">
        <f>COUNTIF(Table20[Spawner],Table1[[#This Row],[Spawner Prefab]])</f>
        <v>0</v>
      </c>
      <c r="S104" s="105">
        <f>ROUND((Table1[[#This Row],[Total in "Dark" scene]]/SUM(Table1[Total in "Dark" scene]))*100,1)</f>
        <v>0</v>
      </c>
      <c r="T104" s="119">
        <f>Table1[[#This Row],[Total in "Village" scene]]+Table1[[#This Row],[Total in "Castle" scene]]+Table1[[#This Row],[Total in "Dark" scene]]</f>
        <v>0</v>
      </c>
      <c r="U104" s="107">
        <f>ROUND((Table1[[#This Row],[Total in the game]]/SUM(Table1[Total in the game]))*100,1)</f>
        <v>0</v>
      </c>
      <c r="W104" s="123" t="s">
        <v>308</v>
      </c>
      <c r="X104" s="123" t="s">
        <v>343</v>
      </c>
      <c r="Y104" s="129" t="s">
        <v>343</v>
      </c>
      <c r="Z104" s="129" t="s">
        <v>343</v>
      </c>
    </row>
    <row r="105" spans="4:26" x14ac:dyDescent="0.25">
      <c r="D105" s="79" t="s">
        <v>302</v>
      </c>
      <c r="E105" s="79" t="s">
        <v>648</v>
      </c>
      <c r="F105" s="79" t="s">
        <v>647</v>
      </c>
      <c r="G105" s="111">
        <v>120</v>
      </c>
      <c r="H105" s="111">
        <v>120</v>
      </c>
      <c r="I105" s="116">
        <v>2</v>
      </c>
      <c r="J105" s="101">
        <v>25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0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0</v>
      </c>
      <c r="Q105" s="108">
        <f>ROUND((Table1[[#This Row],[Total in "Castle" scene]]/SUM(Table1[Total in "Castle" scene]))*100,1)</f>
        <v>0</v>
      </c>
      <c r="R105" s="113">
        <f>COUNTIF(Table20[Spawner],Table1[[#This Row],[Spawner Prefab]])</f>
        <v>0</v>
      </c>
      <c r="S105" s="105">
        <f>ROUND((Table1[[#This Row],[Total in "Dark" scene]]/SUM(Table1[Total in "Dark" scene]))*100,1)</f>
        <v>0</v>
      </c>
      <c r="T105" s="119">
        <f>Table1[[#This Row],[Total in "Village" scene]]+Table1[[#This Row],[Total in "Castle" scene]]+Table1[[#This Row],[Total in "Dark" scene]]</f>
        <v>0</v>
      </c>
      <c r="U105" s="107">
        <f>ROUND((Table1[[#This Row],[Total in the game]]/SUM(Table1[Total in the game]))*100,1)</f>
        <v>0</v>
      </c>
      <c r="W105" s="123" t="s">
        <v>350</v>
      </c>
      <c r="X105" s="123" t="s">
        <v>343</v>
      </c>
      <c r="Y105" s="129" t="s">
        <v>343</v>
      </c>
      <c r="Z105" s="129" t="s">
        <v>343</v>
      </c>
    </row>
    <row r="106" spans="4:26" x14ac:dyDescent="0.25">
      <c r="D106" s="79" t="s">
        <v>302</v>
      </c>
      <c r="E106" s="79" t="s">
        <v>546</v>
      </c>
      <c r="F106" s="79" t="s">
        <v>547</v>
      </c>
      <c r="G106" s="111">
        <v>120</v>
      </c>
      <c r="H106" s="111">
        <v>120</v>
      </c>
      <c r="I106" s="116">
        <v>2</v>
      </c>
      <c r="J106" s="101">
        <v>25</v>
      </c>
      <c r="K106" s="101">
        <v>0</v>
      </c>
      <c r="L106" s="101">
        <v>0</v>
      </c>
      <c r="M106" s="101" t="s">
        <v>9</v>
      </c>
      <c r="N106" s="112">
        <f>COUNTIF(Table7[Spawner],Table1[[#This Row],[Spawner Prefab]])</f>
        <v>1</v>
      </c>
      <c r="O106" s="104">
        <f>ROUND((Table1[[#This Row],[Total in "Village" scene]]/SUM(Table1[Total in "Village" scene]))*100,1)</f>
        <v>0</v>
      </c>
      <c r="P106" s="118">
        <f>COUNTIF(Table15[Spawner],Table1[[#This Row],[Spawner Prefab]])</f>
        <v>0</v>
      </c>
      <c r="Q106" s="108">
        <f>ROUND((Table1[[#This Row],[Total in "Castle" scene]]/SUM(Table1[Total in "Castle" scene]))*100,1)</f>
        <v>0</v>
      </c>
      <c r="R106" s="113">
        <f>COUNTIF(Table20[Spawner],Table1[[#This Row],[Spawner Prefab]])</f>
        <v>1</v>
      </c>
      <c r="S106" s="105">
        <f>ROUND((Table1[[#This Row],[Total in "Dark" scene]]/SUM(Table1[Total in "Dark" scene]))*100,1)</f>
        <v>0.1</v>
      </c>
      <c r="T106" s="119">
        <f>Table1[[#This Row],[Total in "Village" scene]]+Table1[[#This Row],[Total in "Castle" scene]]+Table1[[#This Row],[Total in "Dark" scene]]</f>
        <v>2</v>
      </c>
      <c r="U106" s="107">
        <f>ROUND((Table1[[#This Row],[Total in the game]]/SUM(Table1[Total in the game]))*100,1)</f>
        <v>0</v>
      </c>
      <c r="W106" s="123" t="s">
        <v>310</v>
      </c>
      <c r="X106" s="123" t="s">
        <v>343</v>
      </c>
      <c r="Y106" s="129" t="s">
        <v>343</v>
      </c>
      <c r="Z106" s="129" t="s">
        <v>343</v>
      </c>
    </row>
    <row r="107" spans="4:26" x14ac:dyDescent="0.25">
      <c r="D107" s="79" t="s">
        <v>302</v>
      </c>
      <c r="E107" s="79" t="s">
        <v>651</v>
      </c>
      <c r="F107" s="79" t="s">
        <v>653</v>
      </c>
      <c r="G107" s="111">
        <v>120</v>
      </c>
      <c r="H107" s="111">
        <v>120</v>
      </c>
      <c r="I107" s="116">
        <v>2</v>
      </c>
      <c r="J107" s="101">
        <v>25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0</v>
      </c>
      <c r="Q107" s="108">
        <f>ROUND((Table1[[#This Row],[Total in "Castle" scene]]/SUM(Table1[Total in "Castle" scene]))*100,1)</f>
        <v>0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0</v>
      </c>
      <c r="U107" s="107">
        <f>ROUND((Table1[[#This Row],[Total in the game]]/SUM(Table1[Total in the game]))*100,1)</f>
        <v>0</v>
      </c>
      <c r="W107" s="123" t="s">
        <v>312</v>
      </c>
      <c r="X107" s="123" t="s">
        <v>343</v>
      </c>
      <c r="Y107" s="129" t="s">
        <v>343</v>
      </c>
      <c r="Z107" s="129" t="s">
        <v>343</v>
      </c>
    </row>
    <row r="108" spans="4:26" x14ac:dyDescent="0.25">
      <c r="D108" s="79" t="s">
        <v>440</v>
      </c>
      <c r="E108" s="79" t="s">
        <v>441</v>
      </c>
      <c r="F108" s="79" t="s">
        <v>442</v>
      </c>
      <c r="G108" s="111">
        <v>280</v>
      </c>
      <c r="H108" s="111">
        <v>280</v>
      </c>
      <c r="I108" s="116">
        <v>20</v>
      </c>
      <c r="J108" s="101">
        <v>70</v>
      </c>
      <c r="K108" s="101">
        <v>2</v>
      </c>
      <c r="L108" s="101">
        <v>2</v>
      </c>
      <c r="M108" s="101" t="s">
        <v>9</v>
      </c>
      <c r="N108" s="112">
        <f>COUNTIF(Table7[Spawner],Table1[[#This Row],[Spawner Prefab]])</f>
        <v>22</v>
      </c>
      <c r="O108" s="104">
        <f>ROUND((Table1[[#This Row],[Total in "Village" scene]]/SUM(Table1[Total in "Village" scene]))*100,1)</f>
        <v>0.9</v>
      </c>
      <c r="P108" s="118">
        <f>COUNTIF(Table15[Spawner],Table1[[#This Row],[Spawner Prefab]])</f>
        <v>7</v>
      </c>
      <c r="Q108" s="108">
        <f>ROUND((Table1[[#This Row],[Total in "Castle" scene]]/SUM(Table1[Total in "Castle" scene]))*100,1)</f>
        <v>0.4</v>
      </c>
      <c r="R108" s="113">
        <f>COUNTIF(Table20[Spawner],Table1[[#This Row],[Spawner Prefab]])</f>
        <v>7</v>
      </c>
      <c r="S108" s="105">
        <f>ROUND((Table1[[#This Row],[Total in "Dark" scene]]/SUM(Table1[Total in "Dark" scene]))*100,1)</f>
        <v>0.9</v>
      </c>
      <c r="T108" s="119">
        <f>Table1[[#This Row],[Total in "Village" scene]]+Table1[[#This Row],[Total in "Castle" scene]]+Table1[[#This Row],[Total in "Dark" scene]]</f>
        <v>36</v>
      </c>
      <c r="U108" s="107">
        <f>ROUND((Table1[[#This Row],[Total in the game]]/SUM(Table1[Total in the game]))*100,1)</f>
        <v>0.7</v>
      </c>
      <c r="W108" s="123" t="s">
        <v>315</v>
      </c>
      <c r="X108" s="123" t="s">
        <v>343</v>
      </c>
      <c r="Y108" s="129" t="s">
        <v>343</v>
      </c>
      <c r="Z108" s="129" t="s">
        <v>343</v>
      </c>
    </row>
    <row r="109" spans="4:26" x14ac:dyDescent="0.25">
      <c r="D109" s="79" t="s">
        <v>78</v>
      </c>
      <c r="E109" s="79" t="s">
        <v>305</v>
      </c>
      <c r="F109" s="79" t="s">
        <v>306</v>
      </c>
      <c r="G109" s="111">
        <v>260</v>
      </c>
      <c r="H109" s="111">
        <v>260</v>
      </c>
      <c r="I109" s="116">
        <v>15</v>
      </c>
      <c r="J109" s="101">
        <v>75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0</v>
      </c>
      <c r="O109" s="104">
        <f>ROUND((Table1[[#This Row],[Total in "Village" scene]]/SUM(Table1[Total in "Village" scene]))*100,1)</f>
        <v>0</v>
      </c>
      <c r="P109" s="118">
        <f>COUNTIF(Table15[Spawner],Table1[[#This Row],[Spawner Prefab]])</f>
        <v>0</v>
      </c>
      <c r="Q109" s="108">
        <f>ROUND((Table1[[#This Row],[Total in "Castle" scene]]/SUM(Table1[Total in "Castle" scene]))*100,1)</f>
        <v>0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0</v>
      </c>
      <c r="U109" s="107">
        <f>ROUND((Table1[[#This Row],[Total in the game]]/SUM(Table1[Total in the game]))*100,1)</f>
        <v>0</v>
      </c>
      <c r="W109" s="123" t="s">
        <v>595</v>
      </c>
      <c r="X109" s="123" t="s">
        <v>343</v>
      </c>
      <c r="Y109" s="129" t="s">
        <v>343</v>
      </c>
      <c r="Z109" s="129" t="s">
        <v>343</v>
      </c>
    </row>
    <row r="110" spans="4:26" x14ac:dyDescent="0.25">
      <c r="D110" s="79" t="s">
        <v>78</v>
      </c>
      <c r="E110" s="79" t="s">
        <v>307</v>
      </c>
      <c r="F110" s="79" t="s">
        <v>308</v>
      </c>
      <c r="G110" s="111">
        <v>260</v>
      </c>
      <c r="H110" s="111">
        <v>260</v>
      </c>
      <c r="I110" s="116">
        <v>15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0</v>
      </c>
      <c r="O110" s="104">
        <f>ROUND((Table1[[#This Row],[Total in "Village" scene]]/SUM(Table1[Total in "Village" scene]))*100,1)</f>
        <v>0</v>
      </c>
      <c r="P110" s="118">
        <f>COUNTIF(Table15[Spawner],Table1[[#This Row],[Spawner Prefab]])</f>
        <v>1</v>
      </c>
      <c r="Q110" s="108">
        <f>ROUND((Table1[[#This Row],[Total in "Castle" scene]]/SUM(Table1[Total in "Castle" scene]))*100,1)</f>
        <v>0.1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1</v>
      </c>
      <c r="U110" s="107">
        <f>ROUND((Table1[[#This Row],[Total in the game]]/SUM(Table1[Total in the game]))*100,1)</f>
        <v>0</v>
      </c>
      <c r="W110" s="124" t="s">
        <v>598</v>
      </c>
      <c r="X110" s="124" t="s">
        <v>344</v>
      </c>
      <c r="Y110" s="128" t="s">
        <v>344</v>
      </c>
      <c r="Z110" s="128" t="s">
        <v>344</v>
      </c>
    </row>
    <row r="111" spans="4:26" x14ac:dyDescent="0.25">
      <c r="D111" s="79" t="s">
        <v>78</v>
      </c>
      <c r="E111" s="79" t="s">
        <v>443</v>
      </c>
      <c r="F111" s="79" t="s">
        <v>444</v>
      </c>
      <c r="G111" s="111">
        <v>220</v>
      </c>
      <c r="H111" s="111">
        <v>220</v>
      </c>
      <c r="I111" s="116">
        <v>15</v>
      </c>
      <c r="J111" s="101">
        <v>75</v>
      </c>
      <c r="K111" s="101">
        <v>0</v>
      </c>
      <c r="L111" s="101">
        <v>0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0</v>
      </c>
      <c r="Q111" s="108">
        <f>ROUND((Table1[[#This Row],[Total in "Castle" scene]]/SUM(Table1[Total in "Castle" scene]))*100,1)</f>
        <v>0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0</v>
      </c>
      <c r="U111" s="107">
        <f>ROUND((Table1[[#This Row],[Total in the game]]/SUM(Table1[Total in the game]))*100,1)</f>
        <v>0</v>
      </c>
      <c r="W111" s="123" t="s">
        <v>639</v>
      </c>
      <c r="X111" s="123" t="s">
        <v>343</v>
      </c>
      <c r="Y111" s="129" t="s">
        <v>343</v>
      </c>
      <c r="Z111" s="129" t="s">
        <v>343</v>
      </c>
    </row>
    <row r="112" spans="4:26" x14ac:dyDescent="0.25">
      <c r="D112" s="79" t="s">
        <v>78</v>
      </c>
      <c r="E112" s="79" t="s">
        <v>445</v>
      </c>
      <c r="F112" s="79" t="s">
        <v>467</v>
      </c>
      <c r="G112" s="111">
        <v>220</v>
      </c>
      <c r="H112" s="111">
        <v>220</v>
      </c>
      <c r="I112" s="116">
        <v>15</v>
      </c>
      <c r="J112" s="101">
        <v>75</v>
      </c>
      <c r="K112" s="101">
        <v>0</v>
      </c>
      <c r="L112" s="101">
        <v>0</v>
      </c>
      <c r="M112" s="101" t="s">
        <v>9</v>
      </c>
      <c r="N112" s="112">
        <f>COUNTIF(Table7[Spawner],Table1[[#This Row],[Spawner Prefab]])</f>
        <v>3</v>
      </c>
      <c r="O112" s="104">
        <f>ROUND((Table1[[#This Row],[Total in "Village" scene]]/SUM(Table1[Total in "Village" scene]))*100,1)</f>
        <v>0.1</v>
      </c>
      <c r="P112" s="118">
        <f>COUNTIF(Table15[Spawner],Table1[[#This Row],[Spawner Prefab]])</f>
        <v>0</v>
      </c>
      <c r="Q112" s="108">
        <f>ROUND((Table1[[#This Row],[Total in "Castle" scene]]/SUM(Table1[Total in "Castle" scene]))*100,1)</f>
        <v>0</v>
      </c>
      <c r="R112" s="113">
        <f>COUNTIF(Table20[Spawner],Table1[[#This Row],[Spawner Prefab]])</f>
        <v>0</v>
      </c>
      <c r="S112" s="105">
        <f>ROUND((Table1[[#This Row],[Total in "Dark" scene]]/SUM(Table1[Total in "Dark" scene]))*100,1)</f>
        <v>0</v>
      </c>
      <c r="T112" s="119">
        <f>Table1[[#This Row],[Total in "Village" scene]]+Table1[[#This Row],[Total in "Castle" scene]]+Table1[[#This Row],[Total in "Dark" scene]]</f>
        <v>3</v>
      </c>
      <c r="U112" s="107">
        <f>ROUND((Table1[[#This Row],[Total in the game]]/SUM(Table1[Total in the game]))*100,1)</f>
        <v>0.1</v>
      </c>
      <c r="W112" s="124" t="s">
        <v>317</v>
      </c>
      <c r="X112" s="124" t="s">
        <v>344</v>
      </c>
      <c r="Y112" s="128" t="s">
        <v>344</v>
      </c>
      <c r="Z112" s="128" t="s">
        <v>344</v>
      </c>
    </row>
    <row r="113" spans="4:26" x14ac:dyDescent="0.25">
      <c r="D113" s="79" t="s">
        <v>79</v>
      </c>
      <c r="E113" s="79" t="s">
        <v>309</v>
      </c>
      <c r="F113" s="79" t="s">
        <v>310</v>
      </c>
      <c r="G113" s="111">
        <v>200</v>
      </c>
      <c r="H113" s="111">
        <v>200</v>
      </c>
      <c r="I113" s="116">
        <v>7</v>
      </c>
      <c r="J113" s="101">
        <v>75</v>
      </c>
      <c r="K113" s="101">
        <v>0</v>
      </c>
      <c r="L113" s="101">
        <v>0</v>
      </c>
      <c r="M113" s="101" t="s">
        <v>9</v>
      </c>
      <c r="N113" s="112">
        <f>COUNTIF(Table7[Spawner],Table1[[#This Row],[Spawner Prefab]])</f>
        <v>48</v>
      </c>
      <c r="O113" s="104">
        <f>ROUND((Table1[[#This Row],[Total in "Village" scene]]/SUM(Table1[Total in "Village" scene]))*100,1)</f>
        <v>1.9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0</v>
      </c>
      <c r="S113" s="105">
        <f>ROUND((Table1[[#This Row],[Total in "Dark" scene]]/SUM(Table1[Total in "Dark" scene]))*100,1)</f>
        <v>0</v>
      </c>
      <c r="T113" s="119">
        <f>Table1[[#This Row],[Total in "Village" scene]]+Table1[[#This Row],[Total in "Castle" scene]]+Table1[[#This Row],[Total in "Dark" scene]]</f>
        <v>48</v>
      </c>
      <c r="U113" s="107">
        <f>ROUND((Table1[[#This Row],[Total in the game]]/SUM(Table1[Total in the game]))*100,1)</f>
        <v>0.9</v>
      </c>
      <c r="W113" s="123" t="s">
        <v>319</v>
      </c>
      <c r="X113" s="123" t="s">
        <v>344</v>
      </c>
      <c r="Y113" s="129" t="s">
        <v>344</v>
      </c>
      <c r="Z113" s="129" t="s">
        <v>344</v>
      </c>
    </row>
    <row r="114" spans="4:26" x14ac:dyDescent="0.25">
      <c r="D114" s="79" t="s">
        <v>79</v>
      </c>
      <c r="E114" s="79" t="s">
        <v>311</v>
      </c>
      <c r="F114" s="79" t="s">
        <v>312</v>
      </c>
      <c r="G114" s="111">
        <v>200</v>
      </c>
      <c r="H114" s="111">
        <v>200</v>
      </c>
      <c r="I114" s="116">
        <v>7</v>
      </c>
      <c r="J114" s="101">
        <v>75</v>
      </c>
      <c r="K114" s="101">
        <v>0</v>
      </c>
      <c r="L114" s="101">
        <v>0</v>
      </c>
      <c r="M114" s="101" t="s">
        <v>9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0</v>
      </c>
      <c r="S114" s="105">
        <f>ROUND((Table1[[#This Row],[Total in "Dark" scene]]/SUM(Table1[Total in "Dark" scene]))*100,1)</f>
        <v>0</v>
      </c>
      <c r="T114" s="119">
        <f>Table1[[#This Row],[Total in "Village" scene]]+Table1[[#This Row],[Total in "Castle" scene]]+Table1[[#This Row],[Total in "Dark" scene]]</f>
        <v>0</v>
      </c>
      <c r="U114" s="107">
        <f>ROUND((Table1[[#This Row],[Total in the game]]/SUM(Table1[Total in the game]))*100,1)</f>
        <v>0</v>
      </c>
      <c r="W114" s="124" t="s">
        <v>321</v>
      </c>
      <c r="X114" s="124" t="s">
        <v>344</v>
      </c>
      <c r="Y114" s="128" t="s">
        <v>344</v>
      </c>
      <c r="Z114" s="128" t="s">
        <v>344</v>
      </c>
    </row>
    <row r="115" spans="4:26" x14ac:dyDescent="0.25">
      <c r="D115" s="79" t="s">
        <v>313</v>
      </c>
      <c r="E115" s="79" t="s">
        <v>314</v>
      </c>
      <c r="F115" s="79" t="s">
        <v>315</v>
      </c>
      <c r="G115" s="111">
        <v>300</v>
      </c>
      <c r="H115" s="111">
        <v>300</v>
      </c>
      <c r="I115" s="116">
        <v>30</v>
      </c>
      <c r="J115" s="101">
        <v>105</v>
      </c>
      <c r="K115" s="101">
        <v>2</v>
      </c>
      <c r="L115" s="101">
        <v>2</v>
      </c>
      <c r="M115" s="101" t="s">
        <v>9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2</v>
      </c>
      <c r="Q115" s="108">
        <f>ROUND((Table1[[#This Row],[Total in "Castle" scene]]/SUM(Table1[Total in "Castle" scene]))*100,1)</f>
        <v>0.1</v>
      </c>
      <c r="R115" s="113">
        <f>COUNTIF(Table20[Spawner],Table1[[#This Row],[Spawner Prefab]])</f>
        <v>0</v>
      </c>
      <c r="S115" s="105">
        <f>ROUND((Table1[[#This Row],[Total in "Dark" scene]]/SUM(Table1[Total in "Dark" scene]))*100,1)</f>
        <v>0</v>
      </c>
      <c r="T115" s="119">
        <f>Table1[[#This Row],[Total in "Village" scene]]+Table1[[#This Row],[Total in "Castle" scene]]+Table1[[#This Row],[Total in "Dark" scene]]</f>
        <v>2</v>
      </c>
      <c r="U115" s="107">
        <f>ROUND((Table1[[#This Row],[Total in the game]]/SUM(Table1[Total in the game]))*100,1)</f>
        <v>0</v>
      </c>
      <c r="W115" s="123" t="s">
        <v>323</v>
      </c>
      <c r="X115" s="123" t="s">
        <v>344</v>
      </c>
      <c r="Y115" s="129" t="s">
        <v>344</v>
      </c>
      <c r="Z115" s="129" t="s">
        <v>344</v>
      </c>
    </row>
    <row r="116" spans="4:26" x14ac:dyDescent="0.25">
      <c r="D116" s="79" t="s">
        <v>593</v>
      </c>
      <c r="E116" s="79" t="s">
        <v>594</v>
      </c>
      <c r="F116" s="79" t="s">
        <v>595</v>
      </c>
      <c r="G116" s="111">
        <v>120</v>
      </c>
      <c r="H116" s="111">
        <v>120</v>
      </c>
      <c r="I116" s="116">
        <v>5</v>
      </c>
      <c r="J116" s="101">
        <v>35</v>
      </c>
      <c r="K116" s="101">
        <v>2</v>
      </c>
      <c r="L116" s="101">
        <v>2</v>
      </c>
      <c r="M116" s="101" t="s">
        <v>9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0</v>
      </c>
      <c r="Q116" s="108">
        <f>ROUND((Table1[[#This Row],[Total in "Castle" scene]]/SUM(Table1[Total in "Castle" scene]))*100,1)</f>
        <v>0</v>
      </c>
      <c r="R116" s="113">
        <f>COUNTIF(Table20[Spawner],Table1[[#This Row],[Spawner Prefab]])</f>
        <v>29</v>
      </c>
      <c r="S116" s="105">
        <f>ROUND((Table1[[#This Row],[Total in "Dark" scene]]/SUM(Table1[Total in "Dark" scene]))*100,1)</f>
        <v>3.7</v>
      </c>
      <c r="T116" s="119">
        <f>Table1[[#This Row],[Total in "Village" scene]]+Table1[[#This Row],[Total in "Castle" scene]]+Table1[[#This Row],[Total in "Dark" scene]]</f>
        <v>29</v>
      </c>
      <c r="U116" s="107">
        <f>ROUND((Table1[[#This Row],[Total in the game]]/SUM(Table1[Total in the game]))*100,1)</f>
        <v>0.6</v>
      </c>
      <c r="W116" s="124" t="s">
        <v>326</v>
      </c>
      <c r="X116" s="124" t="s">
        <v>344</v>
      </c>
      <c r="Y116" s="128" t="s">
        <v>344</v>
      </c>
      <c r="Z116" s="128" t="s">
        <v>344</v>
      </c>
    </row>
    <row r="117" spans="4:26" x14ac:dyDescent="0.25">
      <c r="D117" s="79" t="s">
        <v>596</v>
      </c>
      <c r="E117" s="79" t="s">
        <v>597</v>
      </c>
      <c r="F117" s="79" t="s">
        <v>598</v>
      </c>
      <c r="G117" s="111">
        <v>120</v>
      </c>
      <c r="H117" s="111">
        <v>120</v>
      </c>
      <c r="I117" s="116">
        <v>50</v>
      </c>
      <c r="J117" s="101">
        <v>130</v>
      </c>
      <c r="K117" s="101">
        <v>4</v>
      </c>
      <c r="L117" s="101">
        <v>4</v>
      </c>
      <c r="M117" s="101">
        <v>50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0</v>
      </c>
      <c r="Q117" s="108">
        <f>ROUND((Table1[[#This Row],[Total in "Castle" scene]]/SUM(Table1[Total in "Castle" scene]))*100,1)</f>
        <v>0</v>
      </c>
      <c r="R117" s="113">
        <f>COUNTIF(Table20[Spawner],Table1[[#This Row],[Spawner Prefab]])</f>
        <v>10</v>
      </c>
      <c r="S117" s="105">
        <f>ROUND((Table1[[#This Row],[Total in "Dark" scene]]/SUM(Table1[Total in "Dark" scene]))*100,1)</f>
        <v>1.3</v>
      </c>
      <c r="T117" s="119">
        <f>Table1[[#This Row],[Total in "Village" scene]]+Table1[[#This Row],[Total in "Castle" scene]]+Table1[[#This Row],[Total in "Dark" scene]]</f>
        <v>10</v>
      </c>
      <c r="U117" s="107">
        <f>ROUND((Table1[[#This Row],[Total in the game]]/SUM(Table1[Total in the game]))*100,1)</f>
        <v>0.2</v>
      </c>
      <c r="W117" s="123" t="s">
        <v>328</v>
      </c>
      <c r="X117" s="123" t="s">
        <v>344</v>
      </c>
      <c r="Y117" s="129" t="s">
        <v>344</v>
      </c>
      <c r="Z117" s="129" t="s">
        <v>344</v>
      </c>
    </row>
    <row r="118" spans="4:26" x14ac:dyDescent="0.25">
      <c r="D118" s="79" t="s">
        <v>7344</v>
      </c>
      <c r="E118" s="79" t="s">
        <v>638</v>
      </c>
      <c r="F118" s="79" t="s">
        <v>639</v>
      </c>
      <c r="G118" s="111">
        <v>120</v>
      </c>
      <c r="H118" s="111">
        <v>120</v>
      </c>
      <c r="I118" s="116">
        <v>50</v>
      </c>
      <c r="J118" s="101">
        <v>95</v>
      </c>
      <c r="K118" s="101">
        <v>3</v>
      </c>
      <c r="L118" s="101">
        <v>3</v>
      </c>
      <c r="M118" s="101" t="s">
        <v>9</v>
      </c>
      <c r="N118" s="112">
        <f>COUNTIF(Table7[Spawner],Table1[[#This Row],[Spawner Prefab]])</f>
        <v>0</v>
      </c>
      <c r="O118" s="104">
        <f>ROUND((Table1[[#This Row],[Total in "Village" scene]]/SUM(Table1[Total in "Village" scene]))*100,1)</f>
        <v>0</v>
      </c>
      <c r="P118" s="118">
        <f>COUNTIF(Table15[Spawner],Table1[[#This Row],[Spawner Prefab]])</f>
        <v>0</v>
      </c>
      <c r="Q118" s="108">
        <f>ROUND((Table1[[#This Row],[Total in "Castle" scene]]/SUM(Table1[Total in "Castle" scene]))*100,1)</f>
        <v>0</v>
      </c>
      <c r="R118" s="113">
        <f>COUNTIF(Table20[Spawner],Table1[[#This Row],[Spawner Prefab]])</f>
        <v>3</v>
      </c>
      <c r="S118" s="105">
        <f>ROUND((Table1[[#This Row],[Total in "Dark" scene]]/SUM(Table1[Total in "Dark" scene]))*100,1)</f>
        <v>0.4</v>
      </c>
      <c r="T118" s="119">
        <f>Table1[[#This Row],[Total in "Village" scene]]+Table1[[#This Row],[Total in "Castle" scene]]+Table1[[#This Row],[Total in "Dark" scene]]</f>
        <v>3</v>
      </c>
      <c r="U118" s="107">
        <f>ROUND((Table1[[#This Row],[Total in the game]]/SUM(Table1[Total in the game]))*100,1)</f>
        <v>0.1</v>
      </c>
      <c r="W118" s="124" t="s">
        <v>330</v>
      </c>
      <c r="X118" s="124" t="s">
        <v>343</v>
      </c>
      <c r="Y118" s="128" t="s">
        <v>343</v>
      </c>
      <c r="Z118" s="128" t="s">
        <v>343</v>
      </c>
    </row>
    <row r="119" spans="4:26" x14ac:dyDescent="0.25">
      <c r="D119" s="79" t="s">
        <v>80</v>
      </c>
      <c r="E119" s="79" t="s">
        <v>316</v>
      </c>
      <c r="F119" s="79" t="s">
        <v>317</v>
      </c>
      <c r="G119" s="111">
        <v>310</v>
      </c>
      <c r="H119" s="111">
        <v>310</v>
      </c>
      <c r="I119" s="116">
        <v>50</v>
      </c>
      <c r="J119" s="101">
        <v>70</v>
      </c>
      <c r="K119" s="101">
        <v>2</v>
      </c>
      <c r="L119" s="101">
        <v>1</v>
      </c>
      <c r="M119" s="101">
        <v>55</v>
      </c>
      <c r="N119" s="112">
        <f>COUNTIF(Table7[Spawner],Table1[[#This Row],[Spawner Prefab]])</f>
        <v>0</v>
      </c>
      <c r="O119" s="104">
        <f>ROUND((Table1[[#This Row],[Total in "Village" scene]]/SUM(Table1[Total in "Village" scene]))*100,1)</f>
        <v>0</v>
      </c>
      <c r="P119" s="118">
        <f>COUNTIF(Table15[Spawner],Table1[[#This Row],[Spawner Prefab]])</f>
        <v>3</v>
      </c>
      <c r="Q119" s="108">
        <f>ROUND((Table1[[#This Row],[Total in "Castle" scene]]/SUM(Table1[Total in "Castle" scene]))*100,1)</f>
        <v>0.2</v>
      </c>
      <c r="R119" s="113">
        <f>COUNTIF(Table20[Spawner],Table1[[#This Row],[Spawner Prefab]])</f>
        <v>0</v>
      </c>
      <c r="S119" s="105">
        <f>ROUND((Table1[[#This Row],[Total in "Dark" scene]]/SUM(Table1[Total in "Dark" scene]))*100,1)</f>
        <v>0</v>
      </c>
      <c r="T119" s="119">
        <f>Table1[[#This Row],[Total in "Village" scene]]+Table1[[#This Row],[Total in "Castle" scene]]+Table1[[#This Row],[Total in "Dark" scene]]</f>
        <v>3</v>
      </c>
      <c r="U119" s="107">
        <f>ROUND((Table1[[#This Row],[Total in the game]]/SUM(Table1[Total in the game]))*100,1)</f>
        <v>0.1</v>
      </c>
      <c r="W119" s="123" t="s">
        <v>332</v>
      </c>
      <c r="X119" s="123" t="s">
        <v>343</v>
      </c>
      <c r="Y119" s="129" t="s">
        <v>343</v>
      </c>
      <c r="Z119" s="129" t="s">
        <v>343</v>
      </c>
    </row>
    <row r="120" spans="4:26" x14ac:dyDescent="0.25">
      <c r="D120" s="79" t="s">
        <v>80</v>
      </c>
      <c r="E120" s="79" t="s">
        <v>318</v>
      </c>
      <c r="F120" s="79" t="s">
        <v>319</v>
      </c>
      <c r="G120" s="111">
        <v>310</v>
      </c>
      <c r="H120" s="111">
        <v>310</v>
      </c>
      <c r="I120" s="116">
        <v>50</v>
      </c>
      <c r="J120" s="101">
        <v>70</v>
      </c>
      <c r="K120" s="101">
        <v>2</v>
      </c>
      <c r="L120" s="101">
        <v>1</v>
      </c>
      <c r="M120" s="101">
        <v>55</v>
      </c>
      <c r="N120" s="112">
        <f>COUNTIF(Table7[Spawner],Table1[[#This Row],[Spawner Prefab]])</f>
        <v>0</v>
      </c>
      <c r="O120" s="104">
        <f>ROUND((Table1[[#This Row],[Total in "Village" scene]]/SUM(Table1[Total in "Village" scene]))*100,1)</f>
        <v>0</v>
      </c>
      <c r="P120" s="118">
        <f>COUNTIF(Table15[Spawner],Table1[[#This Row],[Spawner Prefab]])</f>
        <v>5</v>
      </c>
      <c r="Q120" s="108">
        <f>ROUND((Table1[[#This Row],[Total in "Castle" scene]]/SUM(Table1[Total in "Castle" scene]))*100,1)</f>
        <v>0.3</v>
      </c>
      <c r="R120" s="113">
        <f>COUNTIF(Table20[Spawner],Table1[[#This Row],[Spawner Prefab]])</f>
        <v>0</v>
      </c>
      <c r="S120" s="105">
        <f>ROUND((Table1[[#This Row],[Total in "Dark" scene]]/SUM(Table1[Total in "Dark" scene]))*100,1)</f>
        <v>0</v>
      </c>
      <c r="T120" s="119">
        <f>Table1[[#This Row],[Total in "Village" scene]]+Table1[[#This Row],[Total in "Castle" scene]]+Table1[[#This Row],[Total in "Dark" scene]]</f>
        <v>5</v>
      </c>
      <c r="U120" s="107">
        <f>ROUND((Table1[[#This Row],[Total in the game]]/SUM(Table1[Total in the game]))*100,1)</f>
        <v>0.1</v>
      </c>
      <c r="W120" s="124" t="s">
        <v>333</v>
      </c>
      <c r="X120" s="124" t="s">
        <v>343</v>
      </c>
      <c r="Y120" s="128" t="s">
        <v>343</v>
      </c>
      <c r="Z120" s="128" t="s">
        <v>343</v>
      </c>
    </row>
    <row r="121" spans="4:26" x14ac:dyDescent="0.25">
      <c r="D121" s="79" t="s">
        <v>80</v>
      </c>
      <c r="E121" s="79" t="s">
        <v>320</v>
      </c>
      <c r="F121" s="79" t="s">
        <v>321</v>
      </c>
      <c r="G121" s="111">
        <v>310</v>
      </c>
      <c r="H121" s="111">
        <v>310</v>
      </c>
      <c r="I121" s="116">
        <v>50</v>
      </c>
      <c r="J121" s="101">
        <v>70</v>
      </c>
      <c r="K121" s="101">
        <v>2</v>
      </c>
      <c r="L121" s="101">
        <v>1</v>
      </c>
      <c r="M121" s="101">
        <v>40</v>
      </c>
      <c r="N121" s="112">
        <f>COUNTIF(Table7[Spawner],Table1[[#This Row],[Spawner Prefab]])</f>
        <v>0</v>
      </c>
      <c r="O121" s="104">
        <f>ROUND((Table1[[#This Row],[Total in "Village" scene]]/SUM(Table1[Total in "Village" scene]))*100,1)</f>
        <v>0</v>
      </c>
      <c r="P121" s="118">
        <f>COUNTIF(Table15[Spawner],Table1[[#This Row],[Spawner Prefab]])</f>
        <v>0</v>
      </c>
      <c r="Q121" s="108">
        <f>ROUND((Table1[[#This Row],[Total in "Castle" scene]]/SUM(Table1[Total in "Castle" scene]))*100,1)</f>
        <v>0</v>
      </c>
      <c r="R121" s="113">
        <f>COUNTIF(Table20[Spawner],Table1[[#This Row],[Spawner Prefab]])</f>
        <v>0</v>
      </c>
      <c r="S121" s="105">
        <f>ROUND((Table1[[#This Row],[Total in "Dark" scene]]/SUM(Table1[Total in "Dark" scene]))*100,1)</f>
        <v>0</v>
      </c>
      <c r="T121" s="119">
        <f>Table1[[#This Row],[Total in "Village" scene]]+Table1[[#This Row],[Total in "Castle" scene]]+Table1[[#This Row],[Total in "Dark" scene]]</f>
        <v>0</v>
      </c>
      <c r="U121" s="107">
        <f>ROUND((Table1[[#This Row],[Total in the game]]/SUM(Table1[Total in the game]))*100,1)</f>
        <v>0</v>
      </c>
      <c r="W121" s="123" t="s">
        <v>508</v>
      </c>
      <c r="X121" s="123" t="s">
        <v>344</v>
      </c>
      <c r="Y121" s="129" t="s">
        <v>344</v>
      </c>
      <c r="Z121" s="129" t="s">
        <v>344</v>
      </c>
    </row>
    <row r="122" spans="4:26" x14ac:dyDescent="0.25">
      <c r="D122" s="79" t="s">
        <v>89</v>
      </c>
      <c r="E122" s="79" t="s">
        <v>322</v>
      </c>
      <c r="F122" s="79" t="s">
        <v>323</v>
      </c>
      <c r="G122" s="111">
        <v>180</v>
      </c>
      <c r="H122" s="111">
        <v>180</v>
      </c>
      <c r="I122" s="116">
        <v>30</v>
      </c>
      <c r="J122" s="101">
        <v>75</v>
      </c>
      <c r="K122" s="101">
        <v>0</v>
      </c>
      <c r="L122" s="101">
        <v>0</v>
      </c>
      <c r="M122" s="101">
        <v>5</v>
      </c>
      <c r="N122" s="112">
        <f>COUNTIF(Table7[Spawner],Table1[[#This Row],[Spawner Prefab]])</f>
        <v>14</v>
      </c>
      <c r="O122" s="104">
        <f>ROUND((Table1[[#This Row],[Total in "Village" scene]]/SUM(Table1[Total in "Village" scene]))*100,1)</f>
        <v>0.6</v>
      </c>
      <c r="P122" s="118">
        <f>COUNTIF(Table15[Spawner],Table1[[#This Row],[Spawner Prefab]])</f>
        <v>21</v>
      </c>
      <c r="Q122" s="108">
        <f>ROUND((Table1[[#This Row],[Total in "Castle" scene]]/SUM(Table1[Total in "Castle" scene]))*100,1)</f>
        <v>1.1000000000000001</v>
      </c>
      <c r="R122" s="113">
        <f>COUNTIF(Table20[Spawner],Table1[[#This Row],[Spawner Prefab]])</f>
        <v>0</v>
      </c>
      <c r="S122" s="105">
        <f>ROUND((Table1[[#This Row],[Total in "Dark" scene]]/SUM(Table1[Total in "Dark" scene]))*100,1)</f>
        <v>0</v>
      </c>
      <c r="T122" s="119">
        <f>Table1[[#This Row],[Total in "Village" scene]]+Table1[[#This Row],[Total in "Castle" scene]]+Table1[[#This Row],[Total in "Dark" scene]]</f>
        <v>35</v>
      </c>
      <c r="U122" s="107">
        <f>ROUND((Table1[[#This Row],[Total in the game]]/SUM(Table1[Total in the game]))*100,1)</f>
        <v>0.7</v>
      </c>
      <c r="W122" s="124" t="s">
        <v>510</v>
      </c>
      <c r="X122" s="124" t="s">
        <v>344</v>
      </c>
      <c r="Y122" s="128" t="s">
        <v>344</v>
      </c>
      <c r="Z122" s="128" t="s">
        <v>344</v>
      </c>
    </row>
    <row r="123" spans="4:26" x14ac:dyDescent="0.25">
      <c r="D123" s="79" t="s">
        <v>324</v>
      </c>
      <c r="E123" s="79" t="s">
        <v>325</v>
      </c>
      <c r="F123" s="79" t="s">
        <v>326</v>
      </c>
      <c r="G123" s="111">
        <v>170</v>
      </c>
      <c r="H123" s="111">
        <v>170</v>
      </c>
      <c r="I123" s="116">
        <v>20</v>
      </c>
      <c r="J123" s="101">
        <v>70</v>
      </c>
      <c r="K123" s="101">
        <v>2</v>
      </c>
      <c r="L123" s="101">
        <v>2</v>
      </c>
      <c r="M123" s="101">
        <v>10</v>
      </c>
      <c r="N123" s="112">
        <f>COUNTIF(Table7[Spawner],Table1[[#This Row],[Spawner Prefab]])</f>
        <v>10</v>
      </c>
      <c r="O123" s="104">
        <f>ROUND((Table1[[#This Row],[Total in "Village" scene]]/SUM(Table1[Total in "Village" scene]))*100,1)</f>
        <v>0.4</v>
      </c>
      <c r="P123" s="118">
        <f>COUNTIF(Table15[Spawner],Table1[[#This Row],[Spawner Prefab]])</f>
        <v>21</v>
      </c>
      <c r="Q123" s="108">
        <f>ROUND((Table1[[#This Row],[Total in "Castle" scene]]/SUM(Table1[Total in "Castle" scene]))*100,1)</f>
        <v>1.1000000000000001</v>
      </c>
      <c r="R123" s="113">
        <f>COUNTIF(Table20[Spawner],Table1[[#This Row],[Spawner Prefab]])</f>
        <v>4</v>
      </c>
      <c r="S123" s="105">
        <f>ROUND((Table1[[#This Row],[Total in "Dark" scene]]/SUM(Table1[Total in "Dark" scene]))*100,1)</f>
        <v>0.5</v>
      </c>
      <c r="T123" s="119">
        <f>Table1[[#This Row],[Total in "Village" scene]]+Table1[[#This Row],[Total in "Castle" scene]]+Table1[[#This Row],[Total in "Dark" scene]]</f>
        <v>35</v>
      </c>
      <c r="U123" s="107">
        <f>ROUND((Table1[[#This Row],[Total in the game]]/SUM(Table1[Total in the game]))*100,1)</f>
        <v>0.7</v>
      </c>
      <c r="W123" s="123" t="s">
        <v>353</v>
      </c>
      <c r="X123" s="123" t="s">
        <v>344</v>
      </c>
      <c r="Y123" s="129" t="s">
        <v>344</v>
      </c>
      <c r="Z123" s="129" t="s">
        <v>344</v>
      </c>
    </row>
    <row r="124" spans="4:26" x14ac:dyDescent="0.25">
      <c r="D124" s="79" t="s">
        <v>81</v>
      </c>
      <c r="E124" s="79" t="s">
        <v>327</v>
      </c>
      <c r="F124" s="79" t="s">
        <v>328</v>
      </c>
      <c r="G124" s="111">
        <v>170</v>
      </c>
      <c r="H124" s="111">
        <v>170</v>
      </c>
      <c r="I124" s="116">
        <v>20</v>
      </c>
      <c r="J124" s="101">
        <v>70</v>
      </c>
      <c r="K124" s="101">
        <v>2</v>
      </c>
      <c r="L124" s="101">
        <v>2</v>
      </c>
      <c r="M124" s="101">
        <v>25</v>
      </c>
      <c r="N124" s="112">
        <f>COUNTIF(Table7[Spawner],Table1[[#This Row],[Spawner Prefab]])</f>
        <v>65</v>
      </c>
      <c r="O124" s="104">
        <f>ROUND((Table1[[#This Row],[Total in "Village" scene]]/SUM(Table1[Total in "Village" scene]))*100,1)</f>
        <v>2.6</v>
      </c>
      <c r="P124" s="118">
        <f>COUNTIF(Table15[Spawner],Table1[[#This Row],[Spawner Prefab]])</f>
        <v>38</v>
      </c>
      <c r="Q124" s="108">
        <f>ROUND((Table1[[#This Row],[Total in "Castle" scene]]/SUM(Table1[Total in "Castle" scene]))*100,1)</f>
        <v>2</v>
      </c>
      <c r="R124" s="113">
        <f>COUNTIF(Table20[Spawner],Table1[[#This Row],[Spawner Prefab]])</f>
        <v>14</v>
      </c>
      <c r="S124" s="105">
        <f>ROUND((Table1[[#This Row],[Total in "Dark" scene]]/SUM(Table1[Total in "Dark" scene]))*100,1)</f>
        <v>1.8</v>
      </c>
      <c r="T124" s="119">
        <f>Table1[[#This Row],[Total in "Village" scene]]+Table1[[#This Row],[Total in "Castle" scene]]+Table1[[#This Row],[Total in "Dark" scene]]</f>
        <v>117</v>
      </c>
      <c r="U124" s="107">
        <f>ROUND((Table1[[#This Row],[Total in the game]]/SUM(Table1[Total in the game]))*100,1)</f>
        <v>2.2000000000000002</v>
      </c>
      <c r="W124" s="124" t="s">
        <v>355</v>
      </c>
      <c r="X124" s="124" t="s">
        <v>343</v>
      </c>
      <c r="Y124" s="128" t="s">
        <v>343</v>
      </c>
      <c r="Z124" s="128" t="s">
        <v>343</v>
      </c>
    </row>
    <row r="125" spans="4:26" x14ac:dyDescent="0.25">
      <c r="D125" s="79" t="s">
        <v>82</v>
      </c>
      <c r="E125" s="79" t="s">
        <v>329</v>
      </c>
      <c r="F125" s="79" t="s">
        <v>330</v>
      </c>
      <c r="G125" s="111">
        <v>150</v>
      </c>
      <c r="H125" s="111">
        <v>150</v>
      </c>
      <c r="I125" s="116">
        <v>4</v>
      </c>
      <c r="J125" s="101">
        <v>25</v>
      </c>
      <c r="K125" s="101">
        <v>0</v>
      </c>
      <c r="L125" s="101">
        <v>0</v>
      </c>
      <c r="M125" s="101" t="s">
        <v>9</v>
      </c>
      <c r="N125" s="112">
        <f>COUNTIF(Table7[Spawner],Table1[[#This Row],[Spawner Prefab]])</f>
        <v>230</v>
      </c>
      <c r="O125" s="104">
        <f>ROUND((Table1[[#This Row],[Total in "Village" scene]]/SUM(Table1[Total in "Village" scene]))*100,1)</f>
        <v>9.1</v>
      </c>
      <c r="P125" s="118">
        <f>COUNTIF(Table15[Spawner],Table1[[#This Row],[Spawner Prefab]])</f>
        <v>130</v>
      </c>
      <c r="Q125" s="108">
        <f>ROUND((Table1[[#This Row],[Total in "Castle" scene]]/SUM(Table1[Total in "Castle" scene]))*100,1)</f>
        <v>6.7</v>
      </c>
      <c r="R125" s="113">
        <f>COUNTIF(Table20[Spawner],Table1[[#This Row],[Spawner Prefab]])</f>
        <v>39</v>
      </c>
      <c r="S125" s="105">
        <f>ROUND((Table1[[#This Row],[Total in "Dark" scene]]/SUM(Table1[Total in "Dark" scene]))*100,1)</f>
        <v>5</v>
      </c>
      <c r="T125" s="119">
        <f>Table1[[#This Row],[Total in "Village" scene]]+Table1[[#This Row],[Total in "Castle" scene]]+Table1[[#This Row],[Total in "Dark" scene]]</f>
        <v>399</v>
      </c>
      <c r="U125" s="107">
        <f>ROUND((Table1[[#This Row],[Total in the game]]/SUM(Table1[Total in the game]))*100,1)</f>
        <v>7.6</v>
      </c>
      <c r="W125" s="123" t="s">
        <v>641</v>
      </c>
      <c r="X125" s="123" t="s">
        <v>343</v>
      </c>
      <c r="Y125" s="129" t="s">
        <v>343</v>
      </c>
      <c r="Z125" s="129" t="s">
        <v>343</v>
      </c>
    </row>
    <row r="126" spans="4:26" x14ac:dyDescent="0.25">
      <c r="D126" s="79" t="s">
        <v>82</v>
      </c>
      <c r="E126" s="79" t="s">
        <v>331</v>
      </c>
      <c r="F126" s="79" t="s">
        <v>332</v>
      </c>
      <c r="G126" s="111">
        <v>150</v>
      </c>
      <c r="H126" s="111">
        <v>150</v>
      </c>
      <c r="I126" s="116">
        <v>4</v>
      </c>
      <c r="J126" s="101">
        <v>25</v>
      </c>
      <c r="K126" s="101">
        <v>0</v>
      </c>
      <c r="L126" s="101">
        <v>0</v>
      </c>
      <c r="M126" s="101" t="s">
        <v>9</v>
      </c>
      <c r="N126" s="112">
        <f>COUNTIF(Table7[Spawner],Table1[[#This Row],[Spawner Prefab]])</f>
        <v>32</v>
      </c>
      <c r="O126" s="104">
        <f>ROUND((Table1[[#This Row],[Total in "Village" scene]]/SUM(Table1[Total in "Village" scene]))*100,1)</f>
        <v>1.3</v>
      </c>
      <c r="P126" s="118">
        <f>COUNTIF(Table15[Spawner],Table1[[#This Row],[Spawner Prefab]])</f>
        <v>80</v>
      </c>
      <c r="Q126" s="108">
        <f>ROUND((Table1[[#This Row],[Total in "Castle" scene]]/SUM(Table1[Total in "Castle" scene]))*100,1)</f>
        <v>4.0999999999999996</v>
      </c>
      <c r="R126" s="113">
        <f>COUNTIF(Table20[Spawner],Table1[[#This Row],[Spawner Prefab]])</f>
        <v>0</v>
      </c>
      <c r="S126" s="105">
        <f>ROUND((Table1[[#This Row],[Total in "Dark" scene]]/SUM(Table1[Total in "Dark" scene]))*100,1)</f>
        <v>0</v>
      </c>
      <c r="T126" s="119">
        <f>Table1[[#This Row],[Total in "Village" scene]]+Table1[[#This Row],[Total in "Castle" scene]]+Table1[[#This Row],[Total in "Dark" scene]]</f>
        <v>112</v>
      </c>
      <c r="U126" s="107">
        <f>ROUND((Table1[[#This Row],[Total in the game]]/SUM(Table1[Total in the game]))*100,1)</f>
        <v>2.1</v>
      </c>
      <c r="W126" s="123" t="s">
        <v>357</v>
      </c>
      <c r="X126" s="123" t="s">
        <v>343</v>
      </c>
      <c r="Y126" s="129" t="s">
        <v>343</v>
      </c>
      <c r="Z126" s="129" t="s">
        <v>343</v>
      </c>
    </row>
    <row r="127" spans="4:26" x14ac:dyDescent="0.25">
      <c r="D127" s="79" t="s">
        <v>123</v>
      </c>
      <c r="E127" s="79" t="s">
        <v>334</v>
      </c>
      <c r="F127" s="79" t="s">
        <v>333</v>
      </c>
      <c r="G127" s="111">
        <v>180</v>
      </c>
      <c r="H127" s="111">
        <v>180</v>
      </c>
      <c r="I127" s="116">
        <v>3</v>
      </c>
      <c r="J127" s="101">
        <v>25</v>
      </c>
      <c r="K127" s="101">
        <v>0</v>
      </c>
      <c r="L127" s="101">
        <v>0</v>
      </c>
      <c r="M127" s="101" t="s">
        <v>9</v>
      </c>
      <c r="N127" s="112">
        <f>COUNTIF(Table7[Spawner],Table1[[#This Row],[Spawner Prefab]])</f>
        <v>34</v>
      </c>
      <c r="O127" s="104">
        <f>ROUND((Table1[[#This Row],[Total in "Village" scene]]/SUM(Table1[Total in "Village" scene]))*100,1)</f>
        <v>1.3</v>
      </c>
      <c r="P127" s="118">
        <f>COUNTIF(Table15[Spawner],Table1[[#This Row],[Spawner Prefab]])</f>
        <v>0</v>
      </c>
      <c r="Q127" s="108">
        <f>ROUND((Table1[[#This Row],[Total in "Castle" scene]]/SUM(Table1[Total in "Castle" scene]))*100,1)</f>
        <v>0</v>
      </c>
      <c r="R127" s="113">
        <f>COUNTIF(Table20[Spawner],Table1[[#This Row],[Spawner Prefab]])</f>
        <v>0</v>
      </c>
      <c r="S127" s="105">
        <f>ROUND((Table1[[#This Row],[Total in "Dark" scene]]/SUM(Table1[Total in "Dark" scene]))*100,1)</f>
        <v>0</v>
      </c>
      <c r="T127" s="119">
        <f>Table1[[#This Row],[Total in "Village" scene]]+Table1[[#This Row],[Total in "Castle" scene]]+Table1[[#This Row],[Total in "Dark" scene]]</f>
        <v>34</v>
      </c>
      <c r="U127" s="107">
        <f>ROUND((Table1[[#This Row],[Total in the game]]/SUM(Table1[Total in the game]))*100,1)</f>
        <v>0.6</v>
      </c>
      <c r="W127" s="123" t="s">
        <v>357</v>
      </c>
      <c r="X127" s="123" t="s">
        <v>343</v>
      </c>
      <c r="Y127" s="129" t="s">
        <v>343</v>
      </c>
      <c r="Z127" s="129" t="s">
        <v>343</v>
      </c>
    </row>
    <row r="128" spans="4:26" x14ac:dyDescent="0.25">
      <c r="D128" s="79" t="s">
        <v>548</v>
      </c>
      <c r="E128" s="79" t="s">
        <v>507</v>
      </c>
      <c r="F128" s="79" t="s">
        <v>508</v>
      </c>
      <c r="G128" s="111">
        <v>180</v>
      </c>
      <c r="H128" s="111">
        <v>180</v>
      </c>
      <c r="I128" s="116">
        <v>100</v>
      </c>
      <c r="J128" s="101">
        <v>95</v>
      </c>
      <c r="K128" s="101">
        <v>3</v>
      </c>
      <c r="L128" s="101">
        <v>3</v>
      </c>
      <c r="M128" s="101">
        <v>25</v>
      </c>
      <c r="N128" s="112">
        <f>COUNTIF(Table7[Spawner],Table1[[#This Row],[Spawner Prefab]])</f>
        <v>0</v>
      </c>
      <c r="O128" s="104">
        <f>ROUND((Table1[[#This Row],[Total in "Village" scene]]/SUM(Table1[Total in "Village" scene]))*100,1)</f>
        <v>0</v>
      </c>
      <c r="P128" s="118">
        <f>COUNTIF(Table15[Spawner],Table1[[#This Row],[Spawner Prefab]])</f>
        <v>35</v>
      </c>
      <c r="Q128" s="108">
        <f>ROUND((Table1[[#This Row],[Total in "Castle" scene]]/SUM(Table1[Total in "Castle" scene]))*100,1)</f>
        <v>1.8</v>
      </c>
      <c r="R128" s="113">
        <f>COUNTIF(Table20[Spawner],Table1[[#This Row],[Spawner Prefab]])</f>
        <v>7</v>
      </c>
      <c r="S128" s="105">
        <f>ROUND((Table1[[#This Row],[Total in "Dark" scene]]/SUM(Table1[Total in "Dark" scene]))*100,1)</f>
        <v>0.9</v>
      </c>
      <c r="T128" s="119">
        <f>Table1[[#This Row],[Total in "Village" scene]]+Table1[[#This Row],[Total in "Castle" scene]]+Table1[[#This Row],[Total in "Dark" scene]]</f>
        <v>42</v>
      </c>
      <c r="U128" s="107">
        <f>ROUND((Table1[[#This Row],[Total in the game]]/SUM(Table1[Total in the game]))*100,1)</f>
        <v>0.8</v>
      </c>
      <c r="W128" s="123" t="s">
        <v>359</v>
      </c>
      <c r="X128" s="123" t="s">
        <v>343</v>
      </c>
      <c r="Y128" s="129" t="s">
        <v>343</v>
      </c>
      <c r="Z128" s="129" t="s">
        <v>343</v>
      </c>
    </row>
    <row r="129" spans="4:26" x14ac:dyDescent="0.25">
      <c r="D129" s="79" t="s">
        <v>549</v>
      </c>
      <c r="E129" s="79" t="s">
        <v>509</v>
      </c>
      <c r="F129" s="79" t="s">
        <v>510</v>
      </c>
      <c r="G129" s="111">
        <v>120</v>
      </c>
      <c r="H129" s="111">
        <v>120</v>
      </c>
      <c r="I129" s="116">
        <v>35</v>
      </c>
      <c r="J129" s="101">
        <v>35</v>
      </c>
      <c r="K129" s="101">
        <v>2</v>
      </c>
      <c r="L129" s="101">
        <v>2</v>
      </c>
      <c r="M129" s="101" t="s">
        <v>9</v>
      </c>
      <c r="N129" s="112">
        <f>COUNTIF(Table7[Spawner],Table1[[#This Row],[Spawner Prefab]])</f>
        <v>0</v>
      </c>
      <c r="O129" s="104">
        <f>ROUND((Table1[[#This Row],[Total in "Village" scene]]/SUM(Table1[Total in "Village" scene]))*100,1)</f>
        <v>0</v>
      </c>
      <c r="P129" s="118">
        <f>COUNTIF(Table15[Spawner],Table1[[#This Row],[Spawner Prefab]])</f>
        <v>52</v>
      </c>
      <c r="Q129" s="108">
        <f>ROUND((Table1[[#This Row],[Total in "Castle" scene]]/SUM(Table1[Total in "Castle" scene]))*100,1)</f>
        <v>2.7</v>
      </c>
      <c r="R129" s="113">
        <f>COUNTIF(Table20[Spawner],Table1[[#This Row],[Spawner Prefab]])</f>
        <v>45</v>
      </c>
      <c r="S129" s="105">
        <f>ROUND((Table1[[#This Row],[Total in "Dark" scene]]/SUM(Table1[Total in "Dark" scene]))*100,1)</f>
        <v>5.8</v>
      </c>
      <c r="T129" s="119">
        <f>Table1[[#This Row],[Total in "Village" scene]]+Table1[[#This Row],[Total in "Castle" scene]]+Table1[[#This Row],[Total in "Dark" scene]]</f>
        <v>97</v>
      </c>
      <c r="U129" s="107">
        <f>ROUND((Table1[[#This Row],[Total in the game]]/SUM(Table1[Total in the game]))*100,1)</f>
        <v>1.8</v>
      </c>
      <c r="W129" s="123" t="s">
        <v>361</v>
      </c>
      <c r="X129" s="123" t="s">
        <v>343</v>
      </c>
      <c r="Y129" s="129" t="s">
        <v>343</v>
      </c>
      <c r="Z129" s="129" t="s">
        <v>343</v>
      </c>
    </row>
    <row r="130" spans="4:26" x14ac:dyDescent="0.25">
      <c r="D130" s="79" t="s">
        <v>351</v>
      </c>
      <c r="E130" s="79" t="s">
        <v>352</v>
      </c>
      <c r="F130" s="79" t="s">
        <v>353</v>
      </c>
      <c r="G130" s="111">
        <v>420</v>
      </c>
      <c r="H130" s="111">
        <v>420</v>
      </c>
      <c r="I130" s="116">
        <v>300</v>
      </c>
      <c r="J130" s="101">
        <v>83</v>
      </c>
      <c r="K130" s="101">
        <v>1</v>
      </c>
      <c r="L130" s="101">
        <v>2</v>
      </c>
      <c r="M130" s="101">
        <v>60</v>
      </c>
      <c r="N130" s="112">
        <f>COUNTIF(Table7[Spawner],Table1[[#This Row],[Spawner Prefab]])</f>
        <v>15</v>
      </c>
      <c r="O130" s="104">
        <f>ROUND((Table1[[#This Row],[Total in "Village" scene]]/SUM(Table1[Total in "Village" scene]))*100,1)</f>
        <v>0.6</v>
      </c>
      <c r="P130" s="118">
        <f>COUNTIF(Table15[Spawner],Table1[[#This Row],[Spawner Prefab]])</f>
        <v>0</v>
      </c>
      <c r="Q130" s="108">
        <f>ROUND((Table1[[#This Row],[Total in "Castle" scene]]/SUM(Table1[Total in "Castle" scene]))*100,1)</f>
        <v>0</v>
      </c>
      <c r="R130" s="113">
        <f>COUNTIF(Table20[Spawner],Table1[[#This Row],[Spawner Prefab]])</f>
        <v>2</v>
      </c>
      <c r="S130" s="105">
        <f>ROUND((Table1[[#This Row],[Total in "Dark" scene]]/SUM(Table1[Total in "Dark" scene]))*100,1)</f>
        <v>0.3</v>
      </c>
      <c r="T130" s="119">
        <f>Table1[[#This Row],[Total in "Village" scene]]+Table1[[#This Row],[Total in "Castle" scene]]+Table1[[#This Row],[Total in "Dark" scene]]</f>
        <v>17</v>
      </c>
      <c r="U130" s="107">
        <f>ROUND((Table1[[#This Row],[Total in the game]]/SUM(Table1[Total in the game]))*100,1)</f>
        <v>0.3</v>
      </c>
      <c r="W130" s="123" t="s">
        <v>363</v>
      </c>
      <c r="X130" s="123" t="s">
        <v>343</v>
      </c>
      <c r="Y130" s="129" t="s">
        <v>343</v>
      </c>
      <c r="Z130" s="129" t="s">
        <v>343</v>
      </c>
    </row>
    <row r="131" spans="4:26" x14ac:dyDescent="0.25">
      <c r="D131" s="79" t="s">
        <v>83</v>
      </c>
      <c r="E131" s="79" t="s">
        <v>356</v>
      </c>
      <c r="F131" s="79" t="s">
        <v>357</v>
      </c>
      <c r="G131" s="111">
        <v>220</v>
      </c>
      <c r="H131" s="111">
        <v>220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31</v>
      </c>
      <c r="O131" s="104">
        <f>ROUND((Table1[[#This Row],[Total in "Village" scene]]/SUM(Table1[Total in "Village" scene]))*100,1)</f>
        <v>1.2</v>
      </c>
      <c r="P131" s="118">
        <f>COUNTIF(Table15[Spawner],Table1[[#This Row],[Spawner Prefab]])</f>
        <v>5</v>
      </c>
      <c r="Q131" s="108">
        <f>ROUND((Table1[[#This Row],[Total in "Castle" scene]]/SUM(Table1[Total in "Castle" scene]))*100,1)</f>
        <v>0.3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36</v>
      </c>
      <c r="U131" s="107">
        <f>ROUND((Table1[[#This Row],[Total in the game]]/SUM(Table1[Total in the game]))*100,1)</f>
        <v>0.7</v>
      </c>
      <c r="W131" s="123" t="s">
        <v>444</v>
      </c>
      <c r="X131" s="123" t="s">
        <v>343</v>
      </c>
      <c r="Y131" s="129" t="s">
        <v>343</v>
      </c>
      <c r="Z131" s="129" t="s">
        <v>343</v>
      </c>
    </row>
    <row r="132" spans="4:26" x14ac:dyDescent="0.25">
      <c r="D132" s="79" t="s">
        <v>83</v>
      </c>
      <c r="E132" s="79" t="s">
        <v>358</v>
      </c>
      <c r="F132" s="79" t="s">
        <v>359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10</v>
      </c>
      <c r="O132" s="104">
        <f>ROUND((Table1[[#This Row],[Total in "Village" scene]]/SUM(Table1[Total in "Village" scene]))*100,1)</f>
        <v>0.4</v>
      </c>
      <c r="P132" s="118">
        <f>COUNTIF(Table15[Spawner],Table1[[#This Row],[Spawner Prefab]])</f>
        <v>0</v>
      </c>
      <c r="Q132" s="108">
        <f>ROUND((Table1[[#This Row],[Total in "Castle" scene]]/SUM(Table1[Total in "Castle" scene]))*100,1)</f>
        <v>0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10</v>
      </c>
      <c r="U132" s="107">
        <f>ROUND((Table1[[#This Row],[Total in the game]]/SUM(Table1[Total in the game]))*100,1)</f>
        <v>0.2</v>
      </c>
      <c r="W132" s="123" t="s">
        <v>467</v>
      </c>
      <c r="X132" s="123" t="s">
        <v>343</v>
      </c>
      <c r="Y132" s="129" t="s">
        <v>343</v>
      </c>
      <c r="Z132" s="129" t="s">
        <v>343</v>
      </c>
    </row>
    <row r="133" spans="4:26" x14ac:dyDescent="0.25">
      <c r="D133" s="79" t="s">
        <v>83</v>
      </c>
      <c r="E133" s="79" t="s">
        <v>414</v>
      </c>
      <c r="F133" s="79" t="s">
        <v>357</v>
      </c>
      <c r="G133" s="111">
        <v>120</v>
      </c>
      <c r="H133" s="111">
        <v>120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12</v>
      </c>
      <c r="O133" s="104">
        <f>ROUND((Table1[[#This Row],[Total in "Village" scene]]/SUM(Table1[Total in "Village" scene]))*100,1)</f>
        <v>0.5</v>
      </c>
      <c r="P133" s="118">
        <f>COUNTIF(Table15[Spawner],Table1[[#This Row],[Spawner Prefab]])</f>
        <v>12</v>
      </c>
      <c r="Q133" s="108">
        <f>ROUND((Table1[[#This Row],[Total in "Castle" scene]]/SUM(Table1[Total in "Castle" scene]))*100,1)</f>
        <v>0.6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24</v>
      </c>
      <c r="U133" s="107">
        <f>ROUND((Table1[[#This Row],[Total in the game]]/SUM(Table1[Total in the game]))*100,1)</f>
        <v>0.5</v>
      </c>
      <c r="W133" s="123" t="s">
        <v>489</v>
      </c>
      <c r="X133" s="123" t="s">
        <v>343</v>
      </c>
      <c r="Y133" s="129" t="s">
        <v>343</v>
      </c>
      <c r="Z133" s="129" t="s">
        <v>343</v>
      </c>
    </row>
    <row r="134" spans="4:26" x14ac:dyDescent="0.25">
      <c r="D134" s="79" t="s">
        <v>84</v>
      </c>
      <c r="E134" s="79" t="s">
        <v>360</v>
      </c>
      <c r="F134" s="79" t="s">
        <v>361</v>
      </c>
      <c r="G134" s="111">
        <v>220</v>
      </c>
      <c r="H134" s="111">
        <v>220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3</v>
      </c>
      <c r="O134" s="104">
        <f>ROUND((Table1[[#This Row],[Total in "Village" scene]]/SUM(Table1[Total in "Village" scene]))*100,1)</f>
        <v>0.1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3</v>
      </c>
      <c r="U134" s="107">
        <f>ROUND((Table1[[#This Row],[Total in the game]]/SUM(Table1[Total in the game]))*100,1)</f>
        <v>0.1</v>
      </c>
      <c r="W134" s="123" t="s">
        <v>511</v>
      </c>
      <c r="X134" s="123" t="s">
        <v>343</v>
      </c>
      <c r="Y134" s="129" t="s">
        <v>343</v>
      </c>
      <c r="Z134" s="129" t="s">
        <v>343</v>
      </c>
    </row>
    <row r="135" spans="4:26" x14ac:dyDescent="0.25">
      <c r="D135" s="79" t="s">
        <v>84</v>
      </c>
      <c r="E135" s="79" t="s">
        <v>362</v>
      </c>
      <c r="F135" s="79" t="s">
        <v>363</v>
      </c>
      <c r="G135" s="111">
        <v>220</v>
      </c>
      <c r="H135" s="111">
        <v>220</v>
      </c>
      <c r="I135" s="116">
        <v>15</v>
      </c>
      <c r="J135" s="101">
        <v>50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2</v>
      </c>
      <c r="O135" s="104">
        <f>ROUND((Table1[[#This Row],[Total in "Village" scene]]/SUM(Table1[Total in "Village" scene]))*100,1)</f>
        <v>0.1</v>
      </c>
      <c r="P135" s="118">
        <f>COUNTIF(Table15[Spawner],Table1[[#This Row],[Spawner Prefab]])</f>
        <v>0</v>
      </c>
      <c r="Q135" s="108">
        <f>ROUND((Table1[[#This Row],[Total in "Castle" scene]]/SUM(Table1[Total in "Castle" scene]))*100,1)</f>
        <v>0</v>
      </c>
      <c r="R135" s="113">
        <f>COUNTIF(Table20[Spawner],Table1[[#This Row],[Spawner Prefab]])</f>
        <v>0</v>
      </c>
      <c r="S135" s="105">
        <f>ROUND((Table1[[#This Row],[Total in "Dark" scene]]/SUM(Table1[Total in "Dark" scene]))*100,1)</f>
        <v>0</v>
      </c>
      <c r="T135" s="119">
        <f>Table1[[#This Row],[Total in "Village" scene]]+Table1[[#This Row],[Total in "Castle" scene]]+Table1[[#This Row],[Total in "Dark" scene]]</f>
        <v>2</v>
      </c>
      <c r="U135" s="107">
        <f>ROUND((Table1[[#This Row],[Total in the game]]/SUM(Table1[Total in the game]))*100,1)</f>
        <v>0</v>
      </c>
      <c r="W135" s="123" t="s">
        <v>600</v>
      </c>
      <c r="X135" s="123" t="s">
        <v>343</v>
      </c>
      <c r="Y135" s="129" t="s">
        <v>343</v>
      </c>
      <c r="Z135" s="129" t="s">
        <v>343</v>
      </c>
    </row>
    <row r="136" spans="4:26" x14ac:dyDescent="0.25">
      <c r="D136" s="79" t="s">
        <v>84</v>
      </c>
      <c r="E136" s="79" t="s">
        <v>488</v>
      </c>
      <c r="F136" s="79" t="s">
        <v>489</v>
      </c>
      <c r="G136" s="111">
        <v>220</v>
      </c>
      <c r="H136" s="111">
        <v>220</v>
      </c>
      <c r="I136" s="116">
        <v>15</v>
      </c>
      <c r="J136" s="101">
        <v>50</v>
      </c>
      <c r="K136" s="101">
        <v>0</v>
      </c>
      <c r="L136" s="101">
        <v>0</v>
      </c>
      <c r="M136" s="101" t="s">
        <v>9</v>
      </c>
      <c r="N136" s="112">
        <f>COUNTIF(Table7[Spawner],Table1[[#This Row],[Spawner Prefab]])</f>
        <v>2</v>
      </c>
      <c r="O136" s="104">
        <f>ROUND((Table1[[#This Row],[Total in "Village" scene]]/SUM(Table1[Total in "Village" scene]))*100,1)</f>
        <v>0.1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0</v>
      </c>
      <c r="S136" s="105">
        <f>ROUND((Table1[[#This Row],[Total in "Dark" scene]]/SUM(Table1[Total in "Dark" scene]))*100,1)</f>
        <v>0</v>
      </c>
      <c r="T136" s="119">
        <f>Table1[[#This Row],[Total in "Village" scene]]+Table1[[#This Row],[Total in "Castle" scene]]+Table1[[#This Row],[Total in "Dark" scene]]</f>
        <v>2</v>
      </c>
      <c r="U136" s="107">
        <f>ROUND((Table1[[#This Row],[Total in the game]]/SUM(Table1[Total in the game]))*100,1)</f>
        <v>0</v>
      </c>
      <c r="W136" s="123" t="s">
        <v>550</v>
      </c>
      <c r="X136" s="123" t="s">
        <v>344</v>
      </c>
      <c r="Y136" s="129" t="s">
        <v>344</v>
      </c>
      <c r="Z136" s="129" t="s">
        <v>344</v>
      </c>
    </row>
    <row r="137" spans="4:26" x14ac:dyDescent="0.25">
      <c r="D137" s="79" t="s">
        <v>84</v>
      </c>
      <c r="E137" s="79" t="s">
        <v>490</v>
      </c>
      <c r="F137" s="79" t="s">
        <v>511</v>
      </c>
      <c r="G137" s="111">
        <v>220</v>
      </c>
      <c r="H137" s="111">
        <v>220</v>
      </c>
      <c r="I137" s="116">
        <v>15</v>
      </c>
      <c r="J137" s="101">
        <v>50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8</v>
      </c>
      <c r="O137" s="104">
        <f>ROUND((Table1[[#This Row],[Total in "Village" scene]]/SUM(Table1[Total in "Village" scene]))*100,1)</f>
        <v>0.3</v>
      </c>
      <c r="P137" s="118">
        <f>COUNTIF(Table15[Spawner],Table1[[#This Row],[Spawner Prefab]])</f>
        <v>0</v>
      </c>
      <c r="Q137" s="108">
        <f>ROUND((Table1[[#This Row],[Total in "Castle" scene]]/SUM(Table1[Total in "Castle" scene]))*100,1)</f>
        <v>0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8</v>
      </c>
      <c r="U137" s="107">
        <f>ROUND((Table1[[#This Row],[Total in the game]]/SUM(Table1[Total in the game]))*100,1)</f>
        <v>0.2</v>
      </c>
      <c r="W137" s="123" t="s">
        <v>544</v>
      </c>
      <c r="X137" s="123" t="s">
        <v>344</v>
      </c>
      <c r="Y137" s="129" t="s">
        <v>344</v>
      </c>
      <c r="Z137" s="129" t="s">
        <v>344</v>
      </c>
    </row>
    <row r="138" spans="4:26" x14ac:dyDescent="0.25">
      <c r="D138" s="79" t="s">
        <v>606</v>
      </c>
      <c r="E138" s="79" t="s">
        <v>599</v>
      </c>
      <c r="F138" s="79" t="s">
        <v>600</v>
      </c>
      <c r="G138" s="111">
        <v>120</v>
      </c>
      <c r="H138" s="111">
        <v>120</v>
      </c>
      <c r="I138" s="116">
        <v>15</v>
      </c>
      <c r="J138" s="101">
        <v>50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0</v>
      </c>
      <c r="O138" s="104">
        <f>ROUND((Table1[[#This Row],[Total in "Village" scene]]/SUM(Table1[Total in "Village" scene]))*100,1)</f>
        <v>0</v>
      </c>
      <c r="P138" s="118">
        <f>COUNTIF(Table15[Spawner],Table1[[#This Row],[Spawner Prefab]])</f>
        <v>56</v>
      </c>
      <c r="Q138" s="108">
        <f>ROUND((Table1[[#This Row],[Total in "Castle" scene]]/SUM(Table1[Total in "Castle" scene]))*100,1)</f>
        <v>2.9</v>
      </c>
      <c r="R138" s="113">
        <f>COUNTIF(Table20[Spawner],Table1[[#This Row],[Spawner Prefab]])</f>
        <v>39</v>
      </c>
      <c r="S138" s="105">
        <f>ROUND((Table1[[#This Row],[Total in "Dark" scene]]/SUM(Table1[Total in "Dark" scene]))*100,1)</f>
        <v>5</v>
      </c>
      <c r="T138" s="119">
        <f>Table1[[#This Row],[Total in "Village" scene]]+Table1[[#This Row],[Total in "Castle" scene]]+Table1[[#This Row],[Total in "Dark" scene]]</f>
        <v>95</v>
      </c>
      <c r="U138" s="107">
        <f>ROUND((Table1[[#This Row],[Total in the game]]/SUM(Table1[Total in the game]))*100,1)</f>
        <v>1.8</v>
      </c>
      <c r="W138" s="123" t="s">
        <v>545</v>
      </c>
      <c r="X138" s="123" t="s">
        <v>343</v>
      </c>
      <c r="Y138" s="129" t="s">
        <v>343</v>
      </c>
      <c r="Z138" s="129" t="s">
        <v>343</v>
      </c>
    </row>
    <row r="139" spans="4:26" x14ac:dyDescent="0.25">
      <c r="D139" s="79" t="s">
        <v>124</v>
      </c>
      <c r="E139" s="79" t="s">
        <v>364</v>
      </c>
      <c r="F139" s="79" t="s">
        <v>550</v>
      </c>
      <c r="G139" s="111">
        <v>300</v>
      </c>
      <c r="H139" s="111">
        <v>300</v>
      </c>
      <c r="I139" s="116">
        <v>20</v>
      </c>
      <c r="J139" s="101">
        <v>50</v>
      </c>
      <c r="K139" s="101">
        <v>0</v>
      </c>
      <c r="L139" s="101">
        <v>0</v>
      </c>
      <c r="M139" s="101">
        <v>32</v>
      </c>
      <c r="N139" s="112">
        <f>COUNTIF(Table7[Spawner],Table1[[#This Row],[Spawner Prefab]])</f>
        <v>20</v>
      </c>
      <c r="O139" s="104">
        <f>ROUND((Table1[[#This Row],[Total in "Village" scene]]/SUM(Table1[Total in "Village" scene]))*100,1)</f>
        <v>0.8</v>
      </c>
      <c r="P139" s="118">
        <f>COUNTIF(Table15[Spawner],Table1[[#This Row],[Spawner Prefab]])</f>
        <v>0</v>
      </c>
      <c r="Q139" s="108">
        <f>ROUND((Table1[[#This Row],[Total in "Castle" scene]]/SUM(Table1[Total in "Castle" scene]))*100,1)</f>
        <v>0</v>
      </c>
      <c r="R139" s="113">
        <f>COUNTIF(Table20[Spawner],Table1[[#This Row],[Spawner Prefab]])</f>
        <v>10</v>
      </c>
      <c r="S139" s="105">
        <f>ROUND((Table1[[#This Row],[Total in "Dark" scene]]/SUM(Table1[Total in "Dark" scene]))*100,1)</f>
        <v>1.3</v>
      </c>
      <c r="T139" s="119">
        <f>Table1[[#This Row],[Total in "Village" scene]]+Table1[[#This Row],[Total in "Castle" scene]]+Table1[[#This Row],[Total in "Dark" scene]]</f>
        <v>30</v>
      </c>
      <c r="U139" s="107">
        <f>ROUND((Table1[[#This Row],[Total in the game]]/SUM(Table1[Total in the game]))*100,1)</f>
        <v>0.6</v>
      </c>
      <c r="W139" s="123" t="s">
        <v>545</v>
      </c>
      <c r="X139" s="123" t="s">
        <v>343</v>
      </c>
      <c r="Y139" s="129" t="s">
        <v>343</v>
      </c>
      <c r="Z139" s="129" t="s">
        <v>343</v>
      </c>
    </row>
    <row r="140" spans="4:26" x14ac:dyDescent="0.25">
      <c r="D140" s="79" t="s">
        <v>90</v>
      </c>
      <c r="E140" s="79" t="s">
        <v>484</v>
      </c>
      <c r="F140" s="79" t="s">
        <v>485</v>
      </c>
      <c r="G140" s="111">
        <v>200</v>
      </c>
      <c r="H140" s="111">
        <v>200</v>
      </c>
      <c r="I140" s="116">
        <v>8</v>
      </c>
      <c r="J140" s="101">
        <v>75</v>
      </c>
      <c r="K140" s="101">
        <v>0</v>
      </c>
      <c r="L140" s="101">
        <v>0</v>
      </c>
      <c r="M140" s="101" t="s">
        <v>9</v>
      </c>
      <c r="N140" s="112">
        <f>COUNTIF(Table7[Spawner],Table1[[#This Row],[Spawner Prefab]])</f>
        <v>0</v>
      </c>
      <c r="O140" s="104">
        <f>ROUND((Table1[[#This Row],[Total in "Village" scene]]/SUM(Table1[Total in "Village" scene]))*100,1)</f>
        <v>0</v>
      </c>
      <c r="P140" s="118">
        <f>COUNTIF(Table15[Spawner],Table1[[#This Row],[Spawner Prefab]])</f>
        <v>165</v>
      </c>
      <c r="Q140" s="108">
        <f>ROUND((Table1[[#This Row],[Total in "Castle" scene]]/SUM(Table1[Total in "Castle" scene]))*100,1)</f>
        <v>8.5</v>
      </c>
      <c r="R140" s="113">
        <f>COUNTIF(Table20[Spawner],Table1[[#This Row],[Spawner Prefab]])</f>
        <v>0</v>
      </c>
      <c r="S140" s="105">
        <f>ROUND((Table1[[#This Row],[Total in "Dark" scene]]/SUM(Table1[Total in "Dark" scene]))*100,1)</f>
        <v>0</v>
      </c>
      <c r="T140" s="119">
        <f>Table1[[#This Row],[Total in "Village" scene]]+Table1[[#This Row],[Total in "Castle" scene]]+Table1[[#This Row],[Total in "Dark" scene]]</f>
        <v>165</v>
      </c>
      <c r="U140" s="107">
        <f>ROUND((Table1[[#This Row],[Total in the game]]/SUM(Table1[Total in the game]))*100,1)</f>
        <v>3.1</v>
      </c>
      <c r="W140" s="123" t="s">
        <v>586</v>
      </c>
      <c r="X140" s="123" t="s">
        <v>343</v>
      </c>
      <c r="Y140" s="129" t="s">
        <v>343</v>
      </c>
      <c r="Z140" s="129" t="s">
        <v>343</v>
      </c>
    </row>
    <row r="141" spans="4:26" x14ac:dyDescent="0.25">
      <c r="D141" s="79" t="s">
        <v>90</v>
      </c>
      <c r="E141" s="79" t="s">
        <v>486</v>
      </c>
      <c r="F141" s="79" t="s">
        <v>485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0</v>
      </c>
      <c r="O141" s="104">
        <f>ROUND((Table1[[#This Row],[Total in "Village" scene]]/SUM(Table1[Total in "Village" scene]))*100,1)</f>
        <v>0</v>
      </c>
      <c r="P141" s="118">
        <f>COUNTIF(Table15[Spawner],Table1[[#This Row],[Spawner Prefab]])</f>
        <v>11</v>
      </c>
      <c r="Q141" s="108">
        <f>ROUND((Table1[[#This Row],[Total in "Castle" scene]]/SUM(Table1[Total in "Castle" scene]))*100,1)</f>
        <v>0.6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11</v>
      </c>
      <c r="U141" s="107">
        <f>ROUND((Table1[[#This Row],[Total in the game]]/SUM(Table1[Total in the game]))*100,1)</f>
        <v>0.2</v>
      </c>
      <c r="W141" s="123" t="s">
        <v>366</v>
      </c>
      <c r="X141" s="123" t="s">
        <v>343</v>
      </c>
      <c r="Y141" s="129" t="s">
        <v>343</v>
      </c>
      <c r="Z141" s="129" t="s">
        <v>343</v>
      </c>
    </row>
    <row r="142" spans="4:26" x14ac:dyDescent="0.25">
      <c r="D142" s="79" t="s">
        <v>90</v>
      </c>
      <c r="E142" s="79" t="s">
        <v>487</v>
      </c>
      <c r="F142" s="79" t="s">
        <v>485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0</v>
      </c>
      <c r="O142" s="104">
        <f>ROUND((Table1[[#This Row],[Total in "Village" scene]]/SUM(Table1[Total in "Village" scene]))*100,1)</f>
        <v>0</v>
      </c>
      <c r="P142" s="118">
        <f>COUNTIF(Table15[Spawner],Table1[[#This Row],[Spawner Prefab]])</f>
        <v>34</v>
      </c>
      <c r="Q142" s="108">
        <f>ROUND((Table1[[#This Row],[Total in "Castle" scene]]/SUM(Table1[Total in "Castle" scene]))*100,1)</f>
        <v>1.7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34</v>
      </c>
      <c r="U142" s="107">
        <f>ROUND((Table1[[#This Row],[Total in the game]]/SUM(Table1[Total in the game]))*100,1)</f>
        <v>0.6</v>
      </c>
      <c r="W142" s="123" t="s">
        <v>366</v>
      </c>
      <c r="X142" s="123" t="s">
        <v>343</v>
      </c>
      <c r="Y142" s="129" t="s">
        <v>343</v>
      </c>
      <c r="Z142" s="129" t="s">
        <v>343</v>
      </c>
    </row>
    <row r="143" spans="4:26" x14ac:dyDescent="0.25">
      <c r="D143" s="79" t="s">
        <v>90</v>
      </c>
      <c r="E143" s="79" t="s">
        <v>640</v>
      </c>
      <c r="F143" s="79" t="s">
        <v>641</v>
      </c>
      <c r="G143" s="111">
        <v>120</v>
      </c>
      <c r="H143" s="111">
        <v>120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0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0</v>
      </c>
      <c r="Q143" s="108">
        <f>ROUND((Table1[[#This Row],[Total in "Castle" scene]]/SUM(Table1[Total in "Castle" scene]))*100,1)</f>
        <v>0</v>
      </c>
      <c r="R143" s="113">
        <f>COUNTIF(Table20[Spawner],Table1[[#This Row],[Spawner Prefab]])</f>
        <v>34</v>
      </c>
      <c r="S143" s="105">
        <f>ROUND((Table1[[#This Row],[Total in "Dark" scene]]/SUM(Table1[Total in "Dark" scene]))*100,1)</f>
        <v>4.4000000000000004</v>
      </c>
      <c r="T143" s="119">
        <f>Table1[[#This Row],[Total in "Village" scene]]+Table1[[#This Row],[Total in "Castle" scene]]+Table1[[#This Row],[Total in "Dark" scene]]</f>
        <v>34</v>
      </c>
      <c r="U143" s="107">
        <f>ROUND((Table1[[#This Row],[Total in the game]]/SUM(Table1[Total in the game]))*100,1)</f>
        <v>0.6</v>
      </c>
      <c r="W143" s="123" t="s">
        <v>368</v>
      </c>
      <c r="X143" s="123" t="s">
        <v>343</v>
      </c>
      <c r="Y143" s="129" t="s">
        <v>343</v>
      </c>
      <c r="Z143" s="129" t="s">
        <v>343</v>
      </c>
    </row>
    <row r="144" spans="4:26" x14ac:dyDescent="0.25">
      <c r="D144" s="79" t="s">
        <v>90</v>
      </c>
      <c r="E144" s="79" t="s">
        <v>365</v>
      </c>
      <c r="F144" s="79" t="s">
        <v>366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4</v>
      </c>
      <c r="O144" s="104">
        <f>ROUND((Table1[[#This Row],[Total in "Village" scene]]/SUM(Table1[Total in "Village" scene]))*100,1)</f>
        <v>0.2</v>
      </c>
      <c r="P144" s="118">
        <f>COUNTIF(Table15[Spawner],Table1[[#This Row],[Spawner Prefab]])</f>
        <v>0</v>
      </c>
      <c r="Q144" s="108">
        <f>ROUND((Table1[[#This Row],[Total in "Castle" scene]]/SUM(Table1[Total in "Castle" scene]))*100,1)</f>
        <v>0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4</v>
      </c>
      <c r="U144" s="107">
        <f>ROUND((Table1[[#This Row],[Total in the game]]/SUM(Table1[Total in the game]))*100,1)</f>
        <v>0.1</v>
      </c>
      <c r="W144" s="123" t="s">
        <v>485</v>
      </c>
      <c r="X144" s="123" t="s">
        <v>343</v>
      </c>
      <c r="Y144" s="129" t="s">
        <v>343</v>
      </c>
      <c r="Z144" s="129" t="s">
        <v>343</v>
      </c>
    </row>
    <row r="145" spans="4:26" x14ac:dyDescent="0.25">
      <c r="D145" s="79" t="s">
        <v>90</v>
      </c>
      <c r="E145" s="79" t="s">
        <v>367</v>
      </c>
      <c r="F145" s="79" t="s">
        <v>368</v>
      </c>
      <c r="G145" s="111">
        <v>200</v>
      </c>
      <c r="H145" s="111">
        <v>200</v>
      </c>
      <c r="I145" s="116">
        <v>8</v>
      </c>
      <c r="J145" s="101">
        <v>75</v>
      </c>
      <c r="K145" s="101">
        <v>0</v>
      </c>
      <c r="L145" s="101">
        <v>0</v>
      </c>
      <c r="M145" s="101" t="s">
        <v>9</v>
      </c>
      <c r="N145" s="112">
        <f>COUNTIF(Table7[Spawner],Table1[[#This Row],[Spawner Prefab]])</f>
        <v>0</v>
      </c>
      <c r="O145" s="104">
        <f>ROUND((Table1[[#This Row],[Total in "Village" scene]]/SUM(Table1[Total in "Village" scene]))*100,1)</f>
        <v>0</v>
      </c>
      <c r="P145" s="118">
        <f>COUNTIF(Table15[Spawner],Table1[[#This Row],[Spawner Prefab]])</f>
        <v>0</v>
      </c>
      <c r="Q145" s="108">
        <f>ROUND((Table1[[#This Row],[Total in "Castle" scene]]/SUM(Table1[Total in "Castle" scene]))*100,1)</f>
        <v>0</v>
      </c>
      <c r="R145" s="113">
        <f>COUNTIF(Table20[Spawner],Table1[[#This Row],[Spawner Prefab]])</f>
        <v>0</v>
      </c>
      <c r="S145" s="105">
        <f>ROUND((Table1[[#This Row],[Total in "Dark" scene]]/SUM(Table1[Total in "Dark" scene]))*100,1)</f>
        <v>0</v>
      </c>
      <c r="T145" s="119">
        <f>Table1[[#This Row],[Total in "Village" scene]]+Table1[[#This Row],[Total in "Castle" scene]]+Table1[[#This Row],[Total in "Dark" scene]]</f>
        <v>0</v>
      </c>
      <c r="U145" s="107">
        <f>ROUND((Table1[[#This Row],[Total in the game]]/SUM(Table1[Total in the game]))*100,1)</f>
        <v>0</v>
      </c>
      <c r="W145" s="123" t="s">
        <v>485</v>
      </c>
      <c r="X145" s="123" t="s">
        <v>343</v>
      </c>
      <c r="Y145" s="129" t="s">
        <v>343</v>
      </c>
      <c r="Z145" s="129" t="s">
        <v>343</v>
      </c>
    </row>
    <row r="146" spans="4:26" x14ac:dyDescent="0.25">
      <c r="D146" s="79" t="s">
        <v>90</v>
      </c>
      <c r="E146" s="79" t="s">
        <v>369</v>
      </c>
      <c r="F146" s="79" t="s">
        <v>370</v>
      </c>
      <c r="G146" s="111">
        <v>200</v>
      </c>
      <c r="H146" s="111">
        <v>200</v>
      </c>
      <c r="I146" s="116">
        <v>8</v>
      </c>
      <c r="J146" s="101">
        <v>75</v>
      </c>
      <c r="K146" s="101">
        <v>0</v>
      </c>
      <c r="L146" s="101">
        <v>0</v>
      </c>
      <c r="M146" s="101" t="s">
        <v>9</v>
      </c>
      <c r="N146" s="112">
        <f>COUNTIF(Table7[Spawner],Table1[[#This Row],[Spawner Prefab]])</f>
        <v>1</v>
      </c>
      <c r="O146" s="104">
        <f>ROUND((Table1[[#This Row],[Total in "Village" scene]]/SUM(Table1[Total in "Village" scene]))*100,1)</f>
        <v>0</v>
      </c>
      <c r="P146" s="118">
        <f>COUNTIF(Table15[Spawner],Table1[[#This Row],[Spawner Prefab]])</f>
        <v>0</v>
      </c>
      <c r="Q146" s="108">
        <f>ROUND((Table1[[#This Row],[Total in "Castle" scene]]/SUM(Table1[Total in "Castle" scene]))*100,1)</f>
        <v>0</v>
      </c>
      <c r="R146" s="113">
        <f>COUNTIF(Table20[Spawner],Table1[[#This Row],[Spawner Prefab]])</f>
        <v>0</v>
      </c>
      <c r="S146" s="105">
        <f>ROUND((Table1[[#This Row],[Total in "Dark" scene]]/SUM(Table1[Total in "Dark" scene]))*100,1)</f>
        <v>0</v>
      </c>
      <c r="T146" s="119">
        <f>Table1[[#This Row],[Total in "Village" scene]]+Table1[[#This Row],[Total in "Castle" scene]]+Table1[[#This Row],[Total in "Dark" scene]]</f>
        <v>1</v>
      </c>
      <c r="U146" s="107">
        <f>ROUND((Table1[[#This Row],[Total in the game]]/SUM(Table1[Total in the game]))*100,1)</f>
        <v>0</v>
      </c>
      <c r="W146" s="123" t="s">
        <v>485</v>
      </c>
      <c r="X146" s="123" t="s">
        <v>343</v>
      </c>
      <c r="Y146" s="129" t="s">
        <v>343</v>
      </c>
      <c r="Z146" s="129" t="s">
        <v>343</v>
      </c>
    </row>
    <row r="147" spans="4:26" x14ac:dyDescent="0.25">
      <c r="D147" s="79" t="s">
        <v>90</v>
      </c>
      <c r="E147" s="79" t="s">
        <v>415</v>
      </c>
      <c r="F147" s="79" t="s">
        <v>366</v>
      </c>
      <c r="G147" s="111">
        <v>200</v>
      </c>
      <c r="H147" s="111">
        <v>200</v>
      </c>
      <c r="I147" s="116">
        <v>8</v>
      </c>
      <c r="J147" s="101">
        <v>75</v>
      </c>
      <c r="K147" s="101">
        <v>0</v>
      </c>
      <c r="L147" s="101">
        <v>0</v>
      </c>
      <c r="M147" s="101" t="s">
        <v>9</v>
      </c>
      <c r="N147" s="112">
        <f>COUNTIF(Table7[Spawner],Table1[[#This Row],[Spawner Prefab]])</f>
        <v>139</v>
      </c>
      <c r="O147" s="104">
        <f>ROUND((Table1[[#This Row],[Total in "Village" scene]]/SUM(Table1[Total in "Village" scene]))*100,1)</f>
        <v>5.5</v>
      </c>
      <c r="P147" s="118">
        <f>COUNTIF(Table15[Spawner],Table1[[#This Row],[Spawner Prefab]])</f>
        <v>17</v>
      </c>
      <c r="Q147" s="108">
        <f>ROUND((Table1[[#This Row],[Total in "Castle" scene]]/SUM(Table1[Total in "Castle" scene]))*100,1)</f>
        <v>0.9</v>
      </c>
      <c r="R147" s="113">
        <f>COUNTIF(Table20[Spawner],Table1[[#This Row],[Spawner Prefab]])</f>
        <v>0</v>
      </c>
      <c r="S147" s="105">
        <f>ROUND((Table1[[#This Row],[Total in "Dark" scene]]/SUM(Table1[Total in "Dark" scene]))*100,1)</f>
        <v>0</v>
      </c>
      <c r="T147" s="119">
        <f>Table1[[#This Row],[Total in "Village" scene]]+Table1[[#This Row],[Total in "Castle" scene]]+Table1[[#This Row],[Total in "Dark" scene]]</f>
        <v>156</v>
      </c>
      <c r="U147" s="107">
        <f>ROUND((Table1[[#This Row],[Total in the game]]/SUM(Table1[Total in the game]))*100,1)</f>
        <v>3</v>
      </c>
      <c r="W147" s="125" t="s">
        <v>370</v>
      </c>
      <c r="X147" s="125" t="s">
        <v>343</v>
      </c>
      <c r="Y147" s="131" t="s">
        <v>343</v>
      </c>
      <c r="Z147" s="131" t="s">
        <v>343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1" sqref="J11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663</v>
      </c>
    </row>
    <row r="5" spans="6:13" x14ac:dyDescent="0.25">
      <c r="F5" s="1" t="s">
        <v>1661</v>
      </c>
      <c r="I5" s="1" t="s">
        <v>1662</v>
      </c>
      <c r="L5" s="1" t="s">
        <v>4856</v>
      </c>
    </row>
    <row r="6" spans="6:13" x14ac:dyDescent="0.25">
      <c r="F6" t="s">
        <v>662</v>
      </c>
      <c r="G6" t="s">
        <v>840</v>
      </c>
      <c r="I6" t="s">
        <v>662</v>
      </c>
      <c r="J6" t="s">
        <v>840</v>
      </c>
      <c r="L6" t="s">
        <v>662</v>
      </c>
      <c r="M6" t="s">
        <v>840</v>
      </c>
    </row>
    <row r="7" spans="6:13" x14ac:dyDescent="0.25">
      <c r="F7" t="s">
        <v>778</v>
      </c>
      <c r="G7" t="s">
        <v>1342</v>
      </c>
      <c r="I7" t="s">
        <v>778</v>
      </c>
      <c r="J7" t="s">
        <v>4780</v>
      </c>
      <c r="L7" t="s">
        <v>778</v>
      </c>
      <c r="M7" t="s">
        <v>2406</v>
      </c>
    </row>
    <row r="8" spans="6:13" x14ac:dyDescent="0.25">
      <c r="F8" t="s">
        <v>509</v>
      </c>
      <c r="G8" t="s">
        <v>1019</v>
      </c>
      <c r="I8" t="s">
        <v>130</v>
      </c>
      <c r="J8" t="s">
        <v>3199</v>
      </c>
      <c r="L8" t="s">
        <v>778</v>
      </c>
      <c r="M8" t="s">
        <v>2406</v>
      </c>
    </row>
    <row r="9" spans="6:13" x14ac:dyDescent="0.25">
      <c r="F9" t="s">
        <v>751</v>
      </c>
      <c r="G9" t="s">
        <v>1207</v>
      </c>
      <c r="I9" t="s">
        <v>329</v>
      </c>
      <c r="J9" t="s">
        <v>3514</v>
      </c>
      <c r="L9" t="s">
        <v>778</v>
      </c>
      <c r="M9" t="s">
        <v>2406</v>
      </c>
    </row>
    <row r="10" spans="6:13" x14ac:dyDescent="0.25">
      <c r="F10" t="s">
        <v>784</v>
      </c>
      <c r="G10" t="s">
        <v>1372</v>
      </c>
      <c r="I10" t="s">
        <v>4125</v>
      </c>
      <c r="J10" t="s">
        <v>4126</v>
      </c>
      <c r="L10" t="s">
        <v>778</v>
      </c>
      <c r="M10" t="s">
        <v>2406</v>
      </c>
    </row>
    <row r="11" spans="6:13" x14ac:dyDescent="0.25">
      <c r="F11" t="s">
        <v>129</v>
      </c>
      <c r="G11" t="s">
        <v>1197</v>
      </c>
      <c r="I11" t="s">
        <v>329</v>
      </c>
      <c r="J11" t="s">
        <v>2690</v>
      </c>
      <c r="L11" t="s">
        <v>778</v>
      </c>
      <c r="M11" t="s">
        <v>2406</v>
      </c>
    </row>
    <row r="12" spans="6:13" x14ac:dyDescent="0.25">
      <c r="F12" t="s">
        <v>839</v>
      </c>
      <c r="G12" t="s">
        <v>1638</v>
      </c>
      <c r="I12" t="s">
        <v>567</v>
      </c>
      <c r="J12" t="s">
        <v>4463</v>
      </c>
      <c r="L12" t="s">
        <v>778</v>
      </c>
      <c r="M12" t="s">
        <v>2406</v>
      </c>
    </row>
    <row r="13" spans="6:13" x14ac:dyDescent="0.25">
      <c r="F13" t="s">
        <v>426</v>
      </c>
      <c r="G13" t="s">
        <v>1627</v>
      </c>
      <c r="I13" t="s">
        <v>778</v>
      </c>
      <c r="J13" t="s">
        <v>2406</v>
      </c>
      <c r="L13" t="s">
        <v>778</v>
      </c>
      <c r="M13" t="s">
        <v>2406</v>
      </c>
    </row>
    <row r="14" spans="6:13" x14ac:dyDescent="0.25">
      <c r="F14" t="s">
        <v>599</v>
      </c>
      <c r="G14" t="s">
        <v>1446</v>
      </c>
      <c r="I14" t="s">
        <v>778</v>
      </c>
      <c r="J14" t="s">
        <v>2406</v>
      </c>
      <c r="L14" t="s">
        <v>778</v>
      </c>
      <c r="M14" t="s">
        <v>2406</v>
      </c>
    </row>
    <row r="15" spans="6:13" x14ac:dyDescent="0.25">
      <c r="F15" t="s">
        <v>665</v>
      </c>
      <c r="G15" t="s">
        <v>845</v>
      </c>
      <c r="I15" t="s">
        <v>778</v>
      </c>
      <c r="J15" t="s">
        <v>2406</v>
      </c>
      <c r="L15" t="s">
        <v>5224</v>
      </c>
      <c r="M15" t="s">
        <v>5509</v>
      </c>
    </row>
    <row r="16" spans="6:13" x14ac:dyDescent="0.25">
      <c r="F16" t="s">
        <v>696</v>
      </c>
      <c r="G16" t="s">
        <v>956</v>
      </c>
      <c r="I16" t="s">
        <v>778</v>
      </c>
      <c r="J16" t="s">
        <v>2406</v>
      </c>
      <c r="L16" t="s">
        <v>484</v>
      </c>
      <c r="M16" t="s">
        <v>6353</v>
      </c>
    </row>
    <row r="17" spans="6:13" x14ac:dyDescent="0.25">
      <c r="F17" t="s">
        <v>40</v>
      </c>
      <c r="G17" t="s">
        <v>1633</v>
      </c>
      <c r="I17" t="s">
        <v>778</v>
      </c>
      <c r="J17" t="s">
        <v>2406</v>
      </c>
      <c r="L17" t="s">
        <v>486</v>
      </c>
      <c r="M17" t="s">
        <v>6265</v>
      </c>
    </row>
    <row r="18" spans="6:13" x14ac:dyDescent="0.25">
      <c r="F18" t="s">
        <v>303</v>
      </c>
      <c r="G18" t="s">
        <v>1268</v>
      </c>
      <c r="I18" t="s">
        <v>778</v>
      </c>
      <c r="J18" t="s">
        <v>2406</v>
      </c>
      <c r="L18" t="s">
        <v>6412</v>
      </c>
      <c r="M18" t="s">
        <v>6413</v>
      </c>
    </row>
    <row r="19" spans="6:13" x14ac:dyDescent="0.25">
      <c r="F19" t="s">
        <v>707</v>
      </c>
      <c r="G19" t="s">
        <v>1001</v>
      </c>
      <c r="I19" t="s">
        <v>778</v>
      </c>
      <c r="J19" t="s">
        <v>2406</v>
      </c>
      <c r="L19" t="s">
        <v>484</v>
      </c>
      <c r="M19" t="s">
        <v>6904</v>
      </c>
    </row>
    <row r="20" spans="6:13" x14ac:dyDescent="0.25">
      <c r="F20" t="s">
        <v>709</v>
      </c>
      <c r="G20" t="s">
        <v>1012</v>
      </c>
      <c r="I20" t="s">
        <v>778</v>
      </c>
      <c r="J20" t="s">
        <v>2406</v>
      </c>
      <c r="L20" t="s">
        <v>484</v>
      </c>
      <c r="M20" t="s">
        <v>5181</v>
      </c>
    </row>
    <row r="21" spans="6:13" x14ac:dyDescent="0.25">
      <c r="F21" t="s">
        <v>659</v>
      </c>
      <c r="G21" t="s">
        <v>1656</v>
      </c>
      <c r="I21" t="s">
        <v>778</v>
      </c>
      <c r="J21" t="s">
        <v>2406</v>
      </c>
      <c r="L21" t="s">
        <v>41</v>
      </c>
      <c r="M21" t="s">
        <v>6735</v>
      </c>
    </row>
    <row r="22" spans="6:13" x14ac:dyDescent="0.25">
      <c r="F22" t="s">
        <v>737</v>
      </c>
      <c r="G22" t="s">
        <v>1135</v>
      </c>
      <c r="I22" t="s">
        <v>778</v>
      </c>
      <c r="J22" t="s">
        <v>2406</v>
      </c>
      <c r="L22" t="s">
        <v>26</v>
      </c>
      <c r="M22" t="s">
        <v>5350</v>
      </c>
    </row>
    <row r="23" spans="6:13" x14ac:dyDescent="0.25">
      <c r="F23" t="s">
        <v>591</v>
      </c>
      <c r="G23" t="s">
        <v>1606</v>
      </c>
      <c r="I23" t="s">
        <v>778</v>
      </c>
      <c r="J23" t="s">
        <v>2406</v>
      </c>
      <c r="L23" t="s">
        <v>484</v>
      </c>
      <c r="M23" t="s">
        <v>6645</v>
      </c>
    </row>
    <row r="24" spans="6:13" x14ac:dyDescent="0.25">
      <c r="F24" t="s">
        <v>426</v>
      </c>
      <c r="G24" t="s">
        <v>1193</v>
      </c>
      <c r="I24" t="s">
        <v>778</v>
      </c>
      <c r="J24" t="s">
        <v>2406</v>
      </c>
      <c r="L24" t="s">
        <v>484</v>
      </c>
      <c r="M24" t="s">
        <v>5998</v>
      </c>
    </row>
    <row r="25" spans="6:13" x14ac:dyDescent="0.25">
      <c r="F25" t="s">
        <v>303</v>
      </c>
      <c r="G25" t="s">
        <v>931</v>
      </c>
      <c r="I25" t="s">
        <v>778</v>
      </c>
      <c r="J25" t="s">
        <v>2406</v>
      </c>
      <c r="L25" t="s">
        <v>45</v>
      </c>
      <c r="M25" t="s">
        <v>6120</v>
      </c>
    </row>
    <row r="26" spans="6:13" x14ac:dyDescent="0.25">
      <c r="F26" t="s">
        <v>7187</v>
      </c>
      <c r="G26" t="s">
        <v>1591</v>
      </c>
      <c r="I26" t="s">
        <v>778</v>
      </c>
      <c r="J26" t="s">
        <v>2406</v>
      </c>
      <c r="L26" t="s">
        <v>6788</v>
      </c>
      <c r="M26" t="s">
        <v>6789</v>
      </c>
    </row>
    <row r="27" spans="6:13" x14ac:dyDescent="0.25">
      <c r="F27" t="s">
        <v>426</v>
      </c>
      <c r="G27" t="s">
        <v>1569</v>
      </c>
      <c r="I27" t="s">
        <v>778</v>
      </c>
      <c r="J27" t="s">
        <v>2406</v>
      </c>
      <c r="L27" t="s">
        <v>5305</v>
      </c>
      <c r="M27" t="s">
        <v>5306</v>
      </c>
    </row>
    <row r="28" spans="6:13" x14ac:dyDescent="0.25">
      <c r="F28" t="s">
        <v>599</v>
      </c>
      <c r="G28" t="s">
        <v>1318</v>
      </c>
      <c r="I28" t="s">
        <v>778</v>
      </c>
      <c r="J28" t="s">
        <v>2406</v>
      </c>
      <c r="L28" t="s">
        <v>5748</v>
      </c>
      <c r="M28" t="s">
        <v>5749</v>
      </c>
    </row>
    <row r="29" spans="6:13" x14ac:dyDescent="0.25">
      <c r="F29" t="s">
        <v>762</v>
      </c>
      <c r="G29" t="s">
        <v>1262</v>
      </c>
      <c r="I29" t="s">
        <v>778</v>
      </c>
      <c r="J29" t="s">
        <v>2406</v>
      </c>
      <c r="L29" t="s">
        <v>45</v>
      </c>
      <c r="M29" t="s">
        <v>6112</v>
      </c>
    </row>
    <row r="30" spans="6:13" x14ac:dyDescent="0.25">
      <c r="F30" t="s">
        <v>303</v>
      </c>
      <c r="G30" t="s">
        <v>1094</v>
      </c>
      <c r="I30" t="s">
        <v>778</v>
      </c>
      <c r="J30" t="s">
        <v>2406</v>
      </c>
      <c r="L30" t="s">
        <v>329</v>
      </c>
      <c r="M30" t="s">
        <v>7156</v>
      </c>
    </row>
    <row r="31" spans="6:13" x14ac:dyDescent="0.25">
      <c r="F31" t="s">
        <v>728</v>
      </c>
      <c r="G31" t="s">
        <v>1410</v>
      </c>
      <c r="I31" t="s">
        <v>778</v>
      </c>
      <c r="J31" t="s">
        <v>2406</v>
      </c>
      <c r="L31" t="s">
        <v>6195</v>
      </c>
      <c r="M31" t="s">
        <v>6196</v>
      </c>
    </row>
    <row r="32" spans="6:13" x14ac:dyDescent="0.25">
      <c r="F32" t="s">
        <v>426</v>
      </c>
      <c r="G32" t="s">
        <v>1046</v>
      </c>
      <c r="I32" t="s">
        <v>778</v>
      </c>
      <c r="J32" t="s">
        <v>2406</v>
      </c>
      <c r="L32" t="s">
        <v>41</v>
      </c>
      <c r="M32" t="s">
        <v>5522</v>
      </c>
    </row>
    <row r="33" spans="6:13" x14ac:dyDescent="0.25">
      <c r="F33" t="s">
        <v>7187</v>
      </c>
      <c r="G33" t="s">
        <v>1451</v>
      </c>
      <c r="I33" t="s">
        <v>778</v>
      </c>
      <c r="J33" t="s">
        <v>2406</v>
      </c>
      <c r="L33" t="s">
        <v>5118</v>
      </c>
      <c r="M33" t="s">
        <v>5119</v>
      </c>
    </row>
    <row r="34" spans="6:13" x14ac:dyDescent="0.25">
      <c r="F34" t="s">
        <v>426</v>
      </c>
      <c r="G34" t="s">
        <v>1593</v>
      </c>
      <c r="I34" t="s">
        <v>778</v>
      </c>
      <c r="J34" t="s">
        <v>2406</v>
      </c>
      <c r="L34" t="s">
        <v>6592</v>
      </c>
      <c r="M34" t="s">
        <v>6593</v>
      </c>
    </row>
    <row r="35" spans="6:13" x14ac:dyDescent="0.25">
      <c r="F35" t="s">
        <v>509</v>
      </c>
      <c r="G35" t="s">
        <v>1261</v>
      </c>
      <c r="I35" t="s">
        <v>778</v>
      </c>
      <c r="J35" t="s">
        <v>2406</v>
      </c>
      <c r="L35" t="s">
        <v>7187</v>
      </c>
      <c r="M35" t="s">
        <v>6151</v>
      </c>
    </row>
    <row r="36" spans="6:13" x14ac:dyDescent="0.25">
      <c r="F36" t="s">
        <v>303</v>
      </c>
      <c r="G36" t="s">
        <v>870</v>
      </c>
      <c r="I36" t="s">
        <v>778</v>
      </c>
      <c r="J36" t="s">
        <v>2406</v>
      </c>
      <c r="L36" t="s">
        <v>484</v>
      </c>
      <c r="M36" t="s">
        <v>6277</v>
      </c>
    </row>
    <row r="37" spans="6:13" x14ac:dyDescent="0.25">
      <c r="F37" t="s">
        <v>602</v>
      </c>
      <c r="G37" t="s">
        <v>1014</v>
      </c>
      <c r="I37" t="s">
        <v>778</v>
      </c>
      <c r="J37" t="s">
        <v>2406</v>
      </c>
      <c r="L37" t="s">
        <v>484</v>
      </c>
      <c r="M37" t="s">
        <v>5566</v>
      </c>
    </row>
    <row r="38" spans="6:13" x14ac:dyDescent="0.25">
      <c r="F38" t="s">
        <v>303</v>
      </c>
      <c r="G38" t="s">
        <v>1386</v>
      </c>
      <c r="I38" t="s">
        <v>778</v>
      </c>
      <c r="J38" t="s">
        <v>2406</v>
      </c>
      <c r="L38" t="s">
        <v>329</v>
      </c>
      <c r="M38" t="s">
        <v>6526</v>
      </c>
    </row>
    <row r="39" spans="6:13" x14ac:dyDescent="0.25">
      <c r="F39" t="s">
        <v>808</v>
      </c>
      <c r="G39" t="s">
        <v>1464</v>
      </c>
      <c r="I39" t="s">
        <v>292</v>
      </c>
      <c r="J39" t="s">
        <v>4469</v>
      </c>
      <c r="L39" t="s">
        <v>487</v>
      </c>
      <c r="M39" t="s">
        <v>4933</v>
      </c>
    </row>
    <row r="40" spans="6:13" x14ac:dyDescent="0.25">
      <c r="F40" t="s">
        <v>591</v>
      </c>
      <c r="G40" t="s">
        <v>1138</v>
      </c>
      <c r="I40" t="s">
        <v>329</v>
      </c>
      <c r="J40" t="s">
        <v>4215</v>
      </c>
      <c r="L40" t="s">
        <v>5776</v>
      </c>
      <c r="M40" t="s">
        <v>5777</v>
      </c>
    </row>
    <row r="41" spans="6:13" x14ac:dyDescent="0.25">
      <c r="F41" t="s">
        <v>327</v>
      </c>
      <c r="G41" t="s">
        <v>1389</v>
      </c>
      <c r="I41" t="s">
        <v>3380</v>
      </c>
      <c r="J41" t="s">
        <v>3381</v>
      </c>
      <c r="L41" t="s">
        <v>812</v>
      </c>
      <c r="M41" t="s">
        <v>5481</v>
      </c>
    </row>
    <row r="42" spans="6:13" x14ac:dyDescent="0.25">
      <c r="F42" t="s">
        <v>426</v>
      </c>
      <c r="G42" t="s">
        <v>986</v>
      </c>
      <c r="I42" t="s">
        <v>602</v>
      </c>
      <c r="J42" t="s">
        <v>2657</v>
      </c>
      <c r="L42" t="s">
        <v>812</v>
      </c>
      <c r="M42" t="s">
        <v>5613</v>
      </c>
    </row>
    <row r="43" spans="6:13" x14ac:dyDescent="0.25">
      <c r="F43" t="s">
        <v>509</v>
      </c>
      <c r="G43" t="s">
        <v>1220</v>
      </c>
      <c r="I43" t="s">
        <v>268</v>
      </c>
      <c r="J43" t="s">
        <v>4507</v>
      </c>
      <c r="L43" t="s">
        <v>130</v>
      </c>
      <c r="M43" t="s">
        <v>6259</v>
      </c>
    </row>
    <row r="44" spans="6:13" x14ac:dyDescent="0.25">
      <c r="F44" t="s">
        <v>303</v>
      </c>
      <c r="G44" t="s">
        <v>1487</v>
      </c>
      <c r="I44" t="s">
        <v>4219</v>
      </c>
      <c r="J44" t="s">
        <v>4220</v>
      </c>
      <c r="L44" t="s">
        <v>484</v>
      </c>
      <c r="M44" t="s">
        <v>4982</v>
      </c>
    </row>
    <row r="45" spans="6:13" x14ac:dyDescent="0.25">
      <c r="F45" t="s">
        <v>421</v>
      </c>
      <c r="G45" t="s">
        <v>873</v>
      </c>
      <c r="I45" t="s">
        <v>270</v>
      </c>
      <c r="J45" t="s">
        <v>2836</v>
      </c>
      <c r="L45" t="s">
        <v>5014</v>
      </c>
      <c r="M45" t="s">
        <v>5580</v>
      </c>
    </row>
    <row r="46" spans="6:13" x14ac:dyDescent="0.25">
      <c r="F46" t="s">
        <v>426</v>
      </c>
      <c r="G46" t="s">
        <v>1321</v>
      </c>
      <c r="I46" t="s">
        <v>268</v>
      </c>
      <c r="J46" t="s">
        <v>1950</v>
      </c>
      <c r="L46" t="s">
        <v>487</v>
      </c>
      <c r="M46" t="s">
        <v>7039</v>
      </c>
    </row>
    <row r="47" spans="6:13" x14ac:dyDescent="0.25">
      <c r="F47" t="s">
        <v>724</v>
      </c>
      <c r="G47" t="s">
        <v>1071</v>
      </c>
      <c r="I47" t="s">
        <v>3988</v>
      </c>
      <c r="J47" t="s">
        <v>3989</v>
      </c>
      <c r="L47" t="s">
        <v>130</v>
      </c>
      <c r="M47" t="s">
        <v>5136</v>
      </c>
    </row>
    <row r="48" spans="6:13" x14ac:dyDescent="0.25">
      <c r="F48" t="s">
        <v>303</v>
      </c>
      <c r="G48" t="s">
        <v>1252</v>
      </c>
      <c r="I48" t="s">
        <v>270</v>
      </c>
      <c r="J48" t="s">
        <v>4452</v>
      </c>
      <c r="L48" t="s">
        <v>5014</v>
      </c>
      <c r="M48" t="s">
        <v>5015</v>
      </c>
    </row>
    <row r="49" spans="6:13" x14ac:dyDescent="0.25">
      <c r="F49" t="s">
        <v>423</v>
      </c>
      <c r="G49" t="s">
        <v>1264</v>
      </c>
      <c r="I49" t="s">
        <v>4033</v>
      </c>
      <c r="J49" t="s">
        <v>4034</v>
      </c>
      <c r="L49" t="s">
        <v>129</v>
      </c>
      <c r="M49" t="s">
        <v>4911</v>
      </c>
    </row>
    <row r="50" spans="6:13" x14ac:dyDescent="0.25">
      <c r="F50" t="s">
        <v>102</v>
      </c>
      <c r="G50" t="s">
        <v>1574</v>
      </c>
      <c r="I50" t="s">
        <v>1702</v>
      </c>
      <c r="J50" t="s">
        <v>3540</v>
      </c>
      <c r="L50" t="s">
        <v>812</v>
      </c>
      <c r="M50" t="s">
        <v>4949</v>
      </c>
    </row>
    <row r="51" spans="6:13" x14ac:dyDescent="0.25">
      <c r="F51" t="s">
        <v>509</v>
      </c>
      <c r="G51" t="s">
        <v>858</v>
      </c>
      <c r="I51" t="s">
        <v>426</v>
      </c>
      <c r="J51" t="s">
        <v>3543</v>
      </c>
      <c r="L51" t="s">
        <v>303</v>
      </c>
      <c r="M51" t="s">
        <v>7184</v>
      </c>
    </row>
    <row r="52" spans="6:13" x14ac:dyDescent="0.25">
      <c r="F52" t="s">
        <v>509</v>
      </c>
      <c r="G52" t="s">
        <v>1649</v>
      </c>
      <c r="I52" t="s">
        <v>1702</v>
      </c>
      <c r="J52" t="s">
        <v>3870</v>
      </c>
      <c r="L52" t="s">
        <v>5014</v>
      </c>
      <c r="M52" t="s">
        <v>6242</v>
      </c>
    </row>
    <row r="53" spans="6:13" x14ac:dyDescent="0.25">
      <c r="F53" t="s">
        <v>640</v>
      </c>
      <c r="G53" t="s">
        <v>897</v>
      </c>
      <c r="I53" t="s">
        <v>268</v>
      </c>
      <c r="J53" t="s">
        <v>2050</v>
      </c>
      <c r="L53" t="s">
        <v>812</v>
      </c>
      <c r="M53" t="s">
        <v>6012</v>
      </c>
    </row>
    <row r="54" spans="6:13" x14ac:dyDescent="0.25">
      <c r="F54" t="s">
        <v>374</v>
      </c>
      <c r="G54" t="s">
        <v>1375</v>
      </c>
      <c r="I54" t="s">
        <v>1702</v>
      </c>
      <c r="J54" t="s">
        <v>3111</v>
      </c>
      <c r="L54" t="s">
        <v>331</v>
      </c>
      <c r="M54" t="s">
        <v>5103</v>
      </c>
    </row>
    <row r="55" spans="6:13" x14ac:dyDescent="0.25">
      <c r="F55" t="s">
        <v>599</v>
      </c>
      <c r="G55" t="s">
        <v>1563</v>
      </c>
      <c r="I55" t="s">
        <v>329</v>
      </c>
      <c r="J55" t="s">
        <v>4052</v>
      </c>
      <c r="L55" t="s">
        <v>5014</v>
      </c>
      <c r="M55" t="s">
        <v>5230</v>
      </c>
    </row>
    <row r="56" spans="6:13" x14ac:dyDescent="0.25">
      <c r="F56" t="s">
        <v>435</v>
      </c>
      <c r="G56" t="s">
        <v>941</v>
      </c>
      <c r="I56" t="s">
        <v>290</v>
      </c>
      <c r="J56" t="s">
        <v>3230</v>
      </c>
      <c r="L56" t="s">
        <v>5268</v>
      </c>
      <c r="M56" t="s">
        <v>5269</v>
      </c>
    </row>
    <row r="57" spans="6:13" x14ac:dyDescent="0.25">
      <c r="F57" t="s">
        <v>736</v>
      </c>
      <c r="G57" t="s">
        <v>1131</v>
      </c>
      <c r="I57" t="s">
        <v>268</v>
      </c>
      <c r="J57" t="s">
        <v>2211</v>
      </c>
      <c r="L57" t="s">
        <v>5219</v>
      </c>
      <c r="M57" t="s">
        <v>5220</v>
      </c>
    </row>
    <row r="58" spans="6:13" x14ac:dyDescent="0.25">
      <c r="F58" t="s">
        <v>102</v>
      </c>
      <c r="G58" t="s">
        <v>1078</v>
      </c>
      <c r="I58" t="s">
        <v>415</v>
      </c>
      <c r="J58" t="s">
        <v>3552</v>
      </c>
      <c r="L58" t="s">
        <v>484</v>
      </c>
      <c r="M58" t="s">
        <v>7026</v>
      </c>
    </row>
    <row r="59" spans="6:13" x14ac:dyDescent="0.25">
      <c r="F59" t="s">
        <v>599</v>
      </c>
      <c r="G59" t="s">
        <v>1156</v>
      </c>
      <c r="I59" t="s">
        <v>4125</v>
      </c>
      <c r="J59" t="s">
        <v>4821</v>
      </c>
      <c r="L59" t="s">
        <v>812</v>
      </c>
      <c r="M59" t="s">
        <v>5646</v>
      </c>
    </row>
    <row r="60" spans="6:13" x14ac:dyDescent="0.25">
      <c r="F60" t="s">
        <v>640</v>
      </c>
      <c r="G60" t="s">
        <v>1043</v>
      </c>
      <c r="I60" t="s">
        <v>415</v>
      </c>
      <c r="J60" t="s">
        <v>4682</v>
      </c>
      <c r="L60" t="s">
        <v>303</v>
      </c>
      <c r="M60" t="s">
        <v>5292</v>
      </c>
    </row>
    <row r="61" spans="6:13" x14ac:dyDescent="0.25">
      <c r="F61" t="s">
        <v>329</v>
      </c>
      <c r="G61" t="s">
        <v>1476</v>
      </c>
      <c r="I61" t="s">
        <v>292</v>
      </c>
      <c r="J61" t="s">
        <v>2970</v>
      </c>
      <c r="L61" t="s">
        <v>6107</v>
      </c>
      <c r="M61" t="s">
        <v>6108</v>
      </c>
    </row>
    <row r="62" spans="6:13" x14ac:dyDescent="0.25">
      <c r="F62" t="s">
        <v>597</v>
      </c>
      <c r="G62" t="s">
        <v>1102</v>
      </c>
      <c r="I62" t="s">
        <v>290</v>
      </c>
      <c r="J62" t="s">
        <v>3076</v>
      </c>
      <c r="L62" t="s">
        <v>487</v>
      </c>
      <c r="M62" t="s">
        <v>5765</v>
      </c>
    </row>
    <row r="63" spans="6:13" x14ac:dyDescent="0.25">
      <c r="F63" t="s">
        <v>591</v>
      </c>
      <c r="G63" t="s">
        <v>1444</v>
      </c>
      <c r="I63" t="s">
        <v>1702</v>
      </c>
      <c r="J63" t="s">
        <v>2666</v>
      </c>
      <c r="L63" t="s">
        <v>5014</v>
      </c>
      <c r="M63" t="s">
        <v>6820</v>
      </c>
    </row>
    <row r="64" spans="6:13" x14ac:dyDescent="0.25">
      <c r="F64" t="s">
        <v>597</v>
      </c>
      <c r="G64" t="s">
        <v>894</v>
      </c>
      <c r="I64" t="s">
        <v>290</v>
      </c>
      <c r="J64" t="s">
        <v>3744</v>
      </c>
      <c r="L64" t="s">
        <v>6163</v>
      </c>
      <c r="M64" t="s">
        <v>6164</v>
      </c>
    </row>
    <row r="65" spans="6:13" x14ac:dyDescent="0.25">
      <c r="F65" t="s">
        <v>594</v>
      </c>
      <c r="G65" t="s">
        <v>877</v>
      </c>
      <c r="I65" t="s">
        <v>1794</v>
      </c>
      <c r="J65" t="s">
        <v>3000</v>
      </c>
      <c r="L65" t="s">
        <v>484</v>
      </c>
      <c r="M65" t="s">
        <v>7037</v>
      </c>
    </row>
    <row r="66" spans="6:13" x14ac:dyDescent="0.25">
      <c r="F66" t="s">
        <v>599</v>
      </c>
      <c r="G66" t="s">
        <v>1182</v>
      </c>
      <c r="I66" t="s">
        <v>292</v>
      </c>
      <c r="J66" t="s">
        <v>2968</v>
      </c>
      <c r="L66" t="s">
        <v>5014</v>
      </c>
      <c r="M66" t="s">
        <v>6075</v>
      </c>
    </row>
    <row r="67" spans="6:13" x14ac:dyDescent="0.25">
      <c r="F67" t="s">
        <v>704</v>
      </c>
      <c r="G67" t="s">
        <v>983</v>
      </c>
      <c r="I67" t="s">
        <v>426</v>
      </c>
      <c r="J67" t="s">
        <v>4792</v>
      </c>
      <c r="L67" t="s">
        <v>303</v>
      </c>
      <c r="M67" t="s">
        <v>6679</v>
      </c>
    </row>
    <row r="68" spans="6:13" x14ac:dyDescent="0.25">
      <c r="F68" t="s">
        <v>44</v>
      </c>
      <c r="G68" t="s">
        <v>871</v>
      </c>
      <c r="I68" t="s">
        <v>3895</v>
      </c>
      <c r="J68" t="s">
        <v>4700</v>
      </c>
      <c r="L68" t="s">
        <v>331</v>
      </c>
      <c r="M68" t="s">
        <v>6155</v>
      </c>
    </row>
    <row r="69" spans="6:13" x14ac:dyDescent="0.25">
      <c r="F69" t="s">
        <v>704</v>
      </c>
      <c r="G69" t="s">
        <v>1517</v>
      </c>
      <c r="I69" t="s">
        <v>1702</v>
      </c>
      <c r="J69" t="s">
        <v>1703</v>
      </c>
      <c r="L69" t="s">
        <v>331</v>
      </c>
      <c r="M69" t="s">
        <v>5767</v>
      </c>
    </row>
    <row r="70" spans="6:13" x14ac:dyDescent="0.25">
      <c r="F70" t="s">
        <v>710</v>
      </c>
      <c r="G70" t="s">
        <v>1017</v>
      </c>
      <c r="I70" t="s">
        <v>329</v>
      </c>
      <c r="J70" t="s">
        <v>4271</v>
      </c>
      <c r="L70" t="s">
        <v>6048</v>
      </c>
      <c r="M70" t="s">
        <v>6049</v>
      </c>
    </row>
    <row r="71" spans="6:13" x14ac:dyDescent="0.25">
      <c r="F71" t="s">
        <v>710</v>
      </c>
      <c r="G71" t="s">
        <v>1359</v>
      </c>
      <c r="I71" t="s">
        <v>356</v>
      </c>
      <c r="J71" t="s">
        <v>3717</v>
      </c>
      <c r="L71" t="s">
        <v>331</v>
      </c>
      <c r="M71" t="s">
        <v>6266</v>
      </c>
    </row>
    <row r="72" spans="6:13" x14ac:dyDescent="0.25">
      <c r="F72" t="s">
        <v>704</v>
      </c>
      <c r="G72" t="s">
        <v>1173</v>
      </c>
      <c r="I72" t="s">
        <v>1922</v>
      </c>
      <c r="J72" t="s">
        <v>2883</v>
      </c>
      <c r="L72" t="s">
        <v>5394</v>
      </c>
      <c r="M72" t="s">
        <v>5395</v>
      </c>
    </row>
    <row r="73" spans="6:13" x14ac:dyDescent="0.25">
      <c r="F73" t="s">
        <v>599</v>
      </c>
      <c r="G73" t="s">
        <v>843</v>
      </c>
      <c r="I73" t="s">
        <v>97</v>
      </c>
      <c r="J73" t="s">
        <v>2164</v>
      </c>
      <c r="L73" t="s">
        <v>303</v>
      </c>
      <c r="M73" t="s">
        <v>5702</v>
      </c>
    </row>
    <row r="74" spans="6:13" x14ac:dyDescent="0.25">
      <c r="F74" t="s">
        <v>721</v>
      </c>
      <c r="G74" t="s">
        <v>1568</v>
      </c>
      <c r="I74" t="s">
        <v>426</v>
      </c>
      <c r="J74" t="s">
        <v>1777</v>
      </c>
      <c r="L74" t="s">
        <v>5268</v>
      </c>
      <c r="M74" t="s">
        <v>5847</v>
      </c>
    </row>
    <row r="75" spans="6:13" x14ac:dyDescent="0.25">
      <c r="F75" t="s">
        <v>325</v>
      </c>
      <c r="G75" t="s">
        <v>1599</v>
      </c>
      <c r="I75" t="s">
        <v>290</v>
      </c>
      <c r="J75" t="s">
        <v>2173</v>
      </c>
      <c r="L75" t="s">
        <v>5268</v>
      </c>
      <c r="M75" t="s">
        <v>6206</v>
      </c>
    </row>
    <row r="76" spans="6:13" x14ac:dyDescent="0.25">
      <c r="F76" t="s">
        <v>44</v>
      </c>
      <c r="G76" t="s">
        <v>1371</v>
      </c>
      <c r="I76" t="s">
        <v>3055</v>
      </c>
      <c r="J76" t="s">
        <v>3056</v>
      </c>
      <c r="L76" t="s">
        <v>5896</v>
      </c>
      <c r="M76" t="s">
        <v>5897</v>
      </c>
    </row>
    <row r="77" spans="6:13" x14ac:dyDescent="0.25">
      <c r="F77" t="s">
        <v>44</v>
      </c>
      <c r="G77" t="s">
        <v>1453</v>
      </c>
      <c r="I77" t="s">
        <v>267</v>
      </c>
      <c r="J77" t="s">
        <v>7230</v>
      </c>
      <c r="L77" t="s">
        <v>6324</v>
      </c>
      <c r="M77" t="s">
        <v>6325</v>
      </c>
    </row>
    <row r="78" spans="6:13" x14ac:dyDescent="0.25">
      <c r="F78" t="s">
        <v>102</v>
      </c>
      <c r="G78" t="s">
        <v>1532</v>
      </c>
      <c r="I78" t="s">
        <v>329</v>
      </c>
      <c r="J78" t="s">
        <v>1948</v>
      </c>
      <c r="L78" t="s">
        <v>5055</v>
      </c>
      <c r="M78" t="s">
        <v>5056</v>
      </c>
    </row>
    <row r="79" spans="6:13" x14ac:dyDescent="0.25">
      <c r="F79" t="s">
        <v>836</v>
      </c>
      <c r="G79" t="s">
        <v>1619</v>
      </c>
      <c r="I79" t="s">
        <v>292</v>
      </c>
      <c r="J79" t="s">
        <v>2558</v>
      </c>
      <c r="L79" t="s">
        <v>813</v>
      </c>
      <c r="M79" t="s">
        <v>7042</v>
      </c>
    </row>
    <row r="80" spans="6:13" x14ac:dyDescent="0.25">
      <c r="F80" t="s">
        <v>597</v>
      </c>
      <c r="G80" t="s">
        <v>1567</v>
      </c>
      <c r="I80" t="s">
        <v>267</v>
      </c>
      <c r="J80" t="s">
        <v>3174</v>
      </c>
      <c r="L80" t="s">
        <v>6247</v>
      </c>
      <c r="M80" t="s">
        <v>6248</v>
      </c>
    </row>
    <row r="81" spans="6:13" x14ac:dyDescent="0.25">
      <c r="F81" t="s">
        <v>591</v>
      </c>
      <c r="G81" t="s">
        <v>1300</v>
      </c>
      <c r="I81" t="s">
        <v>2167</v>
      </c>
      <c r="J81" t="s">
        <v>3888</v>
      </c>
      <c r="L81" t="s">
        <v>5520</v>
      </c>
      <c r="M81" t="s">
        <v>5521</v>
      </c>
    </row>
    <row r="82" spans="6:13" x14ac:dyDescent="0.25">
      <c r="F82" t="s">
        <v>594</v>
      </c>
      <c r="G82" t="s">
        <v>1603</v>
      </c>
      <c r="I82" t="s">
        <v>327</v>
      </c>
      <c r="J82" t="s">
        <v>2159</v>
      </c>
      <c r="L82" t="s">
        <v>475</v>
      </c>
      <c r="M82" t="s">
        <v>6818</v>
      </c>
    </row>
    <row r="83" spans="6:13" x14ac:dyDescent="0.25">
      <c r="F83" t="s">
        <v>594</v>
      </c>
      <c r="G83" t="s">
        <v>1626</v>
      </c>
      <c r="I83" t="s">
        <v>4803</v>
      </c>
      <c r="J83" t="s">
        <v>4804</v>
      </c>
      <c r="L83" t="s">
        <v>4942</v>
      </c>
      <c r="M83" t="s">
        <v>4943</v>
      </c>
    </row>
    <row r="84" spans="6:13" x14ac:dyDescent="0.25">
      <c r="F84" t="s">
        <v>599</v>
      </c>
      <c r="G84" t="s">
        <v>1439</v>
      </c>
      <c r="I84" t="s">
        <v>1794</v>
      </c>
      <c r="J84" t="s">
        <v>1795</v>
      </c>
      <c r="L84" t="s">
        <v>331</v>
      </c>
      <c r="M84" t="s">
        <v>6950</v>
      </c>
    </row>
    <row r="85" spans="6:13" x14ac:dyDescent="0.25">
      <c r="F85" t="s">
        <v>640</v>
      </c>
      <c r="G85" t="s">
        <v>1622</v>
      </c>
      <c r="I85" t="s">
        <v>3065</v>
      </c>
      <c r="J85" t="s">
        <v>4103</v>
      </c>
      <c r="L85" t="s">
        <v>5031</v>
      </c>
      <c r="M85" t="s">
        <v>5231</v>
      </c>
    </row>
    <row r="86" spans="6:13" x14ac:dyDescent="0.25">
      <c r="F86" t="s">
        <v>102</v>
      </c>
      <c r="G86" t="s">
        <v>1293</v>
      </c>
      <c r="I86" t="s">
        <v>267</v>
      </c>
      <c r="J86" t="s">
        <v>3968</v>
      </c>
      <c r="L86" t="s">
        <v>6766</v>
      </c>
      <c r="M86" t="s">
        <v>6767</v>
      </c>
    </row>
    <row r="87" spans="6:13" x14ac:dyDescent="0.25">
      <c r="F87" t="s">
        <v>763</v>
      </c>
      <c r="G87" t="s">
        <v>1266</v>
      </c>
      <c r="I87" t="s">
        <v>268</v>
      </c>
      <c r="J87" t="s">
        <v>3171</v>
      </c>
      <c r="L87" t="s">
        <v>6303</v>
      </c>
      <c r="M87" t="s">
        <v>6806</v>
      </c>
    </row>
    <row r="88" spans="6:13" x14ac:dyDescent="0.25">
      <c r="F88" t="s">
        <v>640</v>
      </c>
      <c r="G88" t="s">
        <v>1383</v>
      </c>
      <c r="I88" t="s">
        <v>4579</v>
      </c>
      <c r="J88" t="s">
        <v>4580</v>
      </c>
      <c r="L88" t="s">
        <v>5465</v>
      </c>
      <c r="M88" t="s">
        <v>5722</v>
      </c>
    </row>
    <row r="89" spans="6:13" x14ac:dyDescent="0.25">
      <c r="F89" t="s">
        <v>594</v>
      </c>
      <c r="G89" t="s">
        <v>1433</v>
      </c>
      <c r="I89" t="s">
        <v>4723</v>
      </c>
      <c r="J89" t="s">
        <v>4724</v>
      </c>
      <c r="L89" t="s">
        <v>303</v>
      </c>
      <c r="M89" t="s">
        <v>5129</v>
      </c>
    </row>
    <row r="90" spans="6:13" x14ac:dyDescent="0.25">
      <c r="F90" t="s">
        <v>591</v>
      </c>
      <c r="G90" t="s">
        <v>954</v>
      </c>
      <c r="I90" t="s">
        <v>327</v>
      </c>
      <c r="J90" t="s">
        <v>1760</v>
      </c>
      <c r="L90" t="s">
        <v>413</v>
      </c>
      <c r="M90" t="s">
        <v>5166</v>
      </c>
    </row>
    <row r="91" spans="6:13" x14ac:dyDescent="0.25">
      <c r="F91" t="s">
        <v>594</v>
      </c>
      <c r="G91" t="s">
        <v>1335</v>
      </c>
      <c r="I91" t="s">
        <v>290</v>
      </c>
      <c r="J91" t="s">
        <v>4591</v>
      </c>
      <c r="L91" t="s">
        <v>329</v>
      </c>
      <c r="M91" t="s">
        <v>5953</v>
      </c>
    </row>
    <row r="92" spans="6:13" x14ac:dyDescent="0.25">
      <c r="F92" t="s">
        <v>591</v>
      </c>
      <c r="G92" t="s">
        <v>1086</v>
      </c>
      <c r="I92" t="s">
        <v>1855</v>
      </c>
      <c r="J92" t="s">
        <v>1856</v>
      </c>
      <c r="L92" t="s">
        <v>4920</v>
      </c>
      <c r="M92" t="s">
        <v>6992</v>
      </c>
    </row>
    <row r="93" spans="6:13" x14ac:dyDescent="0.25">
      <c r="F93" t="s">
        <v>721</v>
      </c>
      <c r="G93" t="s">
        <v>1059</v>
      </c>
      <c r="I93" t="s">
        <v>50</v>
      </c>
      <c r="J93" t="s">
        <v>4015</v>
      </c>
      <c r="L93" t="s">
        <v>41</v>
      </c>
      <c r="M93" t="s">
        <v>5957</v>
      </c>
    </row>
    <row r="94" spans="6:13" x14ac:dyDescent="0.25">
      <c r="F94" t="s">
        <v>594</v>
      </c>
      <c r="G94" t="s">
        <v>1648</v>
      </c>
      <c r="I94" t="s">
        <v>599</v>
      </c>
      <c r="J94" t="s">
        <v>3922</v>
      </c>
      <c r="L94" t="s">
        <v>322</v>
      </c>
      <c r="M94" t="s">
        <v>6710</v>
      </c>
    </row>
    <row r="95" spans="6:13" x14ac:dyDescent="0.25">
      <c r="F95" t="s">
        <v>591</v>
      </c>
      <c r="G95" t="s">
        <v>1445</v>
      </c>
      <c r="I95" t="s">
        <v>415</v>
      </c>
      <c r="J95" t="s">
        <v>7270</v>
      </c>
      <c r="L95" t="s">
        <v>327</v>
      </c>
      <c r="M95" t="s">
        <v>6588</v>
      </c>
    </row>
    <row r="96" spans="6:13" x14ac:dyDescent="0.25">
      <c r="F96" t="s">
        <v>129</v>
      </c>
      <c r="G96" t="s">
        <v>1183</v>
      </c>
      <c r="I96" t="s">
        <v>98</v>
      </c>
      <c r="J96" t="s">
        <v>3068</v>
      </c>
      <c r="L96" t="s">
        <v>329</v>
      </c>
      <c r="M96" t="s">
        <v>6074</v>
      </c>
    </row>
    <row r="97" spans="6:13" x14ac:dyDescent="0.25">
      <c r="F97" t="s">
        <v>588</v>
      </c>
      <c r="G97" t="s">
        <v>883</v>
      </c>
      <c r="I97" t="s">
        <v>292</v>
      </c>
      <c r="J97" t="s">
        <v>2760</v>
      </c>
      <c r="L97" t="s">
        <v>331</v>
      </c>
      <c r="M97" t="s">
        <v>5802</v>
      </c>
    </row>
    <row r="98" spans="6:13" x14ac:dyDescent="0.25">
      <c r="F98" t="s">
        <v>599</v>
      </c>
      <c r="G98" t="s">
        <v>1244</v>
      </c>
      <c r="I98" t="s">
        <v>599</v>
      </c>
      <c r="J98" t="s">
        <v>4762</v>
      </c>
      <c r="L98" t="s">
        <v>329</v>
      </c>
      <c r="M98" t="s">
        <v>5880</v>
      </c>
    </row>
    <row r="99" spans="6:13" x14ac:dyDescent="0.25">
      <c r="F99" t="s">
        <v>599</v>
      </c>
      <c r="G99" t="s">
        <v>938</v>
      </c>
      <c r="I99" t="s">
        <v>268</v>
      </c>
      <c r="J99" t="s">
        <v>4570</v>
      </c>
      <c r="L99" t="s">
        <v>5618</v>
      </c>
      <c r="M99" t="s">
        <v>5619</v>
      </c>
    </row>
    <row r="100" spans="6:13" x14ac:dyDescent="0.25">
      <c r="F100" t="s">
        <v>594</v>
      </c>
      <c r="G100" t="s">
        <v>1495</v>
      </c>
      <c r="I100" t="s">
        <v>329</v>
      </c>
      <c r="J100" t="s">
        <v>4207</v>
      </c>
      <c r="L100" t="s">
        <v>5644</v>
      </c>
      <c r="M100" t="s">
        <v>5645</v>
      </c>
    </row>
    <row r="101" spans="6:13" x14ac:dyDescent="0.25">
      <c r="F101" t="s">
        <v>599</v>
      </c>
      <c r="G101" t="s">
        <v>917</v>
      </c>
      <c r="I101" t="s">
        <v>97</v>
      </c>
      <c r="J101" t="s">
        <v>3591</v>
      </c>
      <c r="L101" t="s">
        <v>487</v>
      </c>
      <c r="M101" t="s">
        <v>6562</v>
      </c>
    </row>
    <row r="102" spans="6:13" x14ac:dyDescent="0.25">
      <c r="F102" t="s">
        <v>509</v>
      </c>
      <c r="G102" t="s">
        <v>1121</v>
      </c>
      <c r="I102" t="s">
        <v>426</v>
      </c>
      <c r="J102" t="s">
        <v>2936</v>
      </c>
      <c r="L102" t="s">
        <v>5932</v>
      </c>
      <c r="M102" t="s">
        <v>5933</v>
      </c>
    </row>
    <row r="103" spans="6:13" x14ac:dyDescent="0.25">
      <c r="F103" t="s">
        <v>728</v>
      </c>
      <c r="G103" t="s">
        <v>1097</v>
      </c>
      <c r="I103" t="s">
        <v>268</v>
      </c>
      <c r="J103" t="s">
        <v>3754</v>
      </c>
      <c r="L103" t="s">
        <v>303</v>
      </c>
      <c r="M103" t="s">
        <v>6589</v>
      </c>
    </row>
    <row r="104" spans="6:13" x14ac:dyDescent="0.25">
      <c r="F104" t="s">
        <v>588</v>
      </c>
      <c r="G104" t="s">
        <v>912</v>
      </c>
      <c r="I104" t="s">
        <v>292</v>
      </c>
      <c r="J104" t="s">
        <v>2413</v>
      </c>
      <c r="L104" t="s">
        <v>325</v>
      </c>
      <c r="M104" t="s">
        <v>4890</v>
      </c>
    </row>
    <row r="105" spans="6:13" x14ac:dyDescent="0.25">
      <c r="F105" t="s">
        <v>129</v>
      </c>
      <c r="G105" t="s">
        <v>1624</v>
      </c>
      <c r="I105" t="s">
        <v>329</v>
      </c>
      <c r="J105" t="s">
        <v>4707</v>
      </c>
      <c r="L105" t="s">
        <v>739</v>
      </c>
      <c r="M105" t="s">
        <v>5693</v>
      </c>
    </row>
    <row r="106" spans="6:13" x14ac:dyDescent="0.25">
      <c r="F106" t="s">
        <v>423</v>
      </c>
      <c r="G106" t="s">
        <v>899</v>
      </c>
      <c r="I106" t="s">
        <v>329</v>
      </c>
      <c r="J106" t="s">
        <v>2337</v>
      </c>
      <c r="L106" t="s">
        <v>5644</v>
      </c>
      <c r="M106" t="s">
        <v>6608</v>
      </c>
    </row>
    <row r="107" spans="6:13" x14ac:dyDescent="0.25">
      <c r="F107" t="s">
        <v>40</v>
      </c>
      <c r="G107" t="s">
        <v>1227</v>
      </c>
      <c r="I107" t="s">
        <v>43</v>
      </c>
      <c r="J107" t="s">
        <v>3002</v>
      </c>
      <c r="L107" t="s">
        <v>484</v>
      </c>
      <c r="M107" t="s">
        <v>6453</v>
      </c>
    </row>
    <row r="108" spans="6:13" x14ac:dyDescent="0.25">
      <c r="F108" t="s">
        <v>50</v>
      </c>
      <c r="G108" t="s">
        <v>1010</v>
      </c>
      <c r="I108" t="s">
        <v>415</v>
      </c>
      <c r="J108" t="s">
        <v>4736</v>
      </c>
      <c r="L108" t="s">
        <v>7093</v>
      </c>
      <c r="M108" t="s">
        <v>7094</v>
      </c>
    </row>
    <row r="109" spans="6:13" x14ac:dyDescent="0.25">
      <c r="F109" t="s">
        <v>673</v>
      </c>
      <c r="G109" t="s">
        <v>7211</v>
      </c>
      <c r="I109" t="s">
        <v>2272</v>
      </c>
      <c r="J109" t="s">
        <v>4039</v>
      </c>
      <c r="L109" t="s">
        <v>26</v>
      </c>
      <c r="M109" t="s">
        <v>5603</v>
      </c>
    </row>
    <row r="110" spans="6:13" x14ac:dyDescent="0.25">
      <c r="F110" t="s">
        <v>509</v>
      </c>
      <c r="G110" t="s">
        <v>1198</v>
      </c>
      <c r="I110" t="s">
        <v>602</v>
      </c>
      <c r="J110" t="s">
        <v>2607</v>
      </c>
      <c r="L110" t="s">
        <v>6408</v>
      </c>
      <c r="M110" t="s">
        <v>6409</v>
      </c>
    </row>
    <row r="111" spans="6:13" x14ac:dyDescent="0.25">
      <c r="F111" t="s">
        <v>102</v>
      </c>
      <c r="G111" t="s">
        <v>1355</v>
      </c>
      <c r="I111" t="s">
        <v>329</v>
      </c>
      <c r="J111" t="s">
        <v>2212</v>
      </c>
      <c r="L111" t="s">
        <v>484</v>
      </c>
      <c r="M111" t="s">
        <v>6144</v>
      </c>
    </row>
    <row r="112" spans="6:13" x14ac:dyDescent="0.25">
      <c r="F112" t="s">
        <v>599</v>
      </c>
      <c r="G112" t="s">
        <v>1192</v>
      </c>
      <c r="I112" t="s">
        <v>329</v>
      </c>
      <c r="J112" t="s">
        <v>3774</v>
      </c>
      <c r="L112" t="s">
        <v>329</v>
      </c>
      <c r="M112" t="s">
        <v>6427</v>
      </c>
    </row>
    <row r="113" spans="6:13" x14ac:dyDescent="0.25">
      <c r="F113" t="s">
        <v>102</v>
      </c>
      <c r="G113" t="s">
        <v>1274</v>
      </c>
      <c r="I113" t="s">
        <v>329</v>
      </c>
      <c r="J113" t="s">
        <v>4027</v>
      </c>
      <c r="L113" t="s">
        <v>331</v>
      </c>
      <c r="M113" t="s">
        <v>6085</v>
      </c>
    </row>
    <row r="114" spans="6:13" x14ac:dyDescent="0.25">
      <c r="F114" t="s">
        <v>588</v>
      </c>
      <c r="G114" t="s">
        <v>1351</v>
      </c>
      <c r="I114" t="s">
        <v>3505</v>
      </c>
      <c r="J114" t="s">
        <v>3530</v>
      </c>
      <c r="L114" t="s">
        <v>413</v>
      </c>
      <c r="M114" t="s">
        <v>6223</v>
      </c>
    </row>
    <row r="115" spans="6:13" x14ac:dyDescent="0.25">
      <c r="F115" t="s">
        <v>594</v>
      </c>
      <c r="G115" t="s">
        <v>1614</v>
      </c>
      <c r="I115" t="s">
        <v>415</v>
      </c>
      <c r="J115" t="s">
        <v>3741</v>
      </c>
      <c r="L115" t="s">
        <v>5618</v>
      </c>
      <c r="M115" t="s">
        <v>6250</v>
      </c>
    </row>
    <row r="116" spans="6:13" x14ac:dyDescent="0.25">
      <c r="F116" t="s">
        <v>594</v>
      </c>
      <c r="G116" t="s">
        <v>1083</v>
      </c>
      <c r="I116" t="s">
        <v>268</v>
      </c>
      <c r="J116" t="s">
        <v>2664</v>
      </c>
      <c r="L116" t="s">
        <v>331</v>
      </c>
      <c r="M116" t="s">
        <v>5215</v>
      </c>
    </row>
    <row r="117" spans="6:13" x14ac:dyDescent="0.25">
      <c r="F117" t="s">
        <v>509</v>
      </c>
      <c r="G117" t="s">
        <v>915</v>
      </c>
      <c r="I117" t="s">
        <v>2324</v>
      </c>
      <c r="J117" t="s">
        <v>2325</v>
      </c>
      <c r="L117" t="s">
        <v>7187</v>
      </c>
      <c r="M117" t="s">
        <v>6839</v>
      </c>
    </row>
    <row r="118" spans="6:13" x14ac:dyDescent="0.25">
      <c r="F118" t="s">
        <v>129</v>
      </c>
      <c r="G118" t="s">
        <v>1005</v>
      </c>
      <c r="I118" t="s">
        <v>2754</v>
      </c>
      <c r="J118" t="s">
        <v>2755</v>
      </c>
      <c r="L118" t="s">
        <v>374</v>
      </c>
      <c r="M118" t="s">
        <v>5200</v>
      </c>
    </row>
    <row r="119" spans="6:13" x14ac:dyDescent="0.25">
      <c r="F119" t="s">
        <v>102</v>
      </c>
      <c r="G119" t="s">
        <v>975</v>
      </c>
      <c r="I119" t="s">
        <v>67</v>
      </c>
      <c r="J119" t="s">
        <v>1840</v>
      </c>
      <c r="L119" t="s">
        <v>739</v>
      </c>
      <c r="M119" t="s">
        <v>6476</v>
      </c>
    </row>
    <row r="120" spans="6:13" x14ac:dyDescent="0.25">
      <c r="F120" t="s">
        <v>421</v>
      </c>
      <c r="G120" t="s">
        <v>1316</v>
      </c>
      <c r="I120" t="s">
        <v>3752</v>
      </c>
      <c r="J120" t="s">
        <v>3753</v>
      </c>
      <c r="L120" t="s">
        <v>331</v>
      </c>
      <c r="M120" t="s">
        <v>5901</v>
      </c>
    </row>
    <row r="121" spans="6:13" x14ac:dyDescent="0.25">
      <c r="F121" t="s">
        <v>102</v>
      </c>
      <c r="G121" t="s">
        <v>1310</v>
      </c>
      <c r="I121" t="s">
        <v>329</v>
      </c>
      <c r="J121" t="s">
        <v>3480</v>
      </c>
      <c r="L121" t="s">
        <v>329</v>
      </c>
      <c r="M121" t="s">
        <v>5578</v>
      </c>
    </row>
    <row r="122" spans="6:13" x14ac:dyDescent="0.25">
      <c r="F122" t="s">
        <v>594</v>
      </c>
      <c r="G122" t="s">
        <v>1398</v>
      </c>
      <c r="I122" t="s">
        <v>426</v>
      </c>
      <c r="J122" t="s">
        <v>3139</v>
      </c>
      <c r="L122" t="s">
        <v>25</v>
      </c>
      <c r="M122" t="s">
        <v>7190</v>
      </c>
    </row>
    <row r="123" spans="6:13" x14ac:dyDescent="0.25">
      <c r="F123" t="s">
        <v>594</v>
      </c>
      <c r="G123" t="s">
        <v>1126</v>
      </c>
      <c r="I123" t="s">
        <v>1992</v>
      </c>
      <c r="J123" t="s">
        <v>3501</v>
      </c>
      <c r="L123" t="s">
        <v>41</v>
      </c>
      <c r="M123" t="s">
        <v>5234</v>
      </c>
    </row>
    <row r="124" spans="6:13" x14ac:dyDescent="0.25">
      <c r="F124" t="s">
        <v>599</v>
      </c>
      <c r="G124" t="s">
        <v>1061</v>
      </c>
      <c r="I124" t="s">
        <v>1992</v>
      </c>
      <c r="J124" t="s">
        <v>1993</v>
      </c>
      <c r="L124" t="s">
        <v>6097</v>
      </c>
      <c r="M124" t="s">
        <v>6098</v>
      </c>
    </row>
    <row r="125" spans="6:13" x14ac:dyDescent="0.25">
      <c r="F125" t="s">
        <v>102</v>
      </c>
      <c r="G125" t="s">
        <v>1538</v>
      </c>
      <c r="I125" t="s">
        <v>415</v>
      </c>
      <c r="J125" t="s">
        <v>4206</v>
      </c>
      <c r="L125" t="s">
        <v>5242</v>
      </c>
      <c r="M125" t="s">
        <v>6903</v>
      </c>
    </row>
    <row r="126" spans="6:13" x14ac:dyDescent="0.25">
      <c r="F126" t="s">
        <v>102</v>
      </c>
      <c r="G126" t="s">
        <v>945</v>
      </c>
      <c r="I126" t="s">
        <v>3065</v>
      </c>
      <c r="J126" t="s">
        <v>4505</v>
      </c>
      <c r="L126" t="s">
        <v>331</v>
      </c>
      <c r="M126" t="s">
        <v>5966</v>
      </c>
    </row>
    <row r="127" spans="6:13" x14ac:dyDescent="0.25">
      <c r="F127" t="s">
        <v>640</v>
      </c>
      <c r="G127" t="s">
        <v>7217</v>
      </c>
      <c r="I127" t="s">
        <v>4733</v>
      </c>
      <c r="J127" t="s">
        <v>4734</v>
      </c>
      <c r="L127" t="s">
        <v>484</v>
      </c>
      <c r="M127" t="s">
        <v>5153</v>
      </c>
    </row>
    <row r="128" spans="6:13" x14ac:dyDescent="0.25">
      <c r="F128" t="s">
        <v>102</v>
      </c>
      <c r="G128" t="s">
        <v>926</v>
      </c>
      <c r="I128" t="s">
        <v>0</v>
      </c>
      <c r="J128" t="s">
        <v>3933</v>
      </c>
      <c r="L128" t="s">
        <v>331</v>
      </c>
      <c r="M128" t="s">
        <v>7085</v>
      </c>
    </row>
    <row r="129" spans="6:13" x14ac:dyDescent="0.25">
      <c r="F129" t="s">
        <v>640</v>
      </c>
      <c r="G129" t="s">
        <v>1245</v>
      </c>
      <c r="I129" t="s">
        <v>1992</v>
      </c>
      <c r="J129" t="s">
        <v>3965</v>
      </c>
      <c r="L129" t="s">
        <v>26</v>
      </c>
      <c r="M129" t="s">
        <v>7072</v>
      </c>
    </row>
    <row r="130" spans="6:13" x14ac:dyDescent="0.25">
      <c r="F130" t="s">
        <v>129</v>
      </c>
      <c r="G130" t="s">
        <v>1340</v>
      </c>
      <c r="I130" t="s">
        <v>2338</v>
      </c>
      <c r="J130" t="s">
        <v>3192</v>
      </c>
      <c r="L130" t="s">
        <v>331</v>
      </c>
      <c r="M130" t="s">
        <v>5283</v>
      </c>
    </row>
    <row r="131" spans="6:13" x14ac:dyDescent="0.25">
      <c r="F131" t="s">
        <v>640</v>
      </c>
      <c r="G131" t="s">
        <v>1254</v>
      </c>
      <c r="I131" t="s">
        <v>329</v>
      </c>
      <c r="J131" t="s">
        <v>2471</v>
      </c>
      <c r="L131" t="s">
        <v>413</v>
      </c>
      <c r="M131" t="s">
        <v>6172</v>
      </c>
    </row>
    <row r="132" spans="6:13" x14ac:dyDescent="0.25">
      <c r="F132" t="s">
        <v>640</v>
      </c>
      <c r="G132" t="s">
        <v>1243</v>
      </c>
      <c r="I132" t="s">
        <v>441</v>
      </c>
      <c r="J132" t="s">
        <v>4323</v>
      </c>
      <c r="L132" t="s">
        <v>329</v>
      </c>
      <c r="M132" t="s">
        <v>6545</v>
      </c>
    </row>
    <row r="133" spans="6:13" x14ac:dyDescent="0.25">
      <c r="F133" t="s">
        <v>640</v>
      </c>
      <c r="G133" t="s">
        <v>1296</v>
      </c>
      <c r="I133" t="s">
        <v>7187</v>
      </c>
      <c r="J133" t="s">
        <v>2310</v>
      </c>
      <c r="L133" t="s">
        <v>325</v>
      </c>
      <c r="M133" t="s">
        <v>5587</v>
      </c>
    </row>
    <row r="134" spans="6:13" x14ac:dyDescent="0.25">
      <c r="F134" t="s">
        <v>640</v>
      </c>
      <c r="G134" t="s">
        <v>1632</v>
      </c>
      <c r="I134" t="s">
        <v>1992</v>
      </c>
      <c r="J134" t="s">
        <v>3720</v>
      </c>
      <c r="L134" t="s">
        <v>325</v>
      </c>
      <c r="M134" t="s">
        <v>5380</v>
      </c>
    </row>
    <row r="135" spans="6:13" x14ac:dyDescent="0.25">
      <c r="F135" t="s">
        <v>640</v>
      </c>
      <c r="G135" t="s">
        <v>920</v>
      </c>
      <c r="I135" t="s">
        <v>677</v>
      </c>
      <c r="J135" t="s">
        <v>2141</v>
      </c>
      <c r="L135" t="s">
        <v>329</v>
      </c>
      <c r="M135" t="s">
        <v>6134</v>
      </c>
    </row>
    <row r="136" spans="6:13" x14ac:dyDescent="0.25">
      <c r="F136" t="s">
        <v>102</v>
      </c>
      <c r="G136" t="s">
        <v>1081</v>
      </c>
      <c r="I136" t="s">
        <v>441</v>
      </c>
      <c r="J136" t="s">
        <v>4371</v>
      </c>
      <c r="L136" t="s">
        <v>7128</v>
      </c>
      <c r="M136" t="s">
        <v>7129</v>
      </c>
    </row>
    <row r="137" spans="6:13" x14ac:dyDescent="0.25">
      <c r="F137" t="s">
        <v>640</v>
      </c>
      <c r="G137" t="s">
        <v>888</v>
      </c>
      <c r="I137" t="s">
        <v>441</v>
      </c>
      <c r="J137" t="s">
        <v>4080</v>
      </c>
      <c r="L137" t="s">
        <v>484</v>
      </c>
      <c r="M137" t="s">
        <v>6292</v>
      </c>
    </row>
    <row r="138" spans="6:13" x14ac:dyDescent="0.25">
      <c r="F138" t="s">
        <v>640</v>
      </c>
      <c r="G138" t="s">
        <v>1091</v>
      </c>
      <c r="I138" t="s">
        <v>415</v>
      </c>
      <c r="J138" t="s">
        <v>7289</v>
      </c>
      <c r="L138" t="s">
        <v>486</v>
      </c>
      <c r="M138" t="s">
        <v>5977</v>
      </c>
    </row>
    <row r="139" spans="6:13" x14ac:dyDescent="0.25">
      <c r="F139" t="s">
        <v>640</v>
      </c>
      <c r="G139" t="s">
        <v>1400</v>
      </c>
      <c r="I139" t="s">
        <v>1992</v>
      </c>
      <c r="J139" t="s">
        <v>3579</v>
      </c>
      <c r="L139" t="s">
        <v>413</v>
      </c>
      <c r="M139" t="s">
        <v>5088</v>
      </c>
    </row>
    <row r="140" spans="6:13" x14ac:dyDescent="0.25">
      <c r="F140" t="s">
        <v>640</v>
      </c>
      <c r="G140" t="s">
        <v>866</v>
      </c>
      <c r="I140" t="s">
        <v>97</v>
      </c>
      <c r="J140" t="s">
        <v>4200</v>
      </c>
      <c r="L140" t="s">
        <v>329</v>
      </c>
      <c r="M140" t="s">
        <v>7046</v>
      </c>
    </row>
    <row r="141" spans="6:13" x14ac:dyDescent="0.25">
      <c r="F141" t="s">
        <v>640</v>
      </c>
      <c r="G141" t="s">
        <v>1349</v>
      </c>
      <c r="I141" t="s">
        <v>268</v>
      </c>
      <c r="J141" t="s">
        <v>3424</v>
      </c>
      <c r="L141" t="s">
        <v>413</v>
      </c>
      <c r="M141" t="s">
        <v>5404</v>
      </c>
    </row>
    <row r="142" spans="6:13" x14ac:dyDescent="0.25">
      <c r="F142" t="s">
        <v>640</v>
      </c>
      <c r="G142" t="s">
        <v>1258</v>
      </c>
      <c r="I142" t="s">
        <v>51</v>
      </c>
      <c r="J142" t="s">
        <v>4627</v>
      </c>
      <c r="L142" t="s">
        <v>5776</v>
      </c>
      <c r="M142" t="s">
        <v>5919</v>
      </c>
    </row>
    <row r="143" spans="6:13" x14ac:dyDescent="0.25">
      <c r="F143" t="s">
        <v>640</v>
      </c>
      <c r="G143" t="s">
        <v>1362</v>
      </c>
      <c r="I143" t="s">
        <v>329</v>
      </c>
      <c r="J143" t="s">
        <v>2650</v>
      </c>
      <c r="L143" t="s">
        <v>329</v>
      </c>
      <c r="M143" t="s">
        <v>5737</v>
      </c>
    </row>
    <row r="144" spans="6:13" x14ac:dyDescent="0.25">
      <c r="F144" t="s">
        <v>671</v>
      </c>
      <c r="G144" t="s">
        <v>1074</v>
      </c>
      <c r="I144" t="s">
        <v>426</v>
      </c>
      <c r="J144" t="s">
        <v>4147</v>
      </c>
      <c r="L144" t="s">
        <v>413</v>
      </c>
      <c r="M144" t="s">
        <v>5368</v>
      </c>
    </row>
    <row r="145" spans="6:13" x14ac:dyDescent="0.25">
      <c r="F145" t="s">
        <v>602</v>
      </c>
      <c r="G145" t="s">
        <v>1422</v>
      </c>
      <c r="I145" t="s">
        <v>1992</v>
      </c>
      <c r="J145" t="s">
        <v>2688</v>
      </c>
      <c r="L145" t="s">
        <v>739</v>
      </c>
      <c r="M145" t="s">
        <v>7022</v>
      </c>
    </row>
    <row r="146" spans="6:13" x14ac:dyDescent="0.25">
      <c r="F146" t="s">
        <v>102</v>
      </c>
      <c r="G146" t="s">
        <v>1379</v>
      </c>
      <c r="I146" t="s">
        <v>441</v>
      </c>
      <c r="J146" t="s">
        <v>3542</v>
      </c>
      <c r="L146" t="s">
        <v>484</v>
      </c>
      <c r="M146" t="s">
        <v>5226</v>
      </c>
    </row>
    <row r="147" spans="6:13" x14ac:dyDescent="0.25">
      <c r="F147" t="s">
        <v>303</v>
      </c>
      <c r="G147" t="s">
        <v>1270</v>
      </c>
      <c r="I147" t="s">
        <v>441</v>
      </c>
      <c r="J147" t="s">
        <v>1742</v>
      </c>
      <c r="L147" t="s">
        <v>413</v>
      </c>
      <c r="M147" t="s">
        <v>6125</v>
      </c>
    </row>
    <row r="148" spans="6:13" x14ac:dyDescent="0.25">
      <c r="F148" t="s">
        <v>303</v>
      </c>
      <c r="G148" t="s">
        <v>1543</v>
      </c>
      <c r="I148" t="s">
        <v>441</v>
      </c>
      <c r="J148" t="s">
        <v>4256</v>
      </c>
      <c r="L148" t="s">
        <v>327</v>
      </c>
      <c r="M148" t="s">
        <v>6031</v>
      </c>
    </row>
    <row r="149" spans="6:13" x14ac:dyDescent="0.25">
      <c r="F149" t="s">
        <v>102</v>
      </c>
      <c r="G149" t="s">
        <v>1575</v>
      </c>
      <c r="I149" t="s">
        <v>441</v>
      </c>
      <c r="J149" t="s">
        <v>4771</v>
      </c>
      <c r="L149" t="s">
        <v>42</v>
      </c>
      <c r="M149" t="s">
        <v>5535</v>
      </c>
    </row>
    <row r="150" spans="6:13" x14ac:dyDescent="0.25">
      <c r="F150" t="s">
        <v>102</v>
      </c>
      <c r="G150" t="s">
        <v>1628</v>
      </c>
      <c r="I150" t="s">
        <v>441</v>
      </c>
      <c r="J150" t="s">
        <v>4549</v>
      </c>
      <c r="L150" t="s">
        <v>4966</v>
      </c>
      <c r="M150" t="s">
        <v>6005</v>
      </c>
    </row>
    <row r="151" spans="6:13" x14ac:dyDescent="0.25">
      <c r="F151" t="s">
        <v>607</v>
      </c>
      <c r="G151" t="s">
        <v>1007</v>
      </c>
      <c r="I151" t="s">
        <v>441</v>
      </c>
      <c r="J151" t="s">
        <v>3656</v>
      </c>
      <c r="L151" t="s">
        <v>40</v>
      </c>
      <c r="M151" t="s">
        <v>6457</v>
      </c>
    </row>
    <row r="152" spans="6:13" x14ac:dyDescent="0.25">
      <c r="F152" t="s">
        <v>129</v>
      </c>
      <c r="G152" t="s">
        <v>1249</v>
      </c>
      <c r="I152" t="s">
        <v>441</v>
      </c>
      <c r="J152" t="s">
        <v>3261</v>
      </c>
      <c r="L152" t="s">
        <v>5252</v>
      </c>
      <c r="M152" t="s">
        <v>5253</v>
      </c>
    </row>
    <row r="153" spans="6:13" x14ac:dyDescent="0.25">
      <c r="F153" t="s">
        <v>102</v>
      </c>
      <c r="G153" t="s">
        <v>1390</v>
      </c>
      <c r="I153" t="s">
        <v>1992</v>
      </c>
      <c r="J153" t="s">
        <v>3573</v>
      </c>
      <c r="L153" t="s">
        <v>40</v>
      </c>
      <c r="M153" t="s">
        <v>5590</v>
      </c>
    </row>
    <row r="154" spans="6:13" x14ac:dyDescent="0.25">
      <c r="F154" t="s">
        <v>303</v>
      </c>
      <c r="G154" t="s">
        <v>1238</v>
      </c>
      <c r="I154" t="s">
        <v>1992</v>
      </c>
      <c r="J154" t="s">
        <v>3477</v>
      </c>
      <c r="L154" t="s">
        <v>681</v>
      </c>
      <c r="M154" t="s">
        <v>6180</v>
      </c>
    </row>
    <row r="155" spans="6:13" x14ac:dyDescent="0.25">
      <c r="F155" t="s">
        <v>102</v>
      </c>
      <c r="G155" t="s">
        <v>1590</v>
      </c>
      <c r="I155" t="s">
        <v>268</v>
      </c>
      <c r="J155" t="s">
        <v>2266</v>
      </c>
      <c r="L155" t="s">
        <v>42</v>
      </c>
      <c r="M155" t="s">
        <v>5293</v>
      </c>
    </row>
    <row r="156" spans="6:13" x14ac:dyDescent="0.25">
      <c r="F156" t="s">
        <v>102</v>
      </c>
      <c r="G156" t="s">
        <v>1118</v>
      </c>
      <c r="I156" t="s">
        <v>1992</v>
      </c>
      <c r="J156" t="s">
        <v>3395</v>
      </c>
      <c r="L156" t="s">
        <v>303</v>
      </c>
      <c r="M156" t="s">
        <v>4935</v>
      </c>
    </row>
    <row r="157" spans="6:13" x14ac:dyDescent="0.25">
      <c r="F157" t="s">
        <v>509</v>
      </c>
      <c r="G157" t="s">
        <v>1431</v>
      </c>
      <c r="I157" t="s">
        <v>329</v>
      </c>
      <c r="J157" t="s">
        <v>1990</v>
      </c>
      <c r="L157" t="s">
        <v>690</v>
      </c>
      <c r="M157" t="s">
        <v>7036</v>
      </c>
    </row>
    <row r="158" spans="6:13" x14ac:dyDescent="0.25">
      <c r="F158" t="s">
        <v>102</v>
      </c>
      <c r="G158" t="s">
        <v>1396</v>
      </c>
      <c r="I158" t="s">
        <v>441</v>
      </c>
      <c r="J158" t="s">
        <v>2753</v>
      </c>
      <c r="L158" t="s">
        <v>5776</v>
      </c>
      <c r="M158" t="s">
        <v>6369</v>
      </c>
    </row>
    <row r="159" spans="6:13" x14ac:dyDescent="0.25">
      <c r="F159" t="s">
        <v>303</v>
      </c>
      <c r="G159" t="s">
        <v>1169</v>
      </c>
      <c r="I159" t="s">
        <v>441</v>
      </c>
      <c r="J159" t="s">
        <v>4615</v>
      </c>
      <c r="L159" t="s">
        <v>5973</v>
      </c>
      <c r="M159" t="s">
        <v>5974</v>
      </c>
    </row>
    <row r="160" spans="6:13" x14ac:dyDescent="0.25">
      <c r="F160" t="s">
        <v>607</v>
      </c>
      <c r="G160" t="s">
        <v>936</v>
      </c>
      <c r="I160" t="s">
        <v>441</v>
      </c>
      <c r="J160" t="s">
        <v>2214</v>
      </c>
      <c r="L160" t="s">
        <v>484</v>
      </c>
      <c r="M160" t="s">
        <v>5335</v>
      </c>
    </row>
    <row r="161" spans="6:13" x14ac:dyDescent="0.25">
      <c r="F161" t="s">
        <v>102</v>
      </c>
      <c r="G161" t="s">
        <v>1149</v>
      </c>
      <c r="I161" t="s">
        <v>51</v>
      </c>
      <c r="J161" t="s">
        <v>2375</v>
      </c>
      <c r="L161" t="s">
        <v>303</v>
      </c>
      <c r="M161" t="s">
        <v>6219</v>
      </c>
    </row>
    <row r="162" spans="6:13" x14ac:dyDescent="0.25">
      <c r="F162" t="s">
        <v>602</v>
      </c>
      <c r="G162" t="s">
        <v>885</v>
      </c>
      <c r="I162" t="s">
        <v>3764</v>
      </c>
      <c r="J162" t="s">
        <v>3765</v>
      </c>
      <c r="L162" t="s">
        <v>5760</v>
      </c>
      <c r="M162" t="s">
        <v>5761</v>
      </c>
    </row>
    <row r="163" spans="6:13" x14ac:dyDescent="0.25">
      <c r="F163" t="s">
        <v>41</v>
      </c>
      <c r="G163" t="s">
        <v>1030</v>
      </c>
      <c r="I163" t="s">
        <v>426</v>
      </c>
      <c r="J163" t="s">
        <v>3022</v>
      </c>
      <c r="L163" t="s">
        <v>5252</v>
      </c>
      <c r="M163" t="s">
        <v>5462</v>
      </c>
    </row>
    <row r="164" spans="6:13" x14ac:dyDescent="0.25">
      <c r="F164" t="s">
        <v>602</v>
      </c>
      <c r="G164" t="s">
        <v>937</v>
      </c>
      <c r="I164" t="s">
        <v>602</v>
      </c>
      <c r="J164" t="s">
        <v>4677</v>
      </c>
      <c r="L164" t="s">
        <v>303</v>
      </c>
      <c r="M164" t="s">
        <v>6064</v>
      </c>
    </row>
    <row r="165" spans="6:13" x14ac:dyDescent="0.25">
      <c r="F165" t="s">
        <v>602</v>
      </c>
      <c r="G165" t="s">
        <v>1469</v>
      </c>
      <c r="I165" t="s">
        <v>1992</v>
      </c>
      <c r="J165" t="s">
        <v>2158</v>
      </c>
      <c r="L165" t="s">
        <v>5991</v>
      </c>
      <c r="M165" t="s">
        <v>6809</v>
      </c>
    </row>
    <row r="166" spans="6:13" x14ac:dyDescent="0.25">
      <c r="F166" t="s">
        <v>421</v>
      </c>
      <c r="G166" t="s">
        <v>1579</v>
      </c>
      <c r="I166" t="s">
        <v>309</v>
      </c>
      <c r="J166" t="s">
        <v>3878</v>
      </c>
      <c r="L166" t="s">
        <v>303</v>
      </c>
      <c r="M166" t="s">
        <v>5560</v>
      </c>
    </row>
    <row r="167" spans="6:13" x14ac:dyDescent="0.25">
      <c r="F167" t="s">
        <v>602</v>
      </c>
      <c r="G167" t="s">
        <v>1101</v>
      </c>
      <c r="I167" t="s">
        <v>329</v>
      </c>
      <c r="J167" t="s">
        <v>4020</v>
      </c>
      <c r="L167" t="s">
        <v>130</v>
      </c>
      <c r="M167" t="s">
        <v>6776</v>
      </c>
    </row>
    <row r="168" spans="6:13" x14ac:dyDescent="0.25">
      <c r="F168" t="s">
        <v>744</v>
      </c>
      <c r="G168" t="s">
        <v>1171</v>
      </c>
      <c r="I168" t="s">
        <v>1809</v>
      </c>
      <c r="J168" t="s">
        <v>1810</v>
      </c>
      <c r="L168" t="s">
        <v>327</v>
      </c>
      <c r="M168" t="s">
        <v>6607</v>
      </c>
    </row>
    <row r="169" spans="6:13" x14ac:dyDescent="0.25">
      <c r="F169" t="s">
        <v>129</v>
      </c>
      <c r="G169" t="s">
        <v>901</v>
      </c>
      <c r="I169" t="s">
        <v>329</v>
      </c>
      <c r="J169" t="s">
        <v>2438</v>
      </c>
      <c r="L169" t="s">
        <v>6177</v>
      </c>
      <c r="M169" t="s">
        <v>7137</v>
      </c>
    </row>
    <row r="170" spans="6:13" x14ac:dyDescent="0.25">
      <c r="F170" t="s">
        <v>41</v>
      </c>
      <c r="G170" t="s">
        <v>1472</v>
      </c>
      <c r="I170" t="s">
        <v>97</v>
      </c>
      <c r="J170" t="s">
        <v>2989</v>
      </c>
      <c r="L170" t="s">
        <v>374</v>
      </c>
      <c r="M170" t="s">
        <v>6484</v>
      </c>
    </row>
    <row r="171" spans="6:13" x14ac:dyDescent="0.25">
      <c r="F171" t="s">
        <v>509</v>
      </c>
      <c r="G171" t="s">
        <v>1285</v>
      </c>
      <c r="I171" t="s">
        <v>268</v>
      </c>
      <c r="J171" t="s">
        <v>4302</v>
      </c>
      <c r="L171" t="s">
        <v>484</v>
      </c>
      <c r="M171" t="s">
        <v>6764</v>
      </c>
    </row>
    <row r="172" spans="6:13" x14ac:dyDescent="0.25">
      <c r="F172" t="s">
        <v>102</v>
      </c>
      <c r="G172" t="s">
        <v>1130</v>
      </c>
      <c r="I172" t="s">
        <v>97</v>
      </c>
      <c r="J172" t="s">
        <v>4715</v>
      </c>
      <c r="L172" t="s">
        <v>130</v>
      </c>
      <c r="M172" t="s">
        <v>6300</v>
      </c>
    </row>
    <row r="173" spans="6:13" x14ac:dyDescent="0.25">
      <c r="F173" t="s">
        <v>816</v>
      </c>
      <c r="G173" t="s">
        <v>1519</v>
      </c>
      <c r="I173" t="s">
        <v>441</v>
      </c>
      <c r="J173" t="s">
        <v>3850</v>
      </c>
      <c r="L173" t="s">
        <v>327</v>
      </c>
      <c r="M173" t="s">
        <v>6696</v>
      </c>
    </row>
    <row r="174" spans="6:13" x14ac:dyDescent="0.25">
      <c r="F174" t="s">
        <v>582</v>
      </c>
      <c r="G174" t="s">
        <v>1522</v>
      </c>
      <c r="I174" t="s">
        <v>602</v>
      </c>
      <c r="J174" t="s">
        <v>4446</v>
      </c>
      <c r="L174" t="s">
        <v>5391</v>
      </c>
      <c r="M174" t="s">
        <v>5392</v>
      </c>
    </row>
    <row r="175" spans="6:13" x14ac:dyDescent="0.25">
      <c r="F175" t="s">
        <v>730</v>
      </c>
      <c r="G175" t="s">
        <v>1108</v>
      </c>
      <c r="I175" t="s">
        <v>1992</v>
      </c>
      <c r="J175" t="s">
        <v>4347</v>
      </c>
      <c r="L175" t="s">
        <v>25</v>
      </c>
      <c r="M175" t="s">
        <v>6218</v>
      </c>
    </row>
    <row r="176" spans="6:13" x14ac:dyDescent="0.25">
      <c r="F176" t="s">
        <v>825</v>
      </c>
      <c r="G176" t="s">
        <v>1559</v>
      </c>
      <c r="I176" t="s">
        <v>415</v>
      </c>
      <c r="J176" t="s">
        <v>4526</v>
      </c>
      <c r="L176" t="s">
        <v>130</v>
      </c>
      <c r="M176" t="s">
        <v>7021</v>
      </c>
    </row>
    <row r="177" spans="6:13" x14ac:dyDescent="0.25">
      <c r="F177" t="s">
        <v>102</v>
      </c>
      <c r="G177" t="s">
        <v>1041</v>
      </c>
      <c r="I177" t="s">
        <v>3262</v>
      </c>
      <c r="J177" t="s">
        <v>4229</v>
      </c>
      <c r="L177" t="s">
        <v>130</v>
      </c>
      <c r="M177" t="s">
        <v>6203</v>
      </c>
    </row>
    <row r="178" spans="6:13" x14ac:dyDescent="0.25">
      <c r="F178" t="s">
        <v>787</v>
      </c>
      <c r="G178" t="s">
        <v>1380</v>
      </c>
      <c r="I178" t="s">
        <v>441</v>
      </c>
      <c r="J178" t="s">
        <v>4409</v>
      </c>
      <c r="L178" t="s">
        <v>602</v>
      </c>
      <c r="M178" t="s">
        <v>6706</v>
      </c>
    </row>
    <row r="179" spans="6:13" x14ac:dyDescent="0.25">
      <c r="F179" t="s">
        <v>41</v>
      </c>
      <c r="G179" t="s">
        <v>1640</v>
      </c>
      <c r="I179" t="s">
        <v>441</v>
      </c>
      <c r="J179" t="s">
        <v>3961</v>
      </c>
      <c r="L179" t="s">
        <v>130</v>
      </c>
      <c r="M179" t="s">
        <v>4868</v>
      </c>
    </row>
    <row r="180" spans="6:13" x14ac:dyDescent="0.25">
      <c r="F180" t="s">
        <v>835</v>
      </c>
      <c r="G180" t="s">
        <v>1613</v>
      </c>
      <c r="I180" t="s">
        <v>441</v>
      </c>
      <c r="J180" t="s">
        <v>2800</v>
      </c>
      <c r="L180" t="s">
        <v>4990</v>
      </c>
      <c r="M180" t="s">
        <v>4991</v>
      </c>
    </row>
    <row r="181" spans="6:13" x14ac:dyDescent="0.25">
      <c r="F181" t="s">
        <v>45</v>
      </c>
      <c r="G181" t="s">
        <v>1234</v>
      </c>
      <c r="I181" t="s">
        <v>441</v>
      </c>
      <c r="J181" t="s">
        <v>1965</v>
      </c>
      <c r="L181" t="s">
        <v>413</v>
      </c>
      <c r="M181" t="s">
        <v>6742</v>
      </c>
    </row>
    <row r="182" spans="6:13" x14ac:dyDescent="0.25">
      <c r="F182" t="s">
        <v>102</v>
      </c>
      <c r="G182" t="s">
        <v>976</v>
      </c>
      <c r="I182" t="s">
        <v>441</v>
      </c>
      <c r="J182" t="s">
        <v>4449</v>
      </c>
      <c r="L182" t="s">
        <v>130</v>
      </c>
      <c r="M182" t="s">
        <v>5904</v>
      </c>
    </row>
    <row r="183" spans="6:13" x14ac:dyDescent="0.25">
      <c r="F183" t="s">
        <v>41</v>
      </c>
      <c r="G183" t="s">
        <v>1278</v>
      </c>
      <c r="I183" t="s">
        <v>97</v>
      </c>
      <c r="J183" t="s">
        <v>2291</v>
      </c>
      <c r="L183" t="s">
        <v>43</v>
      </c>
      <c r="M183" t="s">
        <v>5582</v>
      </c>
    </row>
    <row r="184" spans="6:13" x14ac:dyDescent="0.25">
      <c r="F184" t="s">
        <v>45</v>
      </c>
      <c r="G184" t="s">
        <v>1123</v>
      </c>
      <c r="I184" t="s">
        <v>356</v>
      </c>
      <c r="J184" t="s">
        <v>1677</v>
      </c>
      <c r="L184" t="s">
        <v>413</v>
      </c>
      <c r="M184" t="s">
        <v>6511</v>
      </c>
    </row>
    <row r="185" spans="6:13" x14ac:dyDescent="0.25">
      <c r="F185" t="s">
        <v>509</v>
      </c>
      <c r="G185" t="s">
        <v>1313</v>
      </c>
      <c r="I185" t="s">
        <v>270</v>
      </c>
      <c r="J185" t="s">
        <v>2731</v>
      </c>
      <c r="L185" t="s">
        <v>6610</v>
      </c>
      <c r="M185" t="s">
        <v>6611</v>
      </c>
    </row>
    <row r="186" spans="6:13" x14ac:dyDescent="0.25">
      <c r="F186" t="s">
        <v>44</v>
      </c>
      <c r="G186" t="s">
        <v>1498</v>
      </c>
      <c r="I186" t="s">
        <v>1908</v>
      </c>
      <c r="J186" t="s">
        <v>1909</v>
      </c>
      <c r="L186" t="s">
        <v>6878</v>
      </c>
      <c r="M186" t="s">
        <v>6879</v>
      </c>
    </row>
    <row r="187" spans="6:13" x14ac:dyDescent="0.25">
      <c r="F187" t="s">
        <v>678</v>
      </c>
      <c r="G187" t="s">
        <v>887</v>
      </c>
      <c r="I187" t="s">
        <v>3257</v>
      </c>
      <c r="J187" t="s">
        <v>3258</v>
      </c>
      <c r="L187" t="s">
        <v>5418</v>
      </c>
      <c r="M187" t="s">
        <v>5419</v>
      </c>
    </row>
    <row r="188" spans="6:13" x14ac:dyDescent="0.25">
      <c r="F188" t="s">
        <v>792</v>
      </c>
      <c r="G188" t="s">
        <v>887</v>
      </c>
      <c r="I188" t="s">
        <v>415</v>
      </c>
      <c r="J188" t="s">
        <v>2933</v>
      </c>
      <c r="L188" t="s">
        <v>41</v>
      </c>
      <c r="M188" t="s">
        <v>6056</v>
      </c>
    </row>
    <row r="189" spans="6:13" x14ac:dyDescent="0.25">
      <c r="F189" t="s">
        <v>41</v>
      </c>
      <c r="G189" t="s">
        <v>1617</v>
      </c>
      <c r="I189" t="s">
        <v>415</v>
      </c>
      <c r="J189" t="s">
        <v>2371</v>
      </c>
      <c r="L189" t="s">
        <v>41</v>
      </c>
      <c r="M189" t="s">
        <v>7066</v>
      </c>
    </row>
    <row r="190" spans="6:13" x14ac:dyDescent="0.25">
      <c r="F190" t="s">
        <v>102</v>
      </c>
      <c r="G190" t="s">
        <v>902</v>
      </c>
      <c r="I190" t="s">
        <v>1953</v>
      </c>
      <c r="J190" t="s">
        <v>2959</v>
      </c>
      <c r="L190" t="s">
        <v>41</v>
      </c>
      <c r="M190" t="s">
        <v>7118</v>
      </c>
    </row>
    <row r="191" spans="6:13" x14ac:dyDescent="0.25">
      <c r="F191" t="s">
        <v>129</v>
      </c>
      <c r="G191" t="s">
        <v>1548</v>
      </c>
      <c r="I191" t="s">
        <v>329</v>
      </c>
      <c r="J191" t="s">
        <v>3928</v>
      </c>
      <c r="L191" t="s">
        <v>7091</v>
      </c>
      <c r="M191" t="s">
        <v>7092</v>
      </c>
    </row>
    <row r="192" spans="6:13" x14ac:dyDescent="0.25">
      <c r="F192" t="s">
        <v>791</v>
      </c>
      <c r="G192" t="s">
        <v>1397</v>
      </c>
      <c r="I192" t="s">
        <v>602</v>
      </c>
      <c r="J192" t="s">
        <v>4837</v>
      </c>
      <c r="L192" t="s">
        <v>4904</v>
      </c>
      <c r="M192" t="s">
        <v>4905</v>
      </c>
    </row>
    <row r="193" spans="6:13" x14ac:dyDescent="0.25">
      <c r="F193" t="s">
        <v>691</v>
      </c>
      <c r="G193" t="s">
        <v>935</v>
      </c>
      <c r="I193" t="s">
        <v>4738</v>
      </c>
      <c r="J193" t="s">
        <v>4739</v>
      </c>
      <c r="L193" t="s">
        <v>130</v>
      </c>
      <c r="M193" t="s">
        <v>5160</v>
      </c>
    </row>
    <row r="194" spans="6:13" x14ac:dyDescent="0.25">
      <c r="F194" t="s">
        <v>509</v>
      </c>
      <c r="G194" t="s">
        <v>1641</v>
      </c>
      <c r="I194" t="s">
        <v>415</v>
      </c>
      <c r="J194" t="s">
        <v>7297</v>
      </c>
      <c r="L194" t="s">
        <v>130</v>
      </c>
      <c r="M194" t="s">
        <v>5240</v>
      </c>
    </row>
    <row r="195" spans="6:13" x14ac:dyDescent="0.25">
      <c r="F195" t="s">
        <v>102</v>
      </c>
      <c r="G195" t="s">
        <v>970</v>
      </c>
      <c r="I195" t="s">
        <v>2386</v>
      </c>
      <c r="J195" t="s">
        <v>2387</v>
      </c>
      <c r="L195" t="s">
        <v>6131</v>
      </c>
      <c r="M195" t="s">
        <v>6132</v>
      </c>
    </row>
    <row r="196" spans="6:13" x14ac:dyDescent="0.25">
      <c r="F196" t="s">
        <v>41</v>
      </c>
      <c r="G196" t="s">
        <v>1352</v>
      </c>
      <c r="I196" t="s">
        <v>7187</v>
      </c>
      <c r="J196" t="s">
        <v>1986</v>
      </c>
      <c r="L196" t="s">
        <v>6582</v>
      </c>
      <c r="M196" t="s">
        <v>6583</v>
      </c>
    </row>
    <row r="197" spans="6:13" x14ac:dyDescent="0.25">
      <c r="F197" t="s">
        <v>50</v>
      </c>
      <c r="G197" t="s">
        <v>1064</v>
      </c>
      <c r="I197" t="s">
        <v>329</v>
      </c>
      <c r="J197" t="s">
        <v>1670</v>
      </c>
      <c r="L197" t="s">
        <v>322</v>
      </c>
      <c r="M197" t="s">
        <v>5571</v>
      </c>
    </row>
    <row r="198" spans="6:13" x14ac:dyDescent="0.25">
      <c r="F198" t="s">
        <v>770</v>
      </c>
      <c r="G198" t="s">
        <v>1322</v>
      </c>
      <c r="I198" t="s">
        <v>2251</v>
      </c>
      <c r="J198" t="s">
        <v>2252</v>
      </c>
      <c r="L198" t="s">
        <v>130</v>
      </c>
      <c r="M198" t="s">
        <v>5036</v>
      </c>
    </row>
    <row r="199" spans="6:13" x14ac:dyDescent="0.25">
      <c r="F199" t="s">
        <v>41</v>
      </c>
      <c r="G199" t="s">
        <v>1643</v>
      </c>
      <c r="I199" t="s">
        <v>599</v>
      </c>
      <c r="J199" t="s">
        <v>2593</v>
      </c>
      <c r="L199" t="s">
        <v>6537</v>
      </c>
      <c r="M199" t="s">
        <v>6538</v>
      </c>
    </row>
    <row r="200" spans="6:13" x14ac:dyDescent="0.25">
      <c r="F200" t="s">
        <v>421</v>
      </c>
      <c r="G200" t="s">
        <v>1477</v>
      </c>
      <c r="I200" t="s">
        <v>268</v>
      </c>
      <c r="J200" t="s">
        <v>3536</v>
      </c>
      <c r="L200" t="s">
        <v>329</v>
      </c>
      <c r="M200" t="s">
        <v>6669</v>
      </c>
    </row>
    <row r="201" spans="6:13" x14ac:dyDescent="0.25">
      <c r="F201" t="s">
        <v>374</v>
      </c>
      <c r="G201" t="s">
        <v>1363</v>
      </c>
      <c r="I201" t="s">
        <v>2133</v>
      </c>
      <c r="J201" t="s">
        <v>2134</v>
      </c>
      <c r="L201" t="s">
        <v>272</v>
      </c>
      <c r="M201" t="s">
        <v>5789</v>
      </c>
    </row>
    <row r="202" spans="6:13" x14ac:dyDescent="0.25">
      <c r="F202" t="s">
        <v>41</v>
      </c>
      <c r="G202" t="s">
        <v>1637</v>
      </c>
      <c r="I202" t="s">
        <v>267</v>
      </c>
      <c r="J202" t="s">
        <v>4318</v>
      </c>
      <c r="L202" t="s">
        <v>582</v>
      </c>
      <c r="M202" t="s">
        <v>6088</v>
      </c>
    </row>
    <row r="203" spans="6:13" x14ac:dyDescent="0.25">
      <c r="F203" t="s">
        <v>802</v>
      </c>
      <c r="G203" t="s">
        <v>1456</v>
      </c>
      <c r="I203" t="s">
        <v>582</v>
      </c>
      <c r="J203" t="s">
        <v>2552</v>
      </c>
      <c r="L203" t="s">
        <v>484</v>
      </c>
      <c r="M203" t="s">
        <v>5852</v>
      </c>
    </row>
    <row r="204" spans="6:13" x14ac:dyDescent="0.25">
      <c r="F204" t="s">
        <v>374</v>
      </c>
      <c r="G204" t="s">
        <v>1374</v>
      </c>
      <c r="I204" t="s">
        <v>44</v>
      </c>
      <c r="J204" t="s">
        <v>2804</v>
      </c>
      <c r="L204" t="s">
        <v>272</v>
      </c>
      <c r="M204" t="s">
        <v>5559</v>
      </c>
    </row>
    <row r="205" spans="6:13" x14ac:dyDescent="0.25">
      <c r="F205" t="s">
        <v>794</v>
      </c>
      <c r="G205" t="s">
        <v>1413</v>
      </c>
      <c r="I205" t="s">
        <v>415</v>
      </c>
      <c r="J205" t="s">
        <v>7300</v>
      </c>
      <c r="L205" t="s">
        <v>130</v>
      </c>
      <c r="M205" t="s">
        <v>5030</v>
      </c>
    </row>
    <row r="206" spans="6:13" x14ac:dyDescent="0.25">
      <c r="F206" t="s">
        <v>41</v>
      </c>
      <c r="G206" t="s">
        <v>1033</v>
      </c>
      <c r="I206" t="s">
        <v>567</v>
      </c>
      <c r="J206" t="s">
        <v>4221</v>
      </c>
      <c r="L206" t="s">
        <v>50</v>
      </c>
      <c r="M206" t="s">
        <v>4902</v>
      </c>
    </row>
    <row r="207" spans="6:13" x14ac:dyDescent="0.25">
      <c r="F207" t="s">
        <v>752</v>
      </c>
      <c r="G207" t="s">
        <v>1212</v>
      </c>
      <c r="I207" t="s">
        <v>599</v>
      </c>
      <c r="J207" t="s">
        <v>4084</v>
      </c>
      <c r="L207" t="s">
        <v>3444</v>
      </c>
      <c r="M207" t="s">
        <v>5638</v>
      </c>
    </row>
    <row r="208" spans="6:13" x14ac:dyDescent="0.25">
      <c r="F208" t="s">
        <v>375</v>
      </c>
      <c r="G208" t="s">
        <v>965</v>
      </c>
      <c r="I208" t="s">
        <v>1685</v>
      </c>
      <c r="J208" t="s">
        <v>1686</v>
      </c>
      <c r="L208" t="s">
        <v>5290</v>
      </c>
      <c r="M208" t="s">
        <v>5291</v>
      </c>
    </row>
    <row r="209" spans="6:13" x14ac:dyDescent="0.25">
      <c r="F209" t="s">
        <v>509</v>
      </c>
      <c r="G209" t="s">
        <v>1006</v>
      </c>
      <c r="I209" t="s">
        <v>2025</v>
      </c>
      <c r="J209" t="s">
        <v>2026</v>
      </c>
      <c r="L209" t="s">
        <v>413</v>
      </c>
      <c r="M209" t="s">
        <v>4993</v>
      </c>
    </row>
    <row r="210" spans="6:13" x14ac:dyDescent="0.25">
      <c r="F210" t="s">
        <v>102</v>
      </c>
      <c r="G210" t="s">
        <v>1474</v>
      </c>
      <c r="I210" t="s">
        <v>3485</v>
      </c>
      <c r="J210" t="s">
        <v>3486</v>
      </c>
      <c r="L210" t="s">
        <v>272</v>
      </c>
      <c r="M210" t="s">
        <v>5630</v>
      </c>
    </row>
    <row r="211" spans="6:13" x14ac:dyDescent="0.25">
      <c r="F211" t="s">
        <v>509</v>
      </c>
      <c r="G211" t="s">
        <v>1050</v>
      </c>
      <c r="I211" t="s">
        <v>329</v>
      </c>
      <c r="J211" t="s">
        <v>2492</v>
      </c>
      <c r="L211" t="s">
        <v>329</v>
      </c>
      <c r="M211" t="s">
        <v>7005</v>
      </c>
    </row>
    <row r="212" spans="6:13" x14ac:dyDescent="0.25">
      <c r="F212" t="s">
        <v>129</v>
      </c>
      <c r="G212" t="s">
        <v>1178</v>
      </c>
      <c r="I212" t="s">
        <v>426</v>
      </c>
      <c r="J212" t="s">
        <v>3459</v>
      </c>
      <c r="L212" t="s">
        <v>421</v>
      </c>
      <c r="M212" t="s">
        <v>6873</v>
      </c>
    </row>
    <row r="213" spans="6:13" x14ac:dyDescent="0.25">
      <c r="F213" t="s">
        <v>666</v>
      </c>
      <c r="G213" t="s">
        <v>846</v>
      </c>
      <c r="I213" t="s">
        <v>426</v>
      </c>
      <c r="J213" t="s">
        <v>2744</v>
      </c>
      <c r="L213" t="s">
        <v>5431</v>
      </c>
      <c r="M213" t="s">
        <v>5432</v>
      </c>
    </row>
    <row r="214" spans="6:13" x14ac:dyDescent="0.25">
      <c r="F214" t="s">
        <v>607</v>
      </c>
      <c r="G214" t="s">
        <v>1597</v>
      </c>
      <c r="I214" t="s">
        <v>329</v>
      </c>
      <c r="J214" t="s">
        <v>3962</v>
      </c>
      <c r="L214" t="s">
        <v>739</v>
      </c>
      <c r="M214" t="s">
        <v>6373</v>
      </c>
    </row>
    <row r="215" spans="6:13" x14ac:dyDescent="0.25">
      <c r="F215" t="s">
        <v>607</v>
      </c>
      <c r="G215" t="s">
        <v>868</v>
      </c>
      <c r="I215" t="s">
        <v>2181</v>
      </c>
      <c r="J215" t="s">
        <v>2182</v>
      </c>
      <c r="L215" t="s">
        <v>421</v>
      </c>
      <c r="M215" t="s">
        <v>6922</v>
      </c>
    </row>
    <row r="216" spans="6:13" x14ac:dyDescent="0.25">
      <c r="F216" t="s">
        <v>731</v>
      </c>
      <c r="G216" t="s">
        <v>1134</v>
      </c>
      <c r="I216" t="s">
        <v>2055</v>
      </c>
      <c r="J216" t="s">
        <v>2182</v>
      </c>
      <c r="L216" t="s">
        <v>484</v>
      </c>
      <c r="M216" t="s">
        <v>5131</v>
      </c>
    </row>
    <row r="217" spans="6:13" x14ac:dyDescent="0.25">
      <c r="F217" t="s">
        <v>43</v>
      </c>
      <c r="G217" t="s">
        <v>1085</v>
      </c>
      <c r="I217" t="s">
        <v>329</v>
      </c>
      <c r="J217" t="s">
        <v>4168</v>
      </c>
      <c r="L217" t="s">
        <v>272</v>
      </c>
      <c r="M217" t="s">
        <v>6975</v>
      </c>
    </row>
    <row r="218" spans="6:13" x14ac:dyDescent="0.25">
      <c r="F218" t="s">
        <v>594</v>
      </c>
      <c r="G218" t="s">
        <v>1011</v>
      </c>
      <c r="I218" t="s">
        <v>327</v>
      </c>
      <c r="J218" t="s">
        <v>3921</v>
      </c>
      <c r="L218" t="s">
        <v>4984</v>
      </c>
      <c r="M218" t="s">
        <v>4985</v>
      </c>
    </row>
    <row r="219" spans="6:13" x14ac:dyDescent="0.25">
      <c r="F219" t="s">
        <v>102</v>
      </c>
      <c r="G219" t="s">
        <v>946</v>
      </c>
      <c r="I219" t="s">
        <v>44</v>
      </c>
      <c r="J219" t="s">
        <v>3966</v>
      </c>
      <c r="L219" t="s">
        <v>413</v>
      </c>
      <c r="M219" t="s">
        <v>6071</v>
      </c>
    </row>
    <row r="220" spans="6:13" x14ac:dyDescent="0.25">
      <c r="F220" t="s">
        <v>41</v>
      </c>
      <c r="G220" t="s">
        <v>1100</v>
      </c>
      <c r="I220" t="s">
        <v>1974</v>
      </c>
      <c r="J220" t="s">
        <v>1975</v>
      </c>
      <c r="L220" t="s">
        <v>413</v>
      </c>
      <c r="M220" t="s">
        <v>7169</v>
      </c>
    </row>
    <row r="221" spans="6:13" x14ac:dyDescent="0.25">
      <c r="F221" t="s">
        <v>303</v>
      </c>
      <c r="G221" t="s">
        <v>1167</v>
      </c>
      <c r="I221" t="s">
        <v>415</v>
      </c>
      <c r="J221" t="s">
        <v>3051</v>
      </c>
      <c r="L221" t="s">
        <v>41</v>
      </c>
      <c r="M221" t="s">
        <v>5130</v>
      </c>
    </row>
    <row r="222" spans="6:13" x14ac:dyDescent="0.25">
      <c r="F222" t="s">
        <v>44</v>
      </c>
      <c r="G222" t="s">
        <v>1461</v>
      </c>
      <c r="I222" t="s">
        <v>267</v>
      </c>
      <c r="J222" t="s">
        <v>2138</v>
      </c>
      <c r="L222" t="s">
        <v>272</v>
      </c>
      <c r="M222" t="s">
        <v>5266</v>
      </c>
    </row>
    <row r="223" spans="6:13" x14ac:dyDescent="0.25">
      <c r="F223" t="s">
        <v>702</v>
      </c>
      <c r="G223" t="s">
        <v>979</v>
      </c>
      <c r="I223" t="s">
        <v>4524</v>
      </c>
      <c r="J223" t="s">
        <v>4525</v>
      </c>
      <c r="L223" t="s">
        <v>484</v>
      </c>
      <c r="M223" t="s">
        <v>5634</v>
      </c>
    </row>
    <row r="224" spans="6:13" x14ac:dyDescent="0.25">
      <c r="F224" t="s">
        <v>607</v>
      </c>
      <c r="G224" t="s">
        <v>1427</v>
      </c>
      <c r="I224" t="s">
        <v>329</v>
      </c>
      <c r="J224" t="s">
        <v>4385</v>
      </c>
      <c r="L224" t="s">
        <v>475</v>
      </c>
      <c r="M224" t="s">
        <v>6616</v>
      </c>
    </row>
    <row r="225" spans="6:13" x14ac:dyDescent="0.25">
      <c r="F225" t="s">
        <v>41</v>
      </c>
      <c r="G225" t="s">
        <v>1337</v>
      </c>
      <c r="I225" t="s">
        <v>602</v>
      </c>
      <c r="J225" t="s">
        <v>4320</v>
      </c>
      <c r="L225" t="s">
        <v>6486</v>
      </c>
      <c r="M225" t="s">
        <v>6487</v>
      </c>
    </row>
    <row r="226" spans="6:13" x14ac:dyDescent="0.25">
      <c r="F226" t="s">
        <v>819</v>
      </c>
      <c r="G226" t="s">
        <v>1525</v>
      </c>
      <c r="I226" t="s">
        <v>329</v>
      </c>
      <c r="J226" t="s">
        <v>2308</v>
      </c>
      <c r="L226" t="s">
        <v>327</v>
      </c>
      <c r="M226" t="s">
        <v>6830</v>
      </c>
    </row>
    <row r="227" spans="6:13" x14ac:dyDescent="0.25">
      <c r="F227" t="s">
        <v>375</v>
      </c>
      <c r="G227" t="s">
        <v>1184</v>
      </c>
      <c r="I227" t="s">
        <v>2477</v>
      </c>
      <c r="J227" t="s">
        <v>2478</v>
      </c>
      <c r="L227" t="s">
        <v>130</v>
      </c>
      <c r="M227" t="s">
        <v>6527</v>
      </c>
    </row>
    <row r="228" spans="6:13" x14ac:dyDescent="0.25">
      <c r="F228" t="s">
        <v>423</v>
      </c>
      <c r="G228" t="s">
        <v>1080</v>
      </c>
      <c r="I228" t="s">
        <v>413</v>
      </c>
      <c r="J228" t="s">
        <v>4203</v>
      </c>
      <c r="L228" t="s">
        <v>41</v>
      </c>
      <c r="M228" t="s">
        <v>7164</v>
      </c>
    </row>
    <row r="229" spans="6:13" x14ac:dyDescent="0.25">
      <c r="F229" t="s">
        <v>144</v>
      </c>
      <c r="G229" t="s">
        <v>1022</v>
      </c>
      <c r="I229" t="s">
        <v>44</v>
      </c>
      <c r="J229" t="s">
        <v>4334</v>
      </c>
      <c r="L229" t="s">
        <v>102</v>
      </c>
      <c r="M229" t="s">
        <v>6395</v>
      </c>
    </row>
    <row r="230" spans="6:13" x14ac:dyDescent="0.25">
      <c r="F230" t="s">
        <v>664</v>
      </c>
      <c r="G230" t="s">
        <v>1540</v>
      </c>
      <c r="I230" t="s">
        <v>270</v>
      </c>
      <c r="J230" t="s">
        <v>4578</v>
      </c>
      <c r="L230" t="s">
        <v>41</v>
      </c>
      <c r="M230" t="s">
        <v>6389</v>
      </c>
    </row>
    <row r="231" spans="6:13" x14ac:dyDescent="0.25">
      <c r="F231" t="s">
        <v>594</v>
      </c>
      <c r="G231" t="s">
        <v>1554</v>
      </c>
      <c r="I231" t="s">
        <v>267</v>
      </c>
      <c r="J231" t="s">
        <v>2061</v>
      </c>
      <c r="L231" t="s">
        <v>329</v>
      </c>
      <c r="M231" t="s">
        <v>4972</v>
      </c>
    </row>
    <row r="232" spans="6:13" x14ac:dyDescent="0.25">
      <c r="F232" t="s">
        <v>303</v>
      </c>
      <c r="G232" t="s">
        <v>1481</v>
      </c>
      <c r="I232" t="s">
        <v>4253</v>
      </c>
      <c r="J232" t="s">
        <v>7275</v>
      </c>
      <c r="L232" t="s">
        <v>413</v>
      </c>
      <c r="M232" t="s">
        <v>7106</v>
      </c>
    </row>
    <row r="233" spans="6:13" x14ac:dyDescent="0.25">
      <c r="F233" t="s">
        <v>102</v>
      </c>
      <c r="G233" t="s">
        <v>895</v>
      </c>
      <c r="I233" t="s">
        <v>44</v>
      </c>
      <c r="J233" t="s">
        <v>3938</v>
      </c>
      <c r="L233" t="s">
        <v>102</v>
      </c>
      <c r="M233" t="s">
        <v>6372</v>
      </c>
    </row>
    <row r="234" spans="6:13" x14ac:dyDescent="0.25">
      <c r="F234" t="s">
        <v>43</v>
      </c>
      <c r="G234" t="s">
        <v>1440</v>
      </c>
      <c r="I234" t="s">
        <v>2161</v>
      </c>
      <c r="J234" t="s">
        <v>3383</v>
      </c>
      <c r="L234" t="s">
        <v>679</v>
      </c>
      <c r="M234" t="s">
        <v>5971</v>
      </c>
    </row>
    <row r="235" spans="6:13" x14ac:dyDescent="0.25">
      <c r="F235" t="s">
        <v>102</v>
      </c>
      <c r="G235" t="s">
        <v>1411</v>
      </c>
      <c r="I235" t="s">
        <v>268</v>
      </c>
      <c r="J235" t="s">
        <v>4556</v>
      </c>
      <c r="L235" t="s">
        <v>413</v>
      </c>
      <c r="M235" t="s">
        <v>5399</v>
      </c>
    </row>
    <row r="236" spans="6:13" x14ac:dyDescent="0.25">
      <c r="F236" t="s">
        <v>44</v>
      </c>
      <c r="G236" t="s">
        <v>1145</v>
      </c>
      <c r="I236" t="s">
        <v>415</v>
      </c>
      <c r="J236" t="s">
        <v>7288</v>
      </c>
      <c r="L236" t="s">
        <v>602</v>
      </c>
      <c r="M236" t="s">
        <v>6831</v>
      </c>
    </row>
    <row r="237" spans="6:13" x14ac:dyDescent="0.25">
      <c r="F237" t="s">
        <v>435</v>
      </c>
      <c r="G237" t="s">
        <v>1013</v>
      </c>
      <c r="I237" t="s">
        <v>2074</v>
      </c>
      <c r="J237" t="s">
        <v>2075</v>
      </c>
      <c r="L237" t="s">
        <v>413</v>
      </c>
      <c r="M237" t="s">
        <v>7078</v>
      </c>
    </row>
    <row r="238" spans="6:13" x14ac:dyDescent="0.25">
      <c r="F238" t="s">
        <v>690</v>
      </c>
      <c r="G238" t="s">
        <v>933</v>
      </c>
      <c r="I238" t="s">
        <v>4558</v>
      </c>
      <c r="J238" t="s">
        <v>4559</v>
      </c>
      <c r="L238" t="s">
        <v>327</v>
      </c>
      <c r="M238" t="s">
        <v>6402</v>
      </c>
    </row>
    <row r="239" spans="6:13" x14ac:dyDescent="0.25">
      <c r="F239" t="s">
        <v>102</v>
      </c>
      <c r="G239" t="s">
        <v>1527</v>
      </c>
      <c r="I239" t="s">
        <v>7303</v>
      </c>
      <c r="J239" t="s">
        <v>3361</v>
      </c>
      <c r="L239" t="s">
        <v>413</v>
      </c>
      <c r="M239" t="s">
        <v>5814</v>
      </c>
    </row>
    <row r="240" spans="6:13" x14ac:dyDescent="0.25">
      <c r="F240" t="s">
        <v>594</v>
      </c>
      <c r="G240" t="s">
        <v>1073</v>
      </c>
      <c r="I240" t="s">
        <v>268</v>
      </c>
      <c r="J240" t="s">
        <v>4822</v>
      </c>
      <c r="L240" t="s">
        <v>303</v>
      </c>
      <c r="M240" t="s">
        <v>5325</v>
      </c>
    </row>
    <row r="241" spans="6:13" x14ac:dyDescent="0.25">
      <c r="F241" t="s">
        <v>43</v>
      </c>
      <c r="G241" t="s">
        <v>1587</v>
      </c>
      <c r="I241" t="s">
        <v>44</v>
      </c>
      <c r="J241" t="s">
        <v>3795</v>
      </c>
      <c r="L241" t="s">
        <v>468</v>
      </c>
      <c r="M241" t="s">
        <v>5983</v>
      </c>
    </row>
    <row r="242" spans="6:13" x14ac:dyDescent="0.25">
      <c r="F242" t="s">
        <v>41</v>
      </c>
      <c r="G242" t="s">
        <v>1104</v>
      </c>
      <c r="I242" t="s">
        <v>268</v>
      </c>
      <c r="J242" t="s">
        <v>3214</v>
      </c>
      <c r="L242" t="s">
        <v>374</v>
      </c>
      <c r="M242" t="s">
        <v>5222</v>
      </c>
    </row>
    <row r="243" spans="6:13" x14ac:dyDescent="0.25">
      <c r="F243" t="s">
        <v>664</v>
      </c>
      <c r="G243" t="s">
        <v>980</v>
      </c>
      <c r="I243" t="s">
        <v>267</v>
      </c>
      <c r="J243" t="s">
        <v>4712</v>
      </c>
      <c r="L243" t="s">
        <v>303</v>
      </c>
      <c r="M243" t="s">
        <v>7047</v>
      </c>
    </row>
    <row r="244" spans="6:13" x14ac:dyDescent="0.25">
      <c r="F244" t="s">
        <v>102</v>
      </c>
      <c r="G244" t="s">
        <v>1257</v>
      </c>
      <c r="I244" t="s">
        <v>602</v>
      </c>
      <c r="J244" t="s">
        <v>2450</v>
      </c>
      <c r="L244" t="s">
        <v>468</v>
      </c>
      <c r="M244" t="s">
        <v>6262</v>
      </c>
    </row>
    <row r="245" spans="6:13" x14ac:dyDescent="0.25">
      <c r="F245" t="s">
        <v>364</v>
      </c>
      <c r="G245" t="s">
        <v>1376</v>
      </c>
      <c r="I245" t="s">
        <v>3884</v>
      </c>
      <c r="J245" t="s">
        <v>3885</v>
      </c>
      <c r="L245" t="s">
        <v>303</v>
      </c>
      <c r="M245" t="s">
        <v>5382</v>
      </c>
    </row>
    <row r="246" spans="6:13" x14ac:dyDescent="0.25">
      <c r="F246" t="s">
        <v>439</v>
      </c>
      <c r="G246" t="s">
        <v>1573</v>
      </c>
      <c r="I246" t="s">
        <v>267</v>
      </c>
      <c r="J246" t="s">
        <v>1672</v>
      </c>
      <c r="L246" t="s">
        <v>5287</v>
      </c>
      <c r="M246" t="s">
        <v>6194</v>
      </c>
    </row>
    <row r="247" spans="6:13" x14ac:dyDescent="0.25">
      <c r="F247" t="s">
        <v>827</v>
      </c>
      <c r="G247" t="s">
        <v>1580</v>
      </c>
      <c r="I247" t="s">
        <v>4002</v>
      </c>
      <c r="J247" t="s">
        <v>4003</v>
      </c>
      <c r="L247" t="s">
        <v>102</v>
      </c>
      <c r="M247" t="s">
        <v>5720</v>
      </c>
    </row>
    <row r="248" spans="6:13" x14ac:dyDescent="0.25">
      <c r="F248" t="s">
        <v>303</v>
      </c>
      <c r="G248" t="s">
        <v>1653</v>
      </c>
      <c r="I248" t="s">
        <v>2512</v>
      </c>
      <c r="J248" t="s">
        <v>2513</v>
      </c>
      <c r="L248" t="s">
        <v>303</v>
      </c>
      <c r="M248" t="s">
        <v>6496</v>
      </c>
    </row>
    <row r="249" spans="6:13" x14ac:dyDescent="0.25">
      <c r="F249" t="s">
        <v>599</v>
      </c>
      <c r="G249" t="s">
        <v>1582</v>
      </c>
      <c r="I249" t="s">
        <v>268</v>
      </c>
      <c r="J249" t="s">
        <v>3956</v>
      </c>
      <c r="L249" t="s">
        <v>602</v>
      </c>
      <c r="M249" t="s">
        <v>7052</v>
      </c>
    </row>
    <row r="250" spans="6:13" x14ac:dyDescent="0.25">
      <c r="F250" t="s">
        <v>785</v>
      </c>
      <c r="G250" t="s">
        <v>1373</v>
      </c>
      <c r="I250" t="s">
        <v>421</v>
      </c>
      <c r="J250" t="s">
        <v>2575</v>
      </c>
      <c r="L250" t="s">
        <v>5889</v>
      </c>
      <c r="M250" t="s">
        <v>5890</v>
      </c>
    </row>
    <row r="251" spans="6:13" x14ac:dyDescent="0.25">
      <c r="F251" t="s">
        <v>41</v>
      </c>
      <c r="G251" t="s">
        <v>1067</v>
      </c>
      <c r="I251" t="s">
        <v>268</v>
      </c>
      <c r="J251" t="s">
        <v>3559</v>
      </c>
      <c r="L251" t="s">
        <v>41</v>
      </c>
      <c r="M251" t="s">
        <v>6437</v>
      </c>
    </row>
    <row r="252" spans="6:13" x14ac:dyDescent="0.25">
      <c r="F252" t="s">
        <v>720</v>
      </c>
      <c r="G252" t="s">
        <v>1055</v>
      </c>
      <c r="I252" t="s">
        <v>1794</v>
      </c>
      <c r="J252" t="s">
        <v>1893</v>
      </c>
      <c r="L252" t="s">
        <v>423</v>
      </c>
      <c r="M252" t="s">
        <v>7003</v>
      </c>
    </row>
    <row r="253" spans="6:13" x14ac:dyDescent="0.25">
      <c r="F253" t="s">
        <v>374</v>
      </c>
      <c r="G253" t="s">
        <v>1449</v>
      </c>
      <c r="I253" t="s">
        <v>4246</v>
      </c>
      <c r="J253" t="s">
        <v>4247</v>
      </c>
      <c r="L253" t="s">
        <v>6848</v>
      </c>
      <c r="M253" t="s">
        <v>6849</v>
      </c>
    </row>
    <row r="254" spans="6:13" x14ac:dyDescent="0.25">
      <c r="F254" t="s">
        <v>607</v>
      </c>
      <c r="G254" t="s">
        <v>1555</v>
      </c>
      <c r="I254" t="s">
        <v>3322</v>
      </c>
      <c r="J254" t="s">
        <v>3323</v>
      </c>
      <c r="L254" t="s">
        <v>413</v>
      </c>
      <c r="M254" t="s">
        <v>6445</v>
      </c>
    </row>
    <row r="255" spans="6:13" x14ac:dyDescent="0.25">
      <c r="F255" t="s">
        <v>303</v>
      </c>
      <c r="G255" t="s">
        <v>1191</v>
      </c>
      <c r="I255" t="s">
        <v>413</v>
      </c>
      <c r="J255" t="s">
        <v>2849</v>
      </c>
      <c r="L255" t="s">
        <v>303</v>
      </c>
      <c r="M255" t="s">
        <v>5828</v>
      </c>
    </row>
    <row r="256" spans="6:13" x14ac:dyDescent="0.25">
      <c r="F256" t="s">
        <v>303</v>
      </c>
      <c r="G256" t="s">
        <v>1598</v>
      </c>
      <c r="I256" t="s">
        <v>413</v>
      </c>
      <c r="J256" t="s">
        <v>4777</v>
      </c>
      <c r="L256" t="s">
        <v>6469</v>
      </c>
      <c r="M256" t="s">
        <v>6470</v>
      </c>
    </row>
    <row r="257" spans="6:13" x14ac:dyDescent="0.25">
      <c r="F257" t="s">
        <v>41</v>
      </c>
      <c r="G257" t="s">
        <v>1087</v>
      </c>
      <c r="I257" t="s">
        <v>599</v>
      </c>
      <c r="J257" t="s">
        <v>2691</v>
      </c>
      <c r="L257" t="s">
        <v>475</v>
      </c>
      <c r="M257" t="s">
        <v>5654</v>
      </c>
    </row>
    <row r="258" spans="6:13" x14ac:dyDescent="0.25">
      <c r="F258" t="s">
        <v>41</v>
      </c>
      <c r="G258" t="s">
        <v>1079</v>
      </c>
      <c r="I258" t="s">
        <v>130</v>
      </c>
      <c r="J258" t="s">
        <v>2241</v>
      </c>
      <c r="L258" t="s">
        <v>303</v>
      </c>
      <c r="M258" t="s">
        <v>4988</v>
      </c>
    </row>
    <row r="259" spans="6:13" x14ac:dyDescent="0.25">
      <c r="F259" t="s">
        <v>129</v>
      </c>
      <c r="G259" t="s">
        <v>929</v>
      </c>
      <c r="I259" t="s">
        <v>2581</v>
      </c>
      <c r="J259" t="s">
        <v>2582</v>
      </c>
      <c r="L259" t="s">
        <v>4274</v>
      </c>
      <c r="M259" t="s">
        <v>6271</v>
      </c>
    </row>
    <row r="260" spans="6:13" x14ac:dyDescent="0.25">
      <c r="F260" t="s">
        <v>144</v>
      </c>
      <c r="G260" t="s">
        <v>1546</v>
      </c>
      <c r="I260" t="s">
        <v>4634</v>
      </c>
      <c r="J260" t="s">
        <v>4635</v>
      </c>
      <c r="L260" t="s">
        <v>303</v>
      </c>
      <c r="M260" t="s">
        <v>5245</v>
      </c>
    </row>
    <row r="261" spans="6:13" x14ac:dyDescent="0.25">
      <c r="F261" t="s">
        <v>374</v>
      </c>
      <c r="G261" t="s">
        <v>1509</v>
      </c>
      <c r="I261" t="s">
        <v>423</v>
      </c>
      <c r="J261" t="s">
        <v>4158</v>
      </c>
      <c r="L261" t="s">
        <v>50</v>
      </c>
      <c r="M261" t="s">
        <v>6189</v>
      </c>
    </row>
    <row r="262" spans="6:13" x14ac:dyDescent="0.25">
      <c r="F262" t="s">
        <v>664</v>
      </c>
      <c r="G262" t="s">
        <v>1136</v>
      </c>
      <c r="I262" t="s">
        <v>2005</v>
      </c>
      <c r="J262" t="s">
        <v>2006</v>
      </c>
      <c r="L262" t="s">
        <v>6884</v>
      </c>
      <c r="M262" t="s">
        <v>6885</v>
      </c>
    </row>
    <row r="263" spans="6:13" x14ac:dyDescent="0.25">
      <c r="F263" t="s">
        <v>809</v>
      </c>
      <c r="G263" t="s">
        <v>1465</v>
      </c>
      <c r="I263" t="s">
        <v>268</v>
      </c>
      <c r="J263" t="s">
        <v>1783</v>
      </c>
      <c r="L263" t="s">
        <v>303</v>
      </c>
      <c r="M263" t="s">
        <v>6052</v>
      </c>
    </row>
    <row r="264" spans="6:13" x14ac:dyDescent="0.25">
      <c r="F264" t="s">
        <v>303</v>
      </c>
      <c r="G264" t="s">
        <v>947</v>
      </c>
      <c r="I264" t="s">
        <v>300</v>
      </c>
      <c r="J264" t="s">
        <v>2940</v>
      </c>
      <c r="L264" t="s">
        <v>41</v>
      </c>
      <c r="M264" t="s">
        <v>6723</v>
      </c>
    </row>
    <row r="265" spans="6:13" x14ac:dyDescent="0.25">
      <c r="F265" t="s">
        <v>41</v>
      </c>
      <c r="G265" t="s">
        <v>842</v>
      </c>
      <c r="I265" t="s">
        <v>329</v>
      </c>
      <c r="J265" t="s">
        <v>2715</v>
      </c>
      <c r="L265" t="s">
        <v>487</v>
      </c>
      <c r="M265" t="s">
        <v>6529</v>
      </c>
    </row>
    <row r="266" spans="6:13" x14ac:dyDescent="0.25">
      <c r="F266" t="s">
        <v>374</v>
      </c>
      <c r="G266" t="s">
        <v>1265</v>
      </c>
      <c r="I266" t="s">
        <v>2110</v>
      </c>
      <c r="J266" t="s">
        <v>2111</v>
      </c>
      <c r="L266" t="s">
        <v>331</v>
      </c>
      <c r="M266" t="s">
        <v>6938</v>
      </c>
    </row>
    <row r="267" spans="6:13" x14ac:dyDescent="0.25">
      <c r="F267" t="s">
        <v>688</v>
      </c>
      <c r="G267" t="s">
        <v>925</v>
      </c>
      <c r="I267" t="s">
        <v>268</v>
      </c>
      <c r="J267" t="s">
        <v>2591</v>
      </c>
      <c r="L267" t="s">
        <v>41</v>
      </c>
      <c r="M267" t="s">
        <v>5176</v>
      </c>
    </row>
    <row r="268" spans="6:13" x14ac:dyDescent="0.25">
      <c r="F268" t="s">
        <v>599</v>
      </c>
      <c r="G268" t="s">
        <v>1161</v>
      </c>
      <c r="I268" t="s">
        <v>267</v>
      </c>
      <c r="J268" t="s">
        <v>2579</v>
      </c>
      <c r="L268" t="s">
        <v>303</v>
      </c>
      <c r="M268" t="s">
        <v>5995</v>
      </c>
    </row>
    <row r="269" spans="6:13" x14ac:dyDescent="0.25">
      <c r="F269" t="s">
        <v>670</v>
      </c>
      <c r="G269" t="s">
        <v>860</v>
      </c>
      <c r="I269" t="s">
        <v>2181</v>
      </c>
      <c r="J269" t="s">
        <v>2726</v>
      </c>
      <c r="L269" t="s">
        <v>303</v>
      </c>
      <c r="M269" t="s">
        <v>6763</v>
      </c>
    </row>
    <row r="270" spans="6:13" x14ac:dyDescent="0.25">
      <c r="F270" t="s">
        <v>636</v>
      </c>
      <c r="G270" t="s">
        <v>850</v>
      </c>
      <c r="I270" t="s">
        <v>7293</v>
      </c>
      <c r="J270" t="s">
        <v>2726</v>
      </c>
      <c r="L270" t="s">
        <v>43</v>
      </c>
      <c r="M270" t="s">
        <v>5286</v>
      </c>
    </row>
    <row r="271" spans="6:13" x14ac:dyDescent="0.25">
      <c r="F271" t="s">
        <v>41</v>
      </c>
      <c r="G271" t="s">
        <v>1297</v>
      </c>
      <c r="I271" t="s">
        <v>421</v>
      </c>
      <c r="J271" t="s">
        <v>2592</v>
      </c>
      <c r="L271" t="s">
        <v>6973</v>
      </c>
      <c r="M271" t="s">
        <v>6974</v>
      </c>
    </row>
    <row r="272" spans="6:13" x14ac:dyDescent="0.25">
      <c r="F272" t="s">
        <v>303</v>
      </c>
      <c r="G272" t="s">
        <v>1109</v>
      </c>
      <c r="I272" t="s">
        <v>268</v>
      </c>
      <c r="J272" t="s">
        <v>2599</v>
      </c>
      <c r="L272" t="s">
        <v>602</v>
      </c>
      <c r="M272" t="s">
        <v>6958</v>
      </c>
    </row>
    <row r="273" spans="6:13" x14ac:dyDescent="0.25">
      <c r="F273" t="s">
        <v>102</v>
      </c>
      <c r="G273" t="s">
        <v>1448</v>
      </c>
      <c r="I273" t="s">
        <v>3756</v>
      </c>
      <c r="J273" t="s">
        <v>3757</v>
      </c>
      <c r="L273" t="s">
        <v>6089</v>
      </c>
      <c r="M273" t="s">
        <v>6090</v>
      </c>
    </row>
    <row r="274" spans="6:13" x14ac:dyDescent="0.25">
      <c r="F274" t="s">
        <v>599</v>
      </c>
      <c r="G274" t="s">
        <v>1210</v>
      </c>
      <c r="I274" t="s">
        <v>419</v>
      </c>
      <c r="J274" t="s">
        <v>3817</v>
      </c>
      <c r="L274" t="s">
        <v>475</v>
      </c>
      <c r="M274" t="s">
        <v>5719</v>
      </c>
    </row>
    <row r="275" spans="6:13" x14ac:dyDescent="0.25">
      <c r="F275" t="s">
        <v>680</v>
      </c>
      <c r="G275" t="s">
        <v>890</v>
      </c>
      <c r="I275" t="s">
        <v>419</v>
      </c>
      <c r="J275" t="s">
        <v>4243</v>
      </c>
      <c r="L275" t="s">
        <v>303</v>
      </c>
      <c r="M275" t="s">
        <v>4950</v>
      </c>
    </row>
    <row r="276" spans="6:13" x14ac:dyDescent="0.25">
      <c r="F276" t="s">
        <v>102</v>
      </c>
      <c r="G276" t="s">
        <v>1478</v>
      </c>
      <c r="I276" t="s">
        <v>67</v>
      </c>
      <c r="J276" t="s">
        <v>2184</v>
      </c>
      <c r="L276" t="s">
        <v>602</v>
      </c>
      <c r="M276" t="s">
        <v>6443</v>
      </c>
    </row>
    <row r="277" spans="6:13" x14ac:dyDescent="0.25">
      <c r="F277" t="s">
        <v>599</v>
      </c>
      <c r="G277" t="s">
        <v>950</v>
      </c>
      <c r="I277" t="s">
        <v>49</v>
      </c>
      <c r="J277" t="s">
        <v>4043</v>
      </c>
      <c r="L277" t="s">
        <v>6577</v>
      </c>
      <c r="M277" t="s">
        <v>6578</v>
      </c>
    </row>
    <row r="278" spans="6:13" x14ac:dyDescent="0.25">
      <c r="F278" t="s">
        <v>41</v>
      </c>
      <c r="G278" t="s">
        <v>1286</v>
      </c>
      <c r="I278" t="s">
        <v>4358</v>
      </c>
      <c r="J278" t="s">
        <v>4359</v>
      </c>
      <c r="L278" t="s">
        <v>374</v>
      </c>
      <c r="M278" t="s">
        <v>5486</v>
      </c>
    </row>
    <row r="279" spans="6:13" x14ac:dyDescent="0.25">
      <c r="F279" t="s">
        <v>41</v>
      </c>
      <c r="G279" t="s">
        <v>1314</v>
      </c>
      <c r="I279" t="s">
        <v>3029</v>
      </c>
      <c r="J279" t="s">
        <v>3030</v>
      </c>
      <c r="L279" t="s">
        <v>6201</v>
      </c>
      <c r="M279" t="s">
        <v>6202</v>
      </c>
    </row>
    <row r="280" spans="6:13" x14ac:dyDescent="0.25">
      <c r="F280" t="s">
        <v>102</v>
      </c>
      <c r="G280" t="s">
        <v>1058</v>
      </c>
      <c r="I280" t="s">
        <v>419</v>
      </c>
      <c r="J280" t="s">
        <v>3825</v>
      </c>
      <c r="L280" t="s">
        <v>303</v>
      </c>
      <c r="M280" t="s">
        <v>5202</v>
      </c>
    </row>
    <row r="281" spans="6:13" x14ac:dyDescent="0.25">
      <c r="F281" t="s">
        <v>41</v>
      </c>
      <c r="G281" t="s">
        <v>856</v>
      </c>
      <c r="I281" t="s">
        <v>99</v>
      </c>
      <c r="J281" t="s">
        <v>4235</v>
      </c>
      <c r="L281" t="s">
        <v>423</v>
      </c>
      <c r="M281" t="s">
        <v>5863</v>
      </c>
    </row>
    <row r="282" spans="6:13" x14ac:dyDescent="0.25">
      <c r="F282" t="s">
        <v>129</v>
      </c>
      <c r="G282" t="s">
        <v>851</v>
      </c>
      <c r="I282" t="s">
        <v>2720</v>
      </c>
      <c r="J282" t="s">
        <v>3599</v>
      </c>
      <c r="L282" t="s">
        <v>40</v>
      </c>
      <c r="M282" t="s">
        <v>5285</v>
      </c>
    </row>
    <row r="283" spans="6:13" x14ac:dyDescent="0.25">
      <c r="F283" t="s">
        <v>41</v>
      </c>
      <c r="G283" t="s">
        <v>1483</v>
      </c>
      <c r="I283" t="s">
        <v>268</v>
      </c>
      <c r="J283" t="s">
        <v>3893</v>
      </c>
      <c r="L283" t="s">
        <v>41</v>
      </c>
      <c r="M283" t="s">
        <v>6393</v>
      </c>
    </row>
    <row r="284" spans="6:13" x14ac:dyDescent="0.25">
      <c r="F284" t="s">
        <v>703</v>
      </c>
      <c r="G284" t="s">
        <v>982</v>
      </c>
      <c r="I284" t="s">
        <v>567</v>
      </c>
      <c r="J284" t="s">
        <v>3080</v>
      </c>
      <c r="L284" t="s">
        <v>413</v>
      </c>
      <c r="M284" t="s">
        <v>6804</v>
      </c>
    </row>
    <row r="285" spans="6:13" x14ac:dyDescent="0.25">
      <c r="F285" t="s">
        <v>102</v>
      </c>
      <c r="G285" t="s">
        <v>1508</v>
      </c>
      <c r="I285" t="s">
        <v>50</v>
      </c>
      <c r="J285" t="s">
        <v>1850</v>
      </c>
      <c r="L285" t="s">
        <v>303</v>
      </c>
      <c r="M285" t="s">
        <v>6404</v>
      </c>
    </row>
    <row r="286" spans="6:13" x14ac:dyDescent="0.25">
      <c r="F286" t="s">
        <v>102</v>
      </c>
      <c r="G286" t="s">
        <v>1158</v>
      </c>
      <c r="I286" t="s">
        <v>2477</v>
      </c>
      <c r="J286" t="s">
        <v>3789</v>
      </c>
      <c r="L286" t="s">
        <v>413</v>
      </c>
      <c r="M286" t="s">
        <v>5035</v>
      </c>
    </row>
    <row r="287" spans="6:13" x14ac:dyDescent="0.25">
      <c r="F287" t="s">
        <v>53</v>
      </c>
      <c r="G287" t="s">
        <v>1378</v>
      </c>
      <c r="I287" t="s">
        <v>268</v>
      </c>
      <c r="J287" t="s">
        <v>2724</v>
      </c>
      <c r="L287" t="s">
        <v>303</v>
      </c>
      <c r="M287" t="s">
        <v>5405</v>
      </c>
    </row>
    <row r="288" spans="6:13" x14ac:dyDescent="0.25">
      <c r="F288" t="s">
        <v>668</v>
      </c>
      <c r="G288" t="s">
        <v>849</v>
      </c>
      <c r="I288" t="s">
        <v>267</v>
      </c>
      <c r="J288" t="s">
        <v>2698</v>
      </c>
      <c r="L288" t="s">
        <v>413</v>
      </c>
      <c r="M288" t="s">
        <v>6984</v>
      </c>
    </row>
    <row r="289" spans="6:13" x14ac:dyDescent="0.25">
      <c r="F289" t="s">
        <v>719</v>
      </c>
      <c r="G289" t="s">
        <v>1047</v>
      </c>
      <c r="I289" t="s">
        <v>327</v>
      </c>
      <c r="J289" t="s">
        <v>2531</v>
      </c>
      <c r="L289" t="s">
        <v>692</v>
      </c>
      <c r="M289" t="s">
        <v>6176</v>
      </c>
    </row>
    <row r="290" spans="6:13" x14ac:dyDescent="0.25">
      <c r="F290" t="s">
        <v>41</v>
      </c>
      <c r="G290" t="s">
        <v>1069</v>
      </c>
      <c r="I290" t="s">
        <v>67</v>
      </c>
      <c r="J290" t="s">
        <v>4183</v>
      </c>
      <c r="L290" t="s">
        <v>303</v>
      </c>
      <c r="M290" t="s">
        <v>4919</v>
      </c>
    </row>
    <row r="291" spans="6:13" x14ac:dyDescent="0.25">
      <c r="F291" t="s">
        <v>594</v>
      </c>
      <c r="G291" t="s">
        <v>1577</v>
      </c>
      <c r="I291" t="s">
        <v>2459</v>
      </c>
      <c r="J291" t="s">
        <v>4793</v>
      </c>
      <c r="L291" t="s">
        <v>102</v>
      </c>
      <c r="M291" t="s">
        <v>7063</v>
      </c>
    </row>
    <row r="292" spans="6:13" x14ac:dyDescent="0.25">
      <c r="F292" t="s">
        <v>689</v>
      </c>
      <c r="G292" t="s">
        <v>932</v>
      </c>
      <c r="I292" t="s">
        <v>419</v>
      </c>
      <c r="J292" t="s">
        <v>4375</v>
      </c>
      <c r="L292" t="s">
        <v>413</v>
      </c>
      <c r="M292" t="s">
        <v>5359</v>
      </c>
    </row>
    <row r="293" spans="6:13" x14ac:dyDescent="0.25">
      <c r="F293" t="s">
        <v>41</v>
      </c>
      <c r="G293" t="s">
        <v>859</v>
      </c>
      <c r="I293" t="s">
        <v>290</v>
      </c>
      <c r="J293" t="s">
        <v>3238</v>
      </c>
      <c r="L293" t="s">
        <v>6448</v>
      </c>
      <c r="M293" t="s">
        <v>6449</v>
      </c>
    </row>
    <row r="294" spans="6:13" x14ac:dyDescent="0.25">
      <c r="F294" t="s">
        <v>374</v>
      </c>
      <c r="G294" t="s">
        <v>1623</v>
      </c>
      <c r="I294" t="s">
        <v>268</v>
      </c>
      <c r="J294" t="s">
        <v>4571</v>
      </c>
      <c r="L294" t="s">
        <v>40</v>
      </c>
      <c r="M294" t="s">
        <v>7145</v>
      </c>
    </row>
    <row r="295" spans="6:13" x14ac:dyDescent="0.25">
      <c r="F295" t="s">
        <v>664</v>
      </c>
      <c r="G295" t="s">
        <v>7222</v>
      </c>
      <c r="I295" t="s">
        <v>329</v>
      </c>
      <c r="J295" t="s">
        <v>3198</v>
      </c>
      <c r="L295" t="s">
        <v>5434</v>
      </c>
      <c r="M295" t="s">
        <v>5435</v>
      </c>
    </row>
    <row r="296" spans="6:13" x14ac:dyDescent="0.25">
      <c r="F296" t="s">
        <v>594</v>
      </c>
      <c r="G296" t="s">
        <v>967</v>
      </c>
      <c r="I296" t="s">
        <v>329</v>
      </c>
      <c r="J296" t="s">
        <v>2534</v>
      </c>
      <c r="L296" t="s">
        <v>6619</v>
      </c>
      <c r="M296" t="s">
        <v>6620</v>
      </c>
    </row>
    <row r="297" spans="6:13" x14ac:dyDescent="0.25">
      <c r="F297" t="s">
        <v>599</v>
      </c>
      <c r="G297" t="s">
        <v>955</v>
      </c>
      <c r="I297" t="s">
        <v>2623</v>
      </c>
      <c r="J297" t="s">
        <v>3379</v>
      </c>
      <c r="L297" t="s">
        <v>40</v>
      </c>
      <c r="M297" t="s">
        <v>5860</v>
      </c>
    </row>
    <row r="298" spans="6:13" x14ac:dyDescent="0.25">
      <c r="F298" t="s">
        <v>102</v>
      </c>
      <c r="G298" t="s">
        <v>992</v>
      </c>
      <c r="I298" t="s">
        <v>49</v>
      </c>
      <c r="J298" t="s">
        <v>2809</v>
      </c>
      <c r="L298" t="s">
        <v>5024</v>
      </c>
      <c r="M298" t="s">
        <v>5025</v>
      </c>
    </row>
    <row r="299" spans="6:13" x14ac:dyDescent="0.25">
      <c r="F299" t="s">
        <v>50</v>
      </c>
      <c r="G299" t="s">
        <v>1155</v>
      </c>
      <c r="I299" t="s">
        <v>130</v>
      </c>
      <c r="J299" t="s">
        <v>1813</v>
      </c>
      <c r="L299" t="s">
        <v>484</v>
      </c>
      <c r="M299" t="s">
        <v>6570</v>
      </c>
    </row>
    <row r="300" spans="6:13" x14ac:dyDescent="0.25">
      <c r="F300" t="s">
        <v>764</v>
      </c>
      <c r="G300" t="s">
        <v>1283</v>
      </c>
      <c r="I300" t="s">
        <v>267</v>
      </c>
      <c r="J300" t="s">
        <v>3253</v>
      </c>
      <c r="L300" t="s">
        <v>303</v>
      </c>
      <c r="M300" t="s">
        <v>5097</v>
      </c>
    </row>
    <row r="301" spans="6:13" x14ac:dyDescent="0.25">
      <c r="F301" t="s">
        <v>509</v>
      </c>
      <c r="G301" t="s">
        <v>1122</v>
      </c>
      <c r="I301" t="s">
        <v>300</v>
      </c>
      <c r="J301" t="s">
        <v>2645</v>
      </c>
      <c r="L301" t="s">
        <v>6079</v>
      </c>
      <c r="M301" t="s">
        <v>6613</v>
      </c>
    </row>
    <row r="302" spans="6:13" x14ac:dyDescent="0.25">
      <c r="F302" t="s">
        <v>821</v>
      </c>
      <c r="G302" t="s">
        <v>1537</v>
      </c>
      <c r="I302" t="s">
        <v>49</v>
      </c>
      <c r="J302" t="s">
        <v>4380</v>
      </c>
      <c r="L302" t="s">
        <v>5271</v>
      </c>
      <c r="M302" t="s">
        <v>5272</v>
      </c>
    </row>
    <row r="303" spans="6:13" x14ac:dyDescent="0.25">
      <c r="F303" t="s">
        <v>732</v>
      </c>
      <c r="G303" t="s">
        <v>1612</v>
      </c>
      <c r="I303" t="s">
        <v>2169</v>
      </c>
      <c r="J303" t="s">
        <v>2170</v>
      </c>
      <c r="L303" t="s">
        <v>484</v>
      </c>
      <c r="M303" t="s">
        <v>5238</v>
      </c>
    </row>
    <row r="304" spans="6:13" x14ac:dyDescent="0.25">
      <c r="F304" t="s">
        <v>41</v>
      </c>
      <c r="G304" t="s">
        <v>1608</v>
      </c>
      <c r="I304" t="s">
        <v>4519</v>
      </c>
      <c r="J304" t="s">
        <v>4520</v>
      </c>
      <c r="L304" t="s">
        <v>25</v>
      </c>
      <c r="M304" t="s">
        <v>6352</v>
      </c>
    </row>
    <row r="305" spans="6:13" x14ac:dyDescent="0.25">
      <c r="F305" t="s">
        <v>829</v>
      </c>
      <c r="G305" t="s">
        <v>1594</v>
      </c>
      <c r="I305" t="s">
        <v>329</v>
      </c>
      <c r="J305" t="s">
        <v>4406</v>
      </c>
      <c r="L305" t="s">
        <v>5339</v>
      </c>
      <c r="M305" t="s">
        <v>5340</v>
      </c>
    </row>
    <row r="306" spans="6:13" x14ac:dyDescent="0.25">
      <c r="F306" t="s">
        <v>423</v>
      </c>
      <c r="G306" t="s">
        <v>1233</v>
      </c>
      <c r="I306" t="s">
        <v>582</v>
      </c>
      <c r="J306" t="s">
        <v>3565</v>
      </c>
      <c r="L306" t="s">
        <v>331</v>
      </c>
      <c r="M306" t="s">
        <v>6719</v>
      </c>
    </row>
    <row r="307" spans="6:13" x14ac:dyDescent="0.25">
      <c r="F307" t="s">
        <v>374</v>
      </c>
      <c r="G307" t="s">
        <v>1239</v>
      </c>
      <c r="I307" t="s">
        <v>599</v>
      </c>
      <c r="J307" t="s">
        <v>3426</v>
      </c>
      <c r="L307" t="s">
        <v>5287</v>
      </c>
      <c r="M307" t="s">
        <v>5288</v>
      </c>
    </row>
    <row r="308" spans="6:13" x14ac:dyDescent="0.25">
      <c r="F308" t="s">
        <v>597</v>
      </c>
      <c r="G308" t="s">
        <v>1023</v>
      </c>
      <c r="I308" t="s">
        <v>297</v>
      </c>
      <c r="J308" t="s">
        <v>2617</v>
      </c>
      <c r="L308" t="s">
        <v>602</v>
      </c>
      <c r="M308" t="s">
        <v>6912</v>
      </c>
    </row>
    <row r="309" spans="6:13" x14ac:dyDescent="0.25">
      <c r="F309" t="s">
        <v>423</v>
      </c>
      <c r="G309" t="s">
        <v>1534</v>
      </c>
      <c r="I309" t="s">
        <v>268</v>
      </c>
      <c r="J309" t="s">
        <v>3868</v>
      </c>
      <c r="L309" t="s">
        <v>602</v>
      </c>
      <c r="M309" t="s">
        <v>6268</v>
      </c>
    </row>
    <row r="310" spans="6:13" x14ac:dyDescent="0.25">
      <c r="F310" t="s">
        <v>102</v>
      </c>
      <c r="G310" t="s">
        <v>1253</v>
      </c>
      <c r="I310" t="s">
        <v>3603</v>
      </c>
      <c r="J310" t="s">
        <v>3604</v>
      </c>
      <c r="L310" t="s">
        <v>5434</v>
      </c>
      <c r="M310" t="s">
        <v>5570</v>
      </c>
    </row>
    <row r="311" spans="6:13" x14ac:dyDescent="0.25">
      <c r="F311" t="s">
        <v>638</v>
      </c>
      <c r="G311" t="s">
        <v>1232</v>
      </c>
      <c r="I311" t="s">
        <v>582</v>
      </c>
      <c r="J311" t="s">
        <v>4067</v>
      </c>
      <c r="L311" t="s">
        <v>297</v>
      </c>
      <c r="M311" t="s">
        <v>5459</v>
      </c>
    </row>
    <row r="312" spans="6:13" x14ac:dyDescent="0.25">
      <c r="F312" t="s">
        <v>41</v>
      </c>
      <c r="G312" t="s">
        <v>1366</v>
      </c>
      <c r="I312" t="s">
        <v>130</v>
      </c>
      <c r="J312" t="s">
        <v>2204</v>
      </c>
      <c r="L312" t="s">
        <v>5506</v>
      </c>
      <c r="M312" t="s">
        <v>6805</v>
      </c>
    </row>
    <row r="313" spans="6:13" x14ac:dyDescent="0.25">
      <c r="F313" t="s">
        <v>756</v>
      </c>
      <c r="G313" t="s">
        <v>1230</v>
      </c>
      <c r="I313" t="s">
        <v>2101</v>
      </c>
      <c r="J313" t="s">
        <v>2411</v>
      </c>
      <c r="L313" t="s">
        <v>602</v>
      </c>
      <c r="M313" t="s">
        <v>5705</v>
      </c>
    </row>
    <row r="314" spans="6:13" x14ac:dyDescent="0.25">
      <c r="F314" t="s">
        <v>766</v>
      </c>
      <c r="G314" t="s">
        <v>1289</v>
      </c>
      <c r="I314" t="s">
        <v>98</v>
      </c>
      <c r="J314" t="s">
        <v>3806</v>
      </c>
      <c r="L314" t="s">
        <v>5546</v>
      </c>
      <c r="M314" t="s">
        <v>5547</v>
      </c>
    </row>
    <row r="315" spans="6:13" x14ac:dyDescent="0.25">
      <c r="F315" t="s">
        <v>599</v>
      </c>
      <c r="G315" t="s">
        <v>1206</v>
      </c>
      <c r="I315" t="s">
        <v>329</v>
      </c>
      <c r="J315" t="s">
        <v>2922</v>
      </c>
      <c r="L315" t="s">
        <v>41</v>
      </c>
      <c r="M315" t="s">
        <v>6931</v>
      </c>
    </row>
    <row r="316" spans="6:13" x14ac:dyDescent="0.25">
      <c r="F316" t="s">
        <v>594</v>
      </c>
      <c r="G316" t="s">
        <v>949</v>
      </c>
      <c r="I316" t="s">
        <v>4029</v>
      </c>
      <c r="J316" t="s">
        <v>4030</v>
      </c>
      <c r="L316" t="s">
        <v>303</v>
      </c>
      <c r="M316" t="s">
        <v>6173</v>
      </c>
    </row>
    <row r="317" spans="6:13" x14ac:dyDescent="0.25">
      <c r="F317" t="s">
        <v>607</v>
      </c>
      <c r="G317" t="s">
        <v>1247</v>
      </c>
      <c r="I317" t="s">
        <v>2101</v>
      </c>
      <c r="J317" t="s">
        <v>3711</v>
      </c>
      <c r="L317" t="s">
        <v>43</v>
      </c>
      <c r="M317" t="s">
        <v>5227</v>
      </c>
    </row>
    <row r="318" spans="6:13" x14ac:dyDescent="0.25">
      <c r="F318" t="s">
        <v>670</v>
      </c>
      <c r="G318" t="s">
        <v>1112</v>
      </c>
      <c r="I318" t="s">
        <v>2623</v>
      </c>
      <c r="J318" t="s">
        <v>2624</v>
      </c>
      <c r="L318" t="s">
        <v>602</v>
      </c>
      <c r="M318" t="s">
        <v>5451</v>
      </c>
    </row>
    <row r="319" spans="6:13" x14ac:dyDescent="0.25">
      <c r="F319" t="s">
        <v>374</v>
      </c>
      <c r="G319" t="s">
        <v>1065</v>
      </c>
      <c r="I319" t="s">
        <v>50</v>
      </c>
      <c r="J319" t="s">
        <v>4722</v>
      </c>
      <c r="L319" t="s">
        <v>602</v>
      </c>
      <c r="M319" t="s">
        <v>5371</v>
      </c>
    </row>
    <row r="320" spans="6:13" x14ac:dyDescent="0.25">
      <c r="F320" t="s">
        <v>729</v>
      </c>
      <c r="G320" t="s">
        <v>1103</v>
      </c>
      <c r="I320" t="s">
        <v>1919</v>
      </c>
      <c r="J320" t="s">
        <v>2260</v>
      </c>
      <c r="L320" t="s">
        <v>5197</v>
      </c>
      <c r="M320" t="s">
        <v>6544</v>
      </c>
    </row>
    <row r="321" spans="6:13" x14ac:dyDescent="0.25">
      <c r="F321" t="s">
        <v>509</v>
      </c>
      <c r="G321" t="s">
        <v>1154</v>
      </c>
      <c r="I321" t="s">
        <v>2684</v>
      </c>
      <c r="J321" t="s">
        <v>2685</v>
      </c>
      <c r="L321" t="s">
        <v>41</v>
      </c>
      <c r="M321" t="s">
        <v>6652</v>
      </c>
    </row>
    <row r="322" spans="6:13" x14ac:dyDescent="0.25">
      <c r="F322" t="s">
        <v>509</v>
      </c>
      <c r="G322" t="s">
        <v>1339</v>
      </c>
      <c r="I322" t="s">
        <v>1667</v>
      </c>
      <c r="J322" t="s">
        <v>3378</v>
      </c>
      <c r="L322" t="s">
        <v>7158</v>
      </c>
      <c r="M322" t="s">
        <v>7159</v>
      </c>
    </row>
    <row r="323" spans="6:13" x14ac:dyDescent="0.25">
      <c r="F323" t="s">
        <v>717</v>
      </c>
      <c r="G323" t="s">
        <v>1042</v>
      </c>
      <c r="I323" t="s">
        <v>99</v>
      </c>
      <c r="J323" t="s">
        <v>3595</v>
      </c>
      <c r="L323" t="s">
        <v>602</v>
      </c>
      <c r="M323" t="s">
        <v>6956</v>
      </c>
    </row>
    <row r="324" spans="6:13" x14ac:dyDescent="0.25">
      <c r="F324" t="s">
        <v>597</v>
      </c>
      <c r="G324" t="s">
        <v>1395</v>
      </c>
      <c r="I324" t="s">
        <v>99</v>
      </c>
      <c r="J324" t="s">
        <v>2764</v>
      </c>
      <c r="L324" t="s">
        <v>5037</v>
      </c>
      <c r="M324" t="s">
        <v>5038</v>
      </c>
    </row>
    <row r="325" spans="6:13" x14ac:dyDescent="0.25">
      <c r="F325" t="s">
        <v>594</v>
      </c>
      <c r="G325" t="s">
        <v>1399</v>
      </c>
      <c r="I325" t="s">
        <v>3287</v>
      </c>
      <c r="J325" t="s">
        <v>3288</v>
      </c>
      <c r="L325" t="s">
        <v>6405</v>
      </c>
      <c r="M325" t="s">
        <v>6406</v>
      </c>
    </row>
    <row r="326" spans="6:13" x14ac:dyDescent="0.25">
      <c r="F326" t="s">
        <v>670</v>
      </c>
      <c r="G326" t="s">
        <v>904</v>
      </c>
      <c r="I326" t="s">
        <v>268</v>
      </c>
      <c r="J326" t="s">
        <v>4850</v>
      </c>
      <c r="L326" t="s">
        <v>725</v>
      </c>
      <c r="M326" t="s">
        <v>4963</v>
      </c>
    </row>
    <row r="327" spans="6:13" x14ac:dyDescent="0.25">
      <c r="F327" t="s">
        <v>423</v>
      </c>
      <c r="G327" t="s">
        <v>985</v>
      </c>
      <c r="I327" t="s">
        <v>130</v>
      </c>
      <c r="J327" t="s">
        <v>2340</v>
      </c>
      <c r="L327" t="s">
        <v>5946</v>
      </c>
      <c r="M327" t="s">
        <v>5947</v>
      </c>
    </row>
    <row r="328" spans="6:13" x14ac:dyDescent="0.25">
      <c r="F328" t="s">
        <v>509</v>
      </c>
      <c r="G328" t="s">
        <v>1499</v>
      </c>
      <c r="I328" t="s">
        <v>97</v>
      </c>
      <c r="J328" t="s">
        <v>4364</v>
      </c>
      <c r="L328" t="s">
        <v>43</v>
      </c>
      <c r="M328" t="s">
        <v>5604</v>
      </c>
    </row>
    <row r="329" spans="6:13" x14ac:dyDescent="0.25">
      <c r="F329" t="s">
        <v>7187</v>
      </c>
      <c r="G329" t="s">
        <v>1609</v>
      </c>
      <c r="I329" t="s">
        <v>327</v>
      </c>
      <c r="J329" t="s">
        <v>2040</v>
      </c>
      <c r="L329" t="s">
        <v>484</v>
      </c>
      <c r="M329" t="s">
        <v>7150</v>
      </c>
    </row>
    <row r="330" spans="6:13" x14ac:dyDescent="0.25">
      <c r="F330" t="s">
        <v>144</v>
      </c>
      <c r="G330" t="s">
        <v>1630</v>
      </c>
      <c r="I330" t="s">
        <v>67</v>
      </c>
      <c r="J330" t="s">
        <v>3594</v>
      </c>
      <c r="L330" t="s">
        <v>602</v>
      </c>
      <c r="M330" t="s">
        <v>5062</v>
      </c>
    </row>
    <row r="331" spans="6:13" x14ac:dyDescent="0.25">
      <c r="F331" t="s">
        <v>303</v>
      </c>
      <c r="G331" t="s">
        <v>1049</v>
      </c>
      <c r="I331" t="s">
        <v>1911</v>
      </c>
      <c r="J331" t="s">
        <v>7229</v>
      </c>
      <c r="L331" t="s">
        <v>602</v>
      </c>
      <c r="M331" t="s">
        <v>5635</v>
      </c>
    </row>
    <row r="332" spans="6:13" x14ac:dyDescent="0.25">
      <c r="F332" t="s">
        <v>636</v>
      </c>
      <c r="G332" t="s">
        <v>1584</v>
      </c>
      <c r="I332" t="s">
        <v>99</v>
      </c>
      <c r="J332" t="s">
        <v>3502</v>
      </c>
      <c r="L332" t="s">
        <v>5164</v>
      </c>
      <c r="M332" t="s">
        <v>5165</v>
      </c>
    </row>
    <row r="333" spans="6:13" x14ac:dyDescent="0.25">
      <c r="F333" t="s">
        <v>594</v>
      </c>
      <c r="G333" t="s">
        <v>1208</v>
      </c>
      <c r="I333" t="s">
        <v>413</v>
      </c>
      <c r="J333" t="s">
        <v>3558</v>
      </c>
      <c r="L333" t="s">
        <v>413</v>
      </c>
      <c r="M333" t="s">
        <v>7197</v>
      </c>
    </row>
    <row r="334" spans="6:13" x14ac:dyDescent="0.25">
      <c r="F334" t="s">
        <v>374</v>
      </c>
      <c r="G334" t="s">
        <v>1471</v>
      </c>
      <c r="I334" t="s">
        <v>268</v>
      </c>
      <c r="J334" t="s">
        <v>3667</v>
      </c>
      <c r="L334" t="s">
        <v>6089</v>
      </c>
      <c r="M334" t="s">
        <v>7004</v>
      </c>
    </row>
    <row r="335" spans="6:13" x14ac:dyDescent="0.25">
      <c r="F335" t="s">
        <v>664</v>
      </c>
      <c r="G335" t="s">
        <v>1468</v>
      </c>
      <c r="I335" t="s">
        <v>1982</v>
      </c>
      <c r="J335" t="s">
        <v>2646</v>
      </c>
      <c r="L335" t="s">
        <v>413</v>
      </c>
      <c r="M335" t="s">
        <v>5731</v>
      </c>
    </row>
    <row r="336" spans="6:13" x14ac:dyDescent="0.25">
      <c r="F336" t="s">
        <v>582</v>
      </c>
      <c r="G336" t="s">
        <v>1348</v>
      </c>
      <c r="I336" t="s">
        <v>602</v>
      </c>
      <c r="J336" t="s">
        <v>3026</v>
      </c>
      <c r="L336" t="s">
        <v>329</v>
      </c>
      <c r="M336" t="s">
        <v>6622</v>
      </c>
    </row>
    <row r="337" spans="6:13" x14ac:dyDescent="0.25">
      <c r="F337" t="s">
        <v>294</v>
      </c>
      <c r="G337" t="s">
        <v>1529</v>
      </c>
      <c r="I337" t="s">
        <v>329</v>
      </c>
      <c r="J337" t="s">
        <v>4436</v>
      </c>
      <c r="L337" t="s">
        <v>329</v>
      </c>
      <c r="M337" t="s">
        <v>6204</v>
      </c>
    </row>
    <row r="338" spans="6:13" x14ac:dyDescent="0.25">
      <c r="F338" t="s">
        <v>303</v>
      </c>
      <c r="G338" t="s">
        <v>1301</v>
      </c>
      <c r="I338" t="s">
        <v>3342</v>
      </c>
      <c r="J338" t="s">
        <v>4407</v>
      </c>
      <c r="L338" t="s">
        <v>5448</v>
      </c>
      <c r="M338" t="s">
        <v>5449</v>
      </c>
    </row>
    <row r="339" spans="6:13" x14ac:dyDescent="0.25">
      <c r="F339" t="s">
        <v>733</v>
      </c>
      <c r="G339" t="s">
        <v>1124</v>
      </c>
      <c r="I339" t="s">
        <v>3657</v>
      </c>
      <c r="J339" t="s">
        <v>3658</v>
      </c>
      <c r="L339" t="s">
        <v>6232</v>
      </c>
      <c r="M339" t="s">
        <v>6233</v>
      </c>
    </row>
    <row r="340" spans="6:13" x14ac:dyDescent="0.25">
      <c r="F340" t="s">
        <v>374</v>
      </c>
      <c r="G340" t="s">
        <v>995</v>
      </c>
      <c r="I340" t="s">
        <v>3997</v>
      </c>
      <c r="J340" t="s">
        <v>3658</v>
      </c>
      <c r="L340" t="s">
        <v>329</v>
      </c>
      <c r="M340" t="s">
        <v>6547</v>
      </c>
    </row>
    <row r="341" spans="6:13" x14ac:dyDescent="0.25">
      <c r="F341" t="s">
        <v>374</v>
      </c>
      <c r="G341" t="s">
        <v>1151</v>
      </c>
      <c r="I341" t="s">
        <v>582</v>
      </c>
      <c r="J341" t="s">
        <v>2330</v>
      </c>
      <c r="L341" t="s">
        <v>374</v>
      </c>
      <c r="M341" t="s">
        <v>5844</v>
      </c>
    </row>
    <row r="342" spans="6:13" x14ac:dyDescent="0.25">
      <c r="F342" t="s">
        <v>144</v>
      </c>
      <c r="G342" t="s">
        <v>1565</v>
      </c>
      <c r="I342" t="s">
        <v>2334</v>
      </c>
      <c r="J342" t="s">
        <v>2335</v>
      </c>
      <c r="L342" t="s">
        <v>484</v>
      </c>
      <c r="M342" t="s">
        <v>5557</v>
      </c>
    </row>
    <row r="343" spans="6:13" x14ac:dyDescent="0.25">
      <c r="F343" t="s">
        <v>685</v>
      </c>
      <c r="G343" t="s">
        <v>918</v>
      </c>
      <c r="I343" t="s">
        <v>2493</v>
      </c>
      <c r="J343" t="s">
        <v>2574</v>
      </c>
      <c r="L343" t="s">
        <v>303</v>
      </c>
      <c r="M343" t="s">
        <v>5185</v>
      </c>
    </row>
    <row r="344" spans="6:13" x14ac:dyDescent="0.25">
      <c r="F344" t="s">
        <v>41</v>
      </c>
      <c r="G344" t="s">
        <v>1560</v>
      </c>
      <c r="I344" t="s">
        <v>1937</v>
      </c>
      <c r="J344" t="s">
        <v>7243</v>
      </c>
      <c r="L344" t="s">
        <v>413</v>
      </c>
      <c r="M344" t="s">
        <v>5929</v>
      </c>
    </row>
    <row r="345" spans="6:13" x14ac:dyDescent="0.25">
      <c r="F345" t="s">
        <v>599</v>
      </c>
      <c r="G345" t="s">
        <v>878</v>
      </c>
      <c r="I345" t="s">
        <v>4412</v>
      </c>
      <c r="J345" t="s">
        <v>4413</v>
      </c>
      <c r="L345" t="s">
        <v>303</v>
      </c>
      <c r="M345" t="s">
        <v>6503</v>
      </c>
    </row>
    <row r="346" spans="6:13" x14ac:dyDescent="0.25">
      <c r="F346" t="s">
        <v>824</v>
      </c>
      <c r="G346" t="s">
        <v>1553</v>
      </c>
      <c r="I346" t="s">
        <v>329</v>
      </c>
      <c r="J346" t="s">
        <v>1699</v>
      </c>
      <c r="L346" t="s">
        <v>602</v>
      </c>
      <c r="M346" t="s">
        <v>6208</v>
      </c>
    </row>
    <row r="347" spans="6:13" x14ac:dyDescent="0.25">
      <c r="F347" t="s">
        <v>374</v>
      </c>
      <c r="G347" t="s">
        <v>1166</v>
      </c>
      <c r="I347" t="s">
        <v>268</v>
      </c>
      <c r="J347" t="s">
        <v>1678</v>
      </c>
      <c r="L347" t="s">
        <v>602</v>
      </c>
      <c r="M347" t="s">
        <v>6385</v>
      </c>
    </row>
    <row r="348" spans="6:13" x14ac:dyDescent="0.25">
      <c r="F348" t="s">
        <v>303</v>
      </c>
      <c r="G348" t="s">
        <v>1187</v>
      </c>
      <c r="I348" t="s">
        <v>267</v>
      </c>
      <c r="J348" t="s">
        <v>2071</v>
      </c>
      <c r="L348" t="s">
        <v>602</v>
      </c>
      <c r="M348" t="s">
        <v>5768</v>
      </c>
    </row>
    <row r="349" spans="6:13" x14ac:dyDescent="0.25">
      <c r="F349" t="s">
        <v>329</v>
      </c>
      <c r="G349" t="s">
        <v>971</v>
      </c>
      <c r="I349" t="s">
        <v>97</v>
      </c>
      <c r="J349" t="s">
        <v>1939</v>
      </c>
      <c r="L349" t="s">
        <v>6405</v>
      </c>
      <c r="M349" t="s">
        <v>6825</v>
      </c>
    </row>
    <row r="350" spans="6:13" x14ac:dyDescent="0.25">
      <c r="F350" t="s">
        <v>102</v>
      </c>
      <c r="G350" t="s">
        <v>934</v>
      </c>
      <c r="I350" t="s">
        <v>3220</v>
      </c>
      <c r="J350" t="s">
        <v>3221</v>
      </c>
      <c r="L350" t="s">
        <v>297</v>
      </c>
      <c r="M350" t="s">
        <v>5875</v>
      </c>
    </row>
    <row r="351" spans="6:13" x14ac:dyDescent="0.25">
      <c r="F351" t="s">
        <v>509</v>
      </c>
      <c r="G351" t="s">
        <v>994</v>
      </c>
      <c r="I351" t="s">
        <v>604</v>
      </c>
      <c r="J351" t="s">
        <v>3511</v>
      </c>
      <c r="L351" t="s">
        <v>129</v>
      </c>
      <c r="M351" t="s">
        <v>5180</v>
      </c>
    </row>
    <row r="352" spans="6:13" x14ac:dyDescent="0.25">
      <c r="F352" t="s">
        <v>793</v>
      </c>
      <c r="G352" t="s">
        <v>1403</v>
      </c>
      <c r="I352" t="s">
        <v>268</v>
      </c>
      <c r="J352" t="s">
        <v>7295</v>
      </c>
      <c r="L352" t="s">
        <v>331</v>
      </c>
      <c r="M352" t="s">
        <v>5033</v>
      </c>
    </row>
    <row r="353" spans="6:13" x14ac:dyDescent="0.25">
      <c r="F353" t="s">
        <v>7187</v>
      </c>
      <c r="G353" t="s">
        <v>1202</v>
      </c>
      <c r="I353" t="s">
        <v>268</v>
      </c>
      <c r="J353" t="s">
        <v>3800</v>
      </c>
      <c r="L353" t="s">
        <v>7097</v>
      </c>
      <c r="M353" t="s">
        <v>7098</v>
      </c>
    </row>
    <row r="354" spans="6:13" x14ac:dyDescent="0.25">
      <c r="F354" t="s">
        <v>708</v>
      </c>
      <c r="G354" t="s">
        <v>1003</v>
      </c>
      <c r="I354" t="s">
        <v>268</v>
      </c>
      <c r="J354" t="s">
        <v>4732</v>
      </c>
      <c r="L354" t="s">
        <v>4876</v>
      </c>
      <c r="M354" t="s">
        <v>4877</v>
      </c>
    </row>
    <row r="355" spans="6:13" x14ac:dyDescent="0.25">
      <c r="F355" t="s">
        <v>509</v>
      </c>
      <c r="G355" t="s">
        <v>1038</v>
      </c>
      <c r="I355" t="s">
        <v>423</v>
      </c>
      <c r="J355" t="s">
        <v>2336</v>
      </c>
      <c r="L355" t="s">
        <v>419</v>
      </c>
      <c r="M355" t="s">
        <v>6053</v>
      </c>
    </row>
    <row r="356" spans="6:13" x14ac:dyDescent="0.25">
      <c r="F356" t="s">
        <v>374</v>
      </c>
      <c r="G356" t="s">
        <v>884</v>
      </c>
      <c r="I356" t="s">
        <v>413</v>
      </c>
      <c r="J356" t="s">
        <v>4130</v>
      </c>
      <c r="L356" t="s">
        <v>5434</v>
      </c>
      <c r="M356" t="s">
        <v>6137</v>
      </c>
    </row>
    <row r="357" spans="6:13" x14ac:dyDescent="0.25">
      <c r="F357" t="s">
        <v>607</v>
      </c>
      <c r="G357" t="s">
        <v>862</v>
      </c>
      <c r="I357" t="s">
        <v>329</v>
      </c>
      <c r="J357" t="s">
        <v>4249</v>
      </c>
      <c r="L357" t="s">
        <v>297</v>
      </c>
      <c r="M357" t="s">
        <v>6237</v>
      </c>
    </row>
    <row r="358" spans="6:13" x14ac:dyDescent="0.25">
      <c r="F358" t="s">
        <v>599</v>
      </c>
      <c r="G358" t="s">
        <v>1260</v>
      </c>
      <c r="I358" t="s">
        <v>2179</v>
      </c>
      <c r="J358" t="s">
        <v>2180</v>
      </c>
      <c r="L358" t="s">
        <v>331</v>
      </c>
      <c r="M358" t="s">
        <v>5390</v>
      </c>
    </row>
    <row r="359" spans="6:13" x14ac:dyDescent="0.25">
      <c r="F359" t="s">
        <v>327</v>
      </c>
      <c r="G359" t="s">
        <v>1186</v>
      </c>
      <c r="I359" t="s">
        <v>329</v>
      </c>
      <c r="J359" t="s">
        <v>2498</v>
      </c>
      <c r="L359" t="s">
        <v>5548</v>
      </c>
      <c r="M359" t="s">
        <v>5549</v>
      </c>
    </row>
    <row r="360" spans="6:13" x14ac:dyDescent="0.25">
      <c r="F360" t="s">
        <v>7187</v>
      </c>
      <c r="G360" t="s">
        <v>1105</v>
      </c>
      <c r="I360" t="s">
        <v>267</v>
      </c>
      <c r="J360" t="s">
        <v>7299</v>
      </c>
      <c r="L360" t="s">
        <v>331</v>
      </c>
      <c r="M360" t="s">
        <v>5040</v>
      </c>
    </row>
    <row r="361" spans="6:13" x14ac:dyDescent="0.25">
      <c r="F361" t="s">
        <v>303</v>
      </c>
      <c r="G361" t="s">
        <v>1060</v>
      </c>
      <c r="I361" t="s">
        <v>2595</v>
      </c>
      <c r="J361" t="s">
        <v>2596</v>
      </c>
      <c r="L361" t="s">
        <v>419</v>
      </c>
      <c r="M361" t="s">
        <v>4910</v>
      </c>
    </row>
    <row r="362" spans="6:13" x14ac:dyDescent="0.25">
      <c r="F362" t="s">
        <v>745</v>
      </c>
      <c r="G362" t="s">
        <v>1174</v>
      </c>
      <c r="I362" t="s">
        <v>602</v>
      </c>
      <c r="J362" t="s">
        <v>4046</v>
      </c>
      <c r="L362" t="s">
        <v>602</v>
      </c>
      <c r="M362" t="s">
        <v>4906</v>
      </c>
    </row>
    <row r="363" spans="6:13" x14ac:dyDescent="0.25">
      <c r="F363" t="s">
        <v>41</v>
      </c>
      <c r="G363" t="s">
        <v>1625</v>
      </c>
      <c r="I363" t="s">
        <v>356</v>
      </c>
      <c r="J363" t="s">
        <v>4231</v>
      </c>
      <c r="L363" t="s">
        <v>331</v>
      </c>
      <c r="M363" t="s">
        <v>6330</v>
      </c>
    </row>
    <row r="364" spans="6:13" x14ac:dyDescent="0.25">
      <c r="F364" t="s">
        <v>329</v>
      </c>
      <c r="G364" t="s">
        <v>1015</v>
      </c>
      <c r="I364" t="s">
        <v>329</v>
      </c>
      <c r="J364" t="s">
        <v>2857</v>
      </c>
      <c r="L364" t="s">
        <v>331</v>
      </c>
      <c r="M364" t="s">
        <v>7017</v>
      </c>
    </row>
    <row r="365" spans="6:13" x14ac:dyDescent="0.25">
      <c r="F365" t="s">
        <v>7187</v>
      </c>
      <c r="G365" t="s">
        <v>1172</v>
      </c>
      <c r="I365" t="s">
        <v>1903</v>
      </c>
      <c r="J365" t="s">
        <v>1904</v>
      </c>
      <c r="L365" t="s">
        <v>5506</v>
      </c>
      <c r="M365" t="s">
        <v>5797</v>
      </c>
    </row>
    <row r="366" spans="6:13" x14ac:dyDescent="0.25">
      <c r="F366" t="s">
        <v>327</v>
      </c>
      <c r="G366" t="s">
        <v>872</v>
      </c>
      <c r="I366" t="s">
        <v>567</v>
      </c>
      <c r="J366" t="s">
        <v>2409</v>
      </c>
      <c r="L366" t="s">
        <v>331</v>
      </c>
      <c r="M366" t="s">
        <v>5662</v>
      </c>
    </row>
    <row r="367" spans="6:13" x14ac:dyDescent="0.25">
      <c r="F367" t="s">
        <v>686</v>
      </c>
      <c r="G367" t="s">
        <v>923</v>
      </c>
      <c r="I367" t="s">
        <v>3105</v>
      </c>
      <c r="J367" t="s">
        <v>7252</v>
      </c>
      <c r="L367" t="s">
        <v>6927</v>
      </c>
      <c r="M367" t="s">
        <v>6928</v>
      </c>
    </row>
    <row r="368" spans="6:13" x14ac:dyDescent="0.25">
      <c r="F368" t="s">
        <v>129</v>
      </c>
      <c r="G368" t="s">
        <v>1454</v>
      </c>
      <c r="I368" t="s">
        <v>2762</v>
      </c>
      <c r="J368" t="s">
        <v>2763</v>
      </c>
      <c r="L368" t="s">
        <v>327</v>
      </c>
      <c r="M368" t="s">
        <v>6388</v>
      </c>
    </row>
    <row r="369" spans="6:13" x14ac:dyDescent="0.25">
      <c r="F369" t="s">
        <v>722</v>
      </c>
      <c r="G369" t="s">
        <v>1063</v>
      </c>
      <c r="I369" t="s">
        <v>327</v>
      </c>
      <c r="J369" t="s">
        <v>3362</v>
      </c>
      <c r="L369" t="s">
        <v>5197</v>
      </c>
      <c r="M369" t="s">
        <v>6115</v>
      </c>
    </row>
    <row r="370" spans="6:13" x14ac:dyDescent="0.25">
      <c r="F370" t="s">
        <v>329</v>
      </c>
      <c r="G370" t="s">
        <v>1387</v>
      </c>
      <c r="I370" t="s">
        <v>329</v>
      </c>
      <c r="J370" t="s">
        <v>4367</v>
      </c>
      <c r="L370" t="s">
        <v>5932</v>
      </c>
      <c r="M370" t="s">
        <v>5956</v>
      </c>
    </row>
    <row r="371" spans="6:13" x14ac:dyDescent="0.25">
      <c r="F371" t="s">
        <v>54</v>
      </c>
      <c r="G371" t="s">
        <v>1547</v>
      </c>
      <c r="I371" t="s">
        <v>267</v>
      </c>
      <c r="J371" t="s">
        <v>7249</v>
      </c>
      <c r="L371" t="s">
        <v>331</v>
      </c>
      <c r="M371" t="s">
        <v>6799</v>
      </c>
    </row>
    <row r="372" spans="6:13" x14ac:dyDescent="0.25">
      <c r="F372" t="s">
        <v>329</v>
      </c>
      <c r="G372" t="s">
        <v>1549</v>
      </c>
      <c r="I372" t="s">
        <v>268</v>
      </c>
      <c r="J372" t="s">
        <v>2400</v>
      </c>
      <c r="L372" t="s">
        <v>329</v>
      </c>
      <c r="M372" t="s">
        <v>6397</v>
      </c>
    </row>
    <row r="373" spans="6:13" x14ac:dyDescent="0.25">
      <c r="F373" t="s">
        <v>804</v>
      </c>
      <c r="G373" t="s">
        <v>1458</v>
      </c>
      <c r="I373" t="s">
        <v>2489</v>
      </c>
      <c r="J373" t="s">
        <v>3925</v>
      </c>
      <c r="L373" t="s">
        <v>413</v>
      </c>
      <c r="M373" t="s">
        <v>6601</v>
      </c>
    </row>
    <row r="374" spans="6:13" x14ac:dyDescent="0.25">
      <c r="F374" t="s">
        <v>144</v>
      </c>
      <c r="G374" t="s">
        <v>1282</v>
      </c>
      <c r="I374" t="s">
        <v>268</v>
      </c>
      <c r="J374" t="s">
        <v>3671</v>
      </c>
      <c r="L374" t="s">
        <v>5506</v>
      </c>
      <c r="M374" t="s">
        <v>6680</v>
      </c>
    </row>
    <row r="375" spans="6:13" x14ac:dyDescent="0.25">
      <c r="F375" t="s">
        <v>41</v>
      </c>
      <c r="G375" t="s">
        <v>1332</v>
      </c>
      <c r="I375" t="s">
        <v>2161</v>
      </c>
      <c r="J375" t="s">
        <v>2162</v>
      </c>
      <c r="L375" t="s">
        <v>25</v>
      </c>
      <c r="M375" t="s">
        <v>5241</v>
      </c>
    </row>
    <row r="376" spans="6:13" x14ac:dyDescent="0.25">
      <c r="F376" t="s">
        <v>41</v>
      </c>
      <c r="G376" t="s">
        <v>906</v>
      </c>
      <c r="I376" t="s">
        <v>415</v>
      </c>
      <c r="J376" t="s">
        <v>4077</v>
      </c>
      <c r="L376" t="s">
        <v>329</v>
      </c>
      <c r="M376" t="s">
        <v>5583</v>
      </c>
    </row>
    <row r="377" spans="6:13" x14ac:dyDescent="0.25">
      <c r="F377" t="s">
        <v>41</v>
      </c>
      <c r="G377" t="s">
        <v>857</v>
      </c>
      <c r="I377" t="s">
        <v>567</v>
      </c>
      <c r="J377" t="s">
        <v>1818</v>
      </c>
      <c r="L377" t="s">
        <v>5546</v>
      </c>
      <c r="M377" t="s">
        <v>6551</v>
      </c>
    </row>
    <row r="378" spans="6:13" x14ac:dyDescent="0.25">
      <c r="F378" t="s">
        <v>41</v>
      </c>
      <c r="G378" t="s">
        <v>848</v>
      </c>
      <c r="I378" t="s">
        <v>2577</v>
      </c>
      <c r="J378" t="s">
        <v>2578</v>
      </c>
      <c r="L378" t="s">
        <v>331</v>
      </c>
      <c r="M378" t="s">
        <v>5142</v>
      </c>
    </row>
    <row r="379" spans="6:13" x14ac:dyDescent="0.25">
      <c r="F379" t="s">
        <v>582</v>
      </c>
      <c r="G379" t="s">
        <v>999</v>
      </c>
      <c r="I379" t="s">
        <v>4105</v>
      </c>
      <c r="J379" t="s">
        <v>4384</v>
      </c>
      <c r="L379" t="s">
        <v>413</v>
      </c>
      <c r="M379" t="s">
        <v>7119</v>
      </c>
    </row>
    <row r="380" spans="6:13" x14ac:dyDescent="0.25">
      <c r="F380" t="s">
        <v>419</v>
      </c>
      <c r="G380" t="s">
        <v>1506</v>
      </c>
      <c r="I380" t="s">
        <v>2875</v>
      </c>
      <c r="J380" t="s">
        <v>2876</v>
      </c>
      <c r="L380" t="s">
        <v>41</v>
      </c>
      <c r="M380" t="s">
        <v>7050</v>
      </c>
    </row>
    <row r="381" spans="6:13" x14ac:dyDescent="0.25">
      <c r="F381" t="s">
        <v>419</v>
      </c>
      <c r="G381" t="s">
        <v>1345</v>
      </c>
      <c r="I381" t="s">
        <v>1832</v>
      </c>
      <c r="J381" t="s">
        <v>3294</v>
      </c>
      <c r="L381" t="s">
        <v>329</v>
      </c>
      <c r="M381" t="s">
        <v>4900</v>
      </c>
    </row>
    <row r="382" spans="6:13" x14ac:dyDescent="0.25">
      <c r="F382" t="s">
        <v>327</v>
      </c>
      <c r="G382" t="s">
        <v>875</v>
      </c>
      <c r="I382" t="s">
        <v>41</v>
      </c>
      <c r="J382" t="s">
        <v>2401</v>
      </c>
      <c r="L382" t="s">
        <v>419</v>
      </c>
      <c r="M382" t="s">
        <v>6734</v>
      </c>
    </row>
    <row r="383" spans="6:13" x14ac:dyDescent="0.25">
      <c r="F383" t="s">
        <v>667</v>
      </c>
      <c r="G383" t="s">
        <v>847</v>
      </c>
      <c r="I383" t="s">
        <v>3303</v>
      </c>
      <c r="J383" t="s">
        <v>3304</v>
      </c>
      <c r="L383" t="s">
        <v>413</v>
      </c>
      <c r="M383" t="s">
        <v>6824</v>
      </c>
    </row>
    <row r="384" spans="6:13" x14ac:dyDescent="0.25">
      <c r="F384" t="s">
        <v>599</v>
      </c>
      <c r="G384" t="s">
        <v>1034</v>
      </c>
      <c r="I384" t="s">
        <v>419</v>
      </c>
      <c r="J384" t="s">
        <v>3627</v>
      </c>
      <c r="L384" t="s">
        <v>1770</v>
      </c>
      <c r="M384" t="s">
        <v>5576</v>
      </c>
    </row>
    <row r="385" spans="6:13" x14ac:dyDescent="0.25">
      <c r="F385" t="s">
        <v>716</v>
      </c>
      <c r="G385" t="s">
        <v>1039</v>
      </c>
      <c r="I385" t="s">
        <v>300</v>
      </c>
      <c r="J385" t="s">
        <v>4048</v>
      </c>
      <c r="L385" t="s">
        <v>325</v>
      </c>
      <c r="M385" t="s">
        <v>6965</v>
      </c>
    </row>
    <row r="386" spans="6:13" x14ac:dyDescent="0.25">
      <c r="F386" t="s">
        <v>329</v>
      </c>
      <c r="G386" t="s">
        <v>1406</v>
      </c>
      <c r="I386" t="s">
        <v>41</v>
      </c>
      <c r="J386" t="s">
        <v>3715</v>
      </c>
      <c r="L386" t="s">
        <v>6439</v>
      </c>
      <c r="M386" t="s">
        <v>6440</v>
      </c>
    </row>
    <row r="387" spans="6:13" x14ac:dyDescent="0.25">
      <c r="F387" t="s">
        <v>675</v>
      </c>
      <c r="G387" t="s">
        <v>7212</v>
      </c>
      <c r="I387" t="s">
        <v>419</v>
      </c>
      <c r="J387" t="s">
        <v>2699</v>
      </c>
      <c r="L387" t="s">
        <v>6039</v>
      </c>
      <c r="M387" t="s">
        <v>6040</v>
      </c>
    </row>
    <row r="388" spans="6:13" x14ac:dyDescent="0.25">
      <c r="F388" t="s">
        <v>374</v>
      </c>
      <c r="G388" t="s">
        <v>951</v>
      </c>
      <c r="I388" t="s">
        <v>4352</v>
      </c>
      <c r="J388" t="s">
        <v>7276</v>
      </c>
      <c r="L388" t="s">
        <v>329</v>
      </c>
      <c r="M388" t="s">
        <v>5329</v>
      </c>
    </row>
    <row r="389" spans="6:13" x14ac:dyDescent="0.25">
      <c r="F389" t="s">
        <v>735</v>
      </c>
      <c r="G389" t="s">
        <v>1127</v>
      </c>
      <c r="I389" t="s">
        <v>300</v>
      </c>
      <c r="J389" t="s">
        <v>2769</v>
      </c>
      <c r="L389" t="s">
        <v>487</v>
      </c>
      <c r="M389" t="s">
        <v>6310</v>
      </c>
    </row>
    <row r="390" spans="6:13" x14ac:dyDescent="0.25">
      <c r="F390" t="s">
        <v>812</v>
      </c>
      <c r="G390" t="s">
        <v>1492</v>
      </c>
      <c r="I390" t="s">
        <v>602</v>
      </c>
      <c r="J390" t="s">
        <v>2507</v>
      </c>
      <c r="L390" t="s">
        <v>6079</v>
      </c>
      <c r="M390" t="s">
        <v>6080</v>
      </c>
    </row>
    <row r="391" spans="6:13" x14ac:dyDescent="0.25">
      <c r="F391" t="s">
        <v>594</v>
      </c>
      <c r="G391" t="s">
        <v>1213</v>
      </c>
      <c r="I391" t="s">
        <v>329</v>
      </c>
      <c r="J391" t="s">
        <v>4350</v>
      </c>
      <c r="L391" t="s">
        <v>419</v>
      </c>
      <c r="M391" t="s">
        <v>5426</v>
      </c>
    </row>
    <row r="392" spans="6:13" x14ac:dyDescent="0.25">
      <c r="F392" t="s">
        <v>594</v>
      </c>
      <c r="G392" t="s">
        <v>1415</v>
      </c>
      <c r="I392" t="s">
        <v>3085</v>
      </c>
      <c r="J392" t="s">
        <v>3086</v>
      </c>
      <c r="L392" t="s">
        <v>6842</v>
      </c>
      <c r="M392" t="s">
        <v>6843</v>
      </c>
    </row>
    <row r="393" spans="6:13" x14ac:dyDescent="0.25">
      <c r="F393" t="s">
        <v>597</v>
      </c>
      <c r="G393" t="s">
        <v>991</v>
      </c>
      <c r="I393" t="s">
        <v>3942</v>
      </c>
      <c r="J393" t="s">
        <v>3943</v>
      </c>
      <c r="L393" t="s">
        <v>331</v>
      </c>
      <c r="M393" t="s">
        <v>5327</v>
      </c>
    </row>
    <row r="394" spans="6:13" x14ac:dyDescent="0.25">
      <c r="F394" t="s">
        <v>272</v>
      </c>
      <c r="G394" t="s">
        <v>1482</v>
      </c>
      <c r="I394" t="s">
        <v>327</v>
      </c>
      <c r="J394" t="s">
        <v>4283</v>
      </c>
      <c r="L394" t="s">
        <v>6145</v>
      </c>
      <c r="M394" t="s">
        <v>6146</v>
      </c>
    </row>
    <row r="395" spans="6:13" x14ac:dyDescent="0.25">
      <c r="F395" t="s">
        <v>419</v>
      </c>
      <c r="G395" t="s">
        <v>1246</v>
      </c>
      <c r="I395" t="s">
        <v>419</v>
      </c>
      <c r="J395" t="s">
        <v>3254</v>
      </c>
      <c r="L395" t="s">
        <v>331</v>
      </c>
      <c r="M395" t="s">
        <v>7176</v>
      </c>
    </row>
    <row r="396" spans="6:13" x14ac:dyDescent="0.25">
      <c r="F396" t="s">
        <v>723</v>
      </c>
      <c r="G396" t="s">
        <v>7214</v>
      </c>
      <c r="I396" t="s">
        <v>267</v>
      </c>
      <c r="J396" t="s">
        <v>2250</v>
      </c>
      <c r="L396" t="s">
        <v>413</v>
      </c>
      <c r="M396" t="s">
        <v>6574</v>
      </c>
    </row>
    <row r="397" spans="6:13" x14ac:dyDescent="0.25">
      <c r="F397" t="s">
        <v>303</v>
      </c>
      <c r="G397" t="s">
        <v>1308</v>
      </c>
      <c r="I397" t="s">
        <v>4818</v>
      </c>
      <c r="J397" t="s">
        <v>4819</v>
      </c>
      <c r="L397" t="s">
        <v>5366</v>
      </c>
      <c r="M397" t="s">
        <v>5367</v>
      </c>
    </row>
    <row r="398" spans="6:13" x14ac:dyDescent="0.25">
      <c r="F398" t="s">
        <v>7187</v>
      </c>
      <c r="G398" t="s">
        <v>865</v>
      </c>
      <c r="I398" t="s">
        <v>2101</v>
      </c>
      <c r="J398" t="s">
        <v>2102</v>
      </c>
      <c r="L398" t="s">
        <v>331</v>
      </c>
      <c r="M398" t="s">
        <v>6338</v>
      </c>
    </row>
    <row r="399" spans="6:13" x14ac:dyDescent="0.25">
      <c r="F399" t="s">
        <v>271</v>
      </c>
      <c r="G399" t="s">
        <v>905</v>
      </c>
      <c r="I399" t="s">
        <v>419</v>
      </c>
      <c r="J399" t="s">
        <v>1824</v>
      </c>
      <c r="L399" t="s">
        <v>329</v>
      </c>
      <c r="M399" t="s">
        <v>6143</v>
      </c>
    </row>
    <row r="400" spans="6:13" x14ac:dyDescent="0.25">
      <c r="F400" t="s">
        <v>41</v>
      </c>
      <c r="G400" t="s">
        <v>1423</v>
      </c>
      <c r="I400" t="s">
        <v>419</v>
      </c>
      <c r="J400" t="s">
        <v>3674</v>
      </c>
      <c r="L400" t="s">
        <v>468</v>
      </c>
      <c r="M400" t="s">
        <v>5840</v>
      </c>
    </row>
    <row r="401" spans="6:13" x14ac:dyDescent="0.25">
      <c r="F401" t="s">
        <v>711</v>
      </c>
      <c r="G401" t="s">
        <v>1024</v>
      </c>
      <c r="I401" t="s">
        <v>2338</v>
      </c>
      <c r="J401" t="s">
        <v>2339</v>
      </c>
      <c r="L401" t="s">
        <v>602</v>
      </c>
      <c r="M401" t="s">
        <v>5423</v>
      </c>
    </row>
    <row r="402" spans="6:13" x14ac:dyDescent="0.25">
      <c r="F402" t="s">
        <v>760</v>
      </c>
      <c r="G402" t="s">
        <v>1251</v>
      </c>
      <c r="I402" t="s">
        <v>309</v>
      </c>
      <c r="J402" t="s">
        <v>4461</v>
      </c>
      <c r="L402" t="s">
        <v>4878</v>
      </c>
      <c r="M402" t="s">
        <v>4879</v>
      </c>
    </row>
    <row r="403" spans="6:13" x14ac:dyDescent="0.25">
      <c r="F403" t="s">
        <v>743</v>
      </c>
      <c r="G403" t="s">
        <v>1541</v>
      </c>
      <c r="I403" t="s">
        <v>413</v>
      </c>
      <c r="J403" t="s">
        <v>2372</v>
      </c>
      <c r="L403" t="s">
        <v>329</v>
      </c>
      <c r="M403" t="s">
        <v>6926</v>
      </c>
    </row>
    <row r="404" spans="6:13" x14ac:dyDescent="0.25">
      <c r="F404" t="s">
        <v>602</v>
      </c>
      <c r="G404" t="s">
        <v>869</v>
      </c>
      <c r="I404" t="s">
        <v>602</v>
      </c>
      <c r="J404" t="s">
        <v>4309</v>
      </c>
      <c r="L404" t="s">
        <v>129</v>
      </c>
      <c r="M404" t="s">
        <v>5503</v>
      </c>
    </row>
    <row r="405" spans="6:13" x14ac:dyDescent="0.25">
      <c r="F405" t="s">
        <v>41</v>
      </c>
      <c r="G405" t="s">
        <v>940</v>
      </c>
      <c r="I405" t="s">
        <v>97</v>
      </c>
      <c r="J405" t="s">
        <v>3609</v>
      </c>
      <c r="L405" t="s">
        <v>5742</v>
      </c>
      <c r="M405" t="s">
        <v>5743</v>
      </c>
    </row>
    <row r="406" spans="6:13" x14ac:dyDescent="0.25">
      <c r="F406" t="s">
        <v>760</v>
      </c>
      <c r="G406" t="s">
        <v>1256</v>
      </c>
      <c r="I406" t="s">
        <v>4071</v>
      </c>
      <c r="J406" t="s">
        <v>4072</v>
      </c>
      <c r="L406" t="s">
        <v>6399</v>
      </c>
      <c r="M406" t="s">
        <v>6400</v>
      </c>
    </row>
    <row r="407" spans="6:13" x14ac:dyDescent="0.25">
      <c r="F407" t="s">
        <v>743</v>
      </c>
      <c r="G407" t="s">
        <v>1302</v>
      </c>
      <c r="I407" t="s">
        <v>267</v>
      </c>
      <c r="J407" t="s">
        <v>4272</v>
      </c>
      <c r="L407" t="s">
        <v>41</v>
      </c>
      <c r="M407" t="s">
        <v>6002</v>
      </c>
    </row>
    <row r="408" spans="6:13" x14ac:dyDescent="0.25">
      <c r="F408" t="s">
        <v>41</v>
      </c>
      <c r="G408" t="s">
        <v>1526</v>
      </c>
      <c r="I408" t="s">
        <v>2286</v>
      </c>
      <c r="J408" t="s">
        <v>2287</v>
      </c>
      <c r="L408" t="s">
        <v>331</v>
      </c>
      <c r="M408" t="s">
        <v>5315</v>
      </c>
    </row>
    <row r="409" spans="6:13" x14ac:dyDescent="0.25">
      <c r="F409" t="s">
        <v>760</v>
      </c>
      <c r="G409" t="s">
        <v>1496</v>
      </c>
      <c r="I409" t="s">
        <v>2288</v>
      </c>
      <c r="J409" t="s">
        <v>2289</v>
      </c>
      <c r="L409" t="s">
        <v>331</v>
      </c>
      <c r="M409" t="s">
        <v>6728</v>
      </c>
    </row>
    <row r="410" spans="6:13" x14ac:dyDescent="0.25">
      <c r="F410" t="s">
        <v>743</v>
      </c>
      <c r="G410" t="s">
        <v>1368</v>
      </c>
      <c r="I410" t="s">
        <v>329</v>
      </c>
      <c r="J410" t="s">
        <v>2418</v>
      </c>
      <c r="L410" t="s">
        <v>329</v>
      </c>
      <c r="M410" t="s">
        <v>7090</v>
      </c>
    </row>
    <row r="411" spans="6:13" x14ac:dyDescent="0.25">
      <c r="F411" t="s">
        <v>732</v>
      </c>
      <c r="G411" t="s">
        <v>1344</v>
      </c>
      <c r="I411" t="s">
        <v>329</v>
      </c>
      <c r="J411" t="s">
        <v>4515</v>
      </c>
      <c r="L411" t="s">
        <v>329</v>
      </c>
      <c r="M411" t="s">
        <v>6967</v>
      </c>
    </row>
    <row r="412" spans="6:13" x14ac:dyDescent="0.25">
      <c r="F412" t="s">
        <v>144</v>
      </c>
      <c r="G412" t="s">
        <v>1106</v>
      </c>
      <c r="I412" t="s">
        <v>3434</v>
      </c>
      <c r="J412" t="s">
        <v>3435</v>
      </c>
      <c r="L412" t="s">
        <v>6199</v>
      </c>
      <c r="M412" t="s">
        <v>6200</v>
      </c>
    </row>
    <row r="413" spans="6:13" x14ac:dyDescent="0.25">
      <c r="F413" t="s">
        <v>41</v>
      </c>
      <c r="G413" t="s">
        <v>1277</v>
      </c>
      <c r="I413" t="s">
        <v>356</v>
      </c>
      <c r="J413" t="s">
        <v>4226</v>
      </c>
      <c r="L413" t="s">
        <v>129</v>
      </c>
      <c r="M413" t="s">
        <v>6240</v>
      </c>
    </row>
    <row r="414" spans="6:13" x14ac:dyDescent="0.25">
      <c r="F414" t="s">
        <v>732</v>
      </c>
      <c r="G414" t="s">
        <v>1116</v>
      </c>
      <c r="I414" t="s">
        <v>604</v>
      </c>
      <c r="J414" t="s">
        <v>4716</v>
      </c>
      <c r="L414" t="s">
        <v>331</v>
      </c>
      <c r="M414" t="s">
        <v>6714</v>
      </c>
    </row>
    <row r="415" spans="6:13" x14ac:dyDescent="0.25">
      <c r="F415" t="s">
        <v>773</v>
      </c>
      <c r="G415" t="s">
        <v>1328</v>
      </c>
      <c r="I415" t="s">
        <v>97</v>
      </c>
      <c r="J415" t="s">
        <v>2801</v>
      </c>
      <c r="L415" t="s">
        <v>413</v>
      </c>
      <c r="M415" t="s">
        <v>6331</v>
      </c>
    </row>
    <row r="416" spans="6:13" x14ac:dyDescent="0.25">
      <c r="F416" t="s">
        <v>743</v>
      </c>
      <c r="G416" t="s">
        <v>1159</v>
      </c>
      <c r="I416" t="s">
        <v>2139</v>
      </c>
      <c r="J416" t="s">
        <v>2140</v>
      </c>
      <c r="L416" t="s">
        <v>331</v>
      </c>
      <c r="M416" t="s">
        <v>6018</v>
      </c>
    </row>
    <row r="417" spans="6:13" x14ac:dyDescent="0.25">
      <c r="F417" t="s">
        <v>743</v>
      </c>
      <c r="G417" t="s">
        <v>1436</v>
      </c>
      <c r="I417" t="s">
        <v>356</v>
      </c>
      <c r="J417" t="s">
        <v>2276</v>
      </c>
      <c r="L417" t="s">
        <v>329</v>
      </c>
      <c r="M417" t="s">
        <v>5752</v>
      </c>
    </row>
    <row r="418" spans="6:13" x14ac:dyDescent="0.25">
      <c r="F418" t="s">
        <v>41</v>
      </c>
      <c r="G418" t="s">
        <v>922</v>
      </c>
      <c r="I418" t="s">
        <v>309</v>
      </c>
      <c r="J418" t="s">
        <v>2562</v>
      </c>
      <c r="L418" t="s">
        <v>602</v>
      </c>
      <c r="M418" t="s">
        <v>5069</v>
      </c>
    </row>
    <row r="419" spans="6:13" x14ac:dyDescent="0.25">
      <c r="F419" t="s">
        <v>683</v>
      </c>
      <c r="G419" t="s">
        <v>913</v>
      </c>
      <c r="I419" t="s">
        <v>3901</v>
      </c>
      <c r="J419" t="s">
        <v>3902</v>
      </c>
      <c r="L419" t="s">
        <v>329</v>
      </c>
      <c r="M419" t="s">
        <v>6798</v>
      </c>
    </row>
    <row r="420" spans="6:13" x14ac:dyDescent="0.25">
      <c r="F420" t="s">
        <v>594</v>
      </c>
      <c r="G420" t="s">
        <v>1275</v>
      </c>
      <c r="I420" t="s">
        <v>327</v>
      </c>
      <c r="J420" t="s">
        <v>3218</v>
      </c>
      <c r="L420" t="s">
        <v>468</v>
      </c>
      <c r="M420" t="s">
        <v>6713</v>
      </c>
    </row>
    <row r="421" spans="6:13" x14ac:dyDescent="0.25">
      <c r="F421" t="s">
        <v>594</v>
      </c>
      <c r="G421" t="s">
        <v>1179</v>
      </c>
      <c r="I421" t="s">
        <v>445</v>
      </c>
      <c r="J421" t="s">
        <v>2781</v>
      </c>
      <c r="L421" t="s">
        <v>484</v>
      </c>
      <c r="M421" t="s">
        <v>6753</v>
      </c>
    </row>
    <row r="422" spans="6:13" x14ac:dyDescent="0.25">
      <c r="F422" t="s">
        <v>374</v>
      </c>
      <c r="G422" t="s">
        <v>1500</v>
      </c>
      <c r="I422" t="s">
        <v>268</v>
      </c>
      <c r="J422" t="s">
        <v>4651</v>
      </c>
      <c r="L422" t="s">
        <v>329</v>
      </c>
      <c r="M422" t="s">
        <v>5701</v>
      </c>
    </row>
    <row r="423" spans="6:13" x14ac:dyDescent="0.25">
      <c r="F423" t="s">
        <v>776</v>
      </c>
      <c r="G423" t="s">
        <v>1338</v>
      </c>
      <c r="I423" t="s">
        <v>3915</v>
      </c>
      <c r="J423" t="s">
        <v>3916</v>
      </c>
      <c r="L423" t="s">
        <v>413</v>
      </c>
      <c r="M423" t="s">
        <v>6123</v>
      </c>
    </row>
    <row r="424" spans="6:13" x14ac:dyDescent="0.25">
      <c r="F424" t="s">
        <v>102</v>
      </c>
      <c r="G424" t="s">
        <v>1160</v>
      </c>
      <c r="I424" t="s">
        <v>445</v>
      </c>
      <c r="J424" t="s">
        <v>3311</v>
      </c>
      <c r="L424" t="s">
        <v>329</v>
      </c>
      <c r="M424" t="s">
        <v>5614</v>
      </c>
    </row>
    <row r="425" spans="6:13" x14ac:dyDescent="0.25">
      <c r="F425" t="s">
        <v>594</v>
      </c>
      <c r="G425" t="s">
        <v>1133</v>
      </c>
      <c r="I425" t="s">
        <v>2292</v>
      </c>
      <c r="J425" t="s">
        <v>3891</v>
      </c>
      <c r="L425" t="s">
        <v>41</v>
      </c>
      <c r="M425" t="s">
        <v>6637</v>
      </c>
    </row>
    <row r="426" spans="6:13" x14ac:dyDescent="0.25">
      <c r="F426" t="s">
        <v>599</v>
      </c>
      <c r="G426" t="s">
        <v>1163</v>
      </c>
      <c r="I426" t="s">
        <v>1679</v>
      </c>
      <c r="J426" t="s">
        <v>4668</v>
      </c>
      <c r="L426" t="s">
        <v>331</v>
      </c>
      <c r="M426" t="s">
        <v>5545</v>
      </c>
    </row>
    <row r="427" spans="6:13" x14ac:dyDescent="0.25">
      <c r="F427" t="s">
        <v>769</v>
      </c>
      <c r="G427" t="s">
        <v>1311</v>
      </c>
      <c r="I427" t="s">
        <v>445</v>
      </c>
      <c r="J427" t="s">
        <v>3755</v>
      </c>
      <c r="L427" t="s">
        <v>331</v>
      </c>
      <c r="M427" t="s">
        <v>5538</v>
      </c>
    </row>
    <row r="428" spans="6:13" x14ac:dyDescent="0.25">
      <c r="F428" t="s">
        <v>594</v>
      </c>
      <c r="G428" t="s">
        <v>966</v>
      </c>
      <c r="I428" t="s">
        <v>4636</v>
      </c>
      <c r="J428" t="s">
        <v>4637</v>
      </c>
      <c r="L428" t="s">
        <v>5138</v>
      </c>
      <c r="M428" t="s">
        <v>5139</v>
      </c>
    </row>
    <row r="429" spans="6:13" x14ac:dyDescent="0.25">
      <c r="F429" t="s">
        <v>737</v>
      </c>
      <c r="G429" t="s">
        <v>1299</v>
      </c>
      <c r="I429" t="s">
        <v>2891</v>
      </c>
      <c r="J429" t="s">
        <v>2892</v>
      </c>
      <c r="L429" t="s">
        <v>5787</v>
      </c>
      <c r="M429" t="s">
        <v>5788</v>
      </c>
    </row>
    <row r="430" spans="6:13" x14ac:dyDescent="0.25">
      <c r="F430" t="s">
        <v>7187</v>
      </c>
      <c r="G430" t="s">
        <v>879</v>
      </c>
      <c r="I430" t="s">
        <v>329</v>
      </c>
      <c r="J430" t="s">
        <v>4401</v>
      </c>
      <c r="L430" t="s">
        <v>419</v>
      </c>
      <c r="M430" t="s">
        <v>6951</v>
      </c>
    </row>
    <row r="431" spans="6:13" x14ac:dyDescent="0.25">
      <c r="F431" t="s">
        <v>41</v>
      </c>
      <c r="G431" t="s">
        <v>1417</v>
      </c>
      <c r="I431" t="s">
        <v>268</v>
      </c>
      <c r="J431" t="s">
        <v>4693</v>
      </c>
      <c r="L431" t="s">
        <v>331</v>
      </c>
      <c r="M431" t="s">
        <v>5786</v>
      </c>
    </row>
    <row r="432" spans="6:13" x14ac:dyDescent="0.25">
      <c r="F432" t="s">
        <v>602</v>
      </c>
      <c r="G432" t="s">
        <v>1165</v>
      </c>
      <c r="I432" t="s">
        <v>413</v>
      </c>
      <c r="J432" t="s">
        <v>3617</v>
      </c>
      <c r="L432" t="s">
        <v>687</v>
      </c>
      <c r="M432" t="s">
        <v>6935</v>
      </c>
    </row>
    <row r="433" spans="6:13" x14ac:dyDescent="0.25">
      <c r="F433" t="s">
        <v>672</v>
      </c>
      <c r="G433" t="s">
        <v>864</v>
      </c>
      <c r="I433" t="s">
        <v>267</v>
      </c>
      <c r="J433" t="s">
        <v>3679</v>
      </c>
      <c r="L433" t="s">
        <v>329</v>
      </c>
      <c r="M433" t="s">
        <v>6419</v>
      </c>
    </row>
    <row r="434" spans="6:13" x14ac:dyDescent="0.25">
      <c r="F434" t="s">
        <v>713</v>
      </c>
      <c r="G434" t="s">
        <v>1027</v>
      </c>
      <c r="I434" t="s">
        <v>267</v>
      </c>
      <c r="J434" t="s">
        <v>1848</v>
      </c>
      <c r="L434" t="s">
        <v>5541</v>
      </c>
      <c r="M434" t="s">
        <v>5542</v>
      </c>
    </row>
    <row r="435" spans="6:13" x14ac:dyDescent="0.25">
      <c r="F435" t="s">
        <v>594</v>
      </c>
      <c r="G435" t="s">
        <v>1164</v>
      </c>
      <c r="I435" t="s">
        <v>51</v>
      </c>
      <c r="J435" t="s">
        <v>1663</v>
      </c>
      <c r="L435" t="s">
        <v>329</v>
      </c>
      <c r="M435" t="s">
        <v>6422</v>
      </c>
    </row>
    <row r="436" spans="6:13" x14ac:dyDescent="0.25">
      <c r="F436" t="s">
        <v>102</v>
      </c>
      <c r="G436" t="s">
        <v>1062</v>
      </c>
      <c r="I436" t="s">
        <v>599</v>
      </c>
      <c r="J436" t="s">
        <v>4643</v>
      </c>
      <c r="L436" t="s">
        <v>129</v>
      </c>
      <c r="M436" t="s">
        <v>5360</v>
      </c>
    </row>
    <row r="437" spans="6:13" x14ac:dyDescent="0.25">
      <c r="F437" t="s">
        <v>44</v>
      </c>
      <c r="G437" t="s">
        <v>1141</v>
      </c>
      <c r="I437" t="s">
        <v>426</v>
      </c>
      <c r="J437" t="s">
        <v>4466</v>
      </c>
      <c r="L437" t="s">
        <v>5197</v>
      </c>
      <c r="M437" t="s">
        <v>7111</v>
      </c>
    </row>
    <row r="438" spans="6:13" x14ac:dyDescent="0.25">
      <c r="F438" t="s">
        <v>509</v>
      </c>
      <c r="G438" t="s">
        <v>1401</v>
      </c>
      <c r="I438" t="s">
        <v>98</v>
      </c>
      <c r="J438" t="s">
        <v>2077</v>
      </c>
      <c r="L438" t="s">
        <v>5506</v>
      </c>
      <c r="M438" t="s">
        <v>5997</v>
      </c>
    </row>
    <row r="439" spans="6:13" x14ac:dyDescent="0.25">
      <c r="F439" t="s">
        <v>693</v>
      </c>
      <c r="G439" t="s">
        <v>943</v>
      </c>
      <c r="I439" t="s">
        <v>327</v>
      </c>
      <c r="J439" t="s">
        <v>2560</v>
      </c>
      <c r="L439" t="s">
        <v>329</v>
      </c>
      <c r="M439" t="s">
        <v>6914</v>
      </c>
    </row>
    <row r="440" spans="6:13" x14ac:dyDescent="0.25">
      <c r="F440" t="s">
        <v>44</v>
      </c>
      <c r="G440" t="s">
        <v>1561</v>
      </c>
      <c r="I440" t="s">
        <v>267</v>
      </c>
      <c r="J440" t="s">
        <v>2673</v>
      </c>
      <c r="L440" t="s">
        <v>687</v>
      </c>
      <c r="M440" t="s">
        <v>5781</v>
      </c>
    </row>
    <row r="441" spans="6:13" x14ac:dyDescent="0.25">
      <c r="F441" t="s">
        <v>41</v>
      </c>
      <c r="G441" t="s">
        <v>1028</v>
      </c>
      <c r="I441" t="s">
        <v>268</v>
      </c>
      <c r="J441" t="s">
        <v>2522</v>
      </c>
      <c r="L441" t="s">
        <v>413</v>
      </c>
      <c r="M441" t="s">
        <v>6258</v>
      </c>
    </row>
    <row r="442" spans="6:13" x14ac:dyDescent="0.25">
      <c r="F442" t="s">
        <v>41</v>
      </c>
      <c r="G442" t="s">
        <v>1493</v>
      </c>
      <c r="I442" t="s">
        <v>356</v>
      </c>
      <c r="J442" t="s">
        <v>2041</v>
      </c>
      <c r="L442" t="s">
        <v>303</v>
      </c>
      <c r="M442" t="s">
        <v>6812</v>
      </c>
    </row>
    <row r="443" spans="6:13" x14ac:dyDescent="0.25">
      <c r="F443" t="s">
        <v>594</v>
      </c>
      <c r="G443" t="s">
        <v>1475</v>
      </c>
      <c r="I443" t="s">
        <v>1679</v>
      </c>
      <c r="J443" t="s">
        <v>3227</v>
      </c>
      <c r="L443" t="s">
        <v>329</v>
      </c>
      <c r="M443" t="s">
        <v>5042</v>
      </c>
    </row>
    <row r="444" spans="6:13" x14ac:dyDescent="0.25">
      <c r="F444" t="s">
        <v>687</v>
      </c>
      <c r="G444" t="s">
        <v>1494</v>
      </c>
      <c r="I444" t="s">
        <v>267</v>
      </c>
      <c r="J444" t="s">
        <v>1857</v>
      </c>
      <c r="L444" t="s">
        <v>129</v>
      </c>
      <c r="M444" t="s">
        <v>4938</v>
      </c>
    </row>
    <row r="445" spans="6:13" x14ac:dyDescent="0.25">
      <c r="F445" t="s">
        <v>692</v>
      </c>
      <c r="G445" t="s">
        <v>939</v>
      </c>
      <c r="I445" t="s">
        <v>268</v>
      </c>
      <c r="J445" t="s">
        <v>2344</v>
      </c>
      <c r="L445" t="s">
        <v>687</v>
      </c>
      <c r="M445" t="s">
        <v>5569</v>
      </c>
    </row>
    <row r="446" spans="6:13" x14ac:dyDescent="0.25">
      <c r="F446" t="s">
        <v>687</v>
      </c>
      <c r="G446" t="s">
        <v>1578</v>
      </c>
      <c r="I446" t="s">
        <v>329</v>
      </c>
      <c r="J446" t="s">
        <v>3712</v>
      </c>
      <c r="L446" t="s">
        <v>329</v>
      </c>
      <c r="M446" t="s">
        <v>6301</v>
      </c>
    </row>
    <row r="447" spans="6:13" x14ac:dyDescent="0.25">
      <c r="F447" t="s">
        <v>687</v>
      </c>
      <c r="G447" t="s">
        <v>1536</v>
      </c>
      <c r="I447" t="s">
        <v>3700</v>
      </c>
      <c r="J447" t="s">
        <v>3701</v>
      </c>
      <c r="L447" t="s">
        <v>129</v>
      </c>
      <c r="M447" t="s">
        <v>6738</v>
      </c>
    </row>
    <row r="448" spans="6:13" x14ac:dyDescent="0.25">
      <c r="F448" t="s">
        <v>329</v>
      </c>
      <c r="G448" t="s">
        <v>1242</v>
      </c>
      <c r="I448" t="s">
        <v>7303</v>
      </c>
      <c r="J448" t="s">
        <v>1761</v>
      </c>
      <c r="L448" t="s">
        <v>329</v>
      </c>
      <c r="M448" t="s">
        <v>6783</v>
      </c>
    </row>
    <row r="449" spans="6:13" x14ac:dyDescent="0.25">
      <c r="F449" t="s">
        <v>669</v>
      </c>
      <c r="G449" t="s">
        <v>855</v>
      </c>
      <c r="I449" t="s">
        <v>7187</v>
      </c>
      <c r="J449" t="s">
        <v>1814</v>
      </c>
      <c r="L449" t="s">
        <v>25</v>
      </c>
      <c r="M449" t="s">
        <v>5052</v>
      </c>
    </row>
    <row r="450" spans="6:13" x14ac:dyDescent="0.25">
      <c r="F450" t="s">
        <v>602</v>
      </c>
      <c r="G450" t="s">
        <v>996</v>
      </c>
      <c r="I450" t="s">
        <v>1679</v>
      </c>
      <c r="J450" t="s">
        <v>4666</v>
      </c>
      <c r="L450" t="s">
        <v>329</v>
      </c>
      <c r="M450" t="s">
        <v>6055</v>
      </c>
    </row>
    <row r="451" spans="6:13" x14ac:dyDescent="0.25">
      <c r="F451" t="s">
        <v>303</v>
      </c>
      <c r="G451" t="s">
        <v>1634</v>
      </c>
      <c r="I451" t="s">
        <v>267</v>
      </c>
      <c r="J451" t="s">
        <v>2773</v>
      </c>
      <c r="L451" t="s">
        <v>329</v>
      </c>
      <c r="M451" t="s">
        <v>5831</v>
      </c>
    </row>
    <row r="452" spans="6:13" x14ac:dyDescent="0.25">
      <c r="F452" t="s">
        <v>41</v>
      </c>
      <c r="G452" t="s">
        <v>1175</v>
      </c>
      <c r="I452" t="s">
        <v>3634</v>
      </c>
      <c r="J452" t="s">
        <v>3858</v>
      </c>
      <c r="L452" t="s">
        <v>714</v>
      </c>
      <c r="M452" t="s">
        <v>7148</v>
      </c>
    </row>
    <row r="453" spans="6:13" x14ac:dyDescent="0.25">
      <c r="F453" t="s">
        <v>594</v>
      </c>
      <c r="G453" t="s">
        <v>990</v>
      </c>
      <c r="I453" t="s">
        <v>99</v>
      </c>
      <c r="J453" t="s">
        <v>4460</v>
      </c>
      <c r="L453" t="s">
        <v>329</v>
      </c>
      <c r="M453" t="s">
        <v>6148</v>
      </c>
    </row>
    <row r="454" spans="6:13" x14ac:dyDescent="0.25">
      <c r="F454" t="s">
        <v>692</v>
      </c>
      <c r="G454" t="s">
        <v>1099</v>
      </c>
      <c r="I454" t="s">
        <v>4181</v>
      </c>
      <c r="J454" t="s">
        <v>4182</v>
      </c>
      <c r="L454" t="s">
        <v>327</v>
      </c>
      <c r="M454" t="s">
        <v>5123</v>
      </c>
    </row>
    <row r="455" spans="6:13" x14ac:dyDescent="0.25">
      <c r="F455" t="s">
        <v>687</v>
      </c>
      <c r="G455" t="s">
        <v>924</v>
      </c>
      <c r="I455" t="s">
        <v>426</v>
      </c>
      <c r="J455" t="s">
        <v>3093</v>
      </c>
      <c r="L455" t="s">
        <v>413</v>
      </c>
      <c r="M455" t="s">
        <v>6001</v>
      </c>
    </row>
    <row r="456" spans="6:13" x14ac:dyDescent="0.25">
      <c r="F456" t="s">
        <v>303</v>
      </c>
      <c r="G456" t="s">
        <v>1585</v>
      </c>
      <c r="I456" t="s">
        <v>3329</v>
      </c>
      <c r="J456" t="s">
        <v>3330</v>
      </c>
      <c r="L456" t="s">
        <v>41</v>
      </c>
      <c r="M456" t="s">
        <v>6906</v>
      </c>
    </row>
    <row r="457" spans="6:13" x14ac:dyDescent="0.25">
      <c r="F457" t="s">
        <v>129</v>
      </c>
      <c r="G457" t="s">
        <v>1367</v>
      </c>
      <c r="I457" t="s">
        <v>329</v>
      </c>
      <c r="J457" t="s">
        <v>3160</v>
      </c>
      <c r="L457" t="s">
        <v>602</v>
      </c>
      <c r="M457" t="s">
        <v>5425</v>
      </c>
    </row>
    <row r="458" spans="6:13" x14ac:dyDescent="0.25">
      <c r="F458" t="s">
        <v>687</v>
      </c>
      <c r="G458" t="s">
        <v>981</v>
      </c>
      <c r="I458" t="s">
        <v>2746</v>
      </c>
      <c r="J458" t="s">
        <v>2747</v>
      </c>
      <c r="L458" t="s">
        <v>413</v>
      </c>
      <c r="M458" t="s">
        <v>7149</v>
      </c>
    </row>
    <row r="459" spans="6:13" x14ac:dyDescent="0.25">
      <c r="F459" t="s">
        <v>40</v>
      </c>
      <c r="G459" t="s">
        <v>863</v>
      </c>
      <c r="I459" t="s">
        <v>1679</v>
      </c>
      <c r="J459" t="s">
        <v>4763</v>
      </c>
      <c r="L459" t="s">
        <v>65</v>
      </c>
      <c r="M459" t="s">
        <v>6243</v>
      </c>
    </row>
    <row r="460" spans="6:13" x14ac:dyDescent="0.25">
      <c r="F460" t="s">
        <v>41</v>
      </c>
      <c r="G460" t="s">
        <v>914</v>
      </c>
      <c r="I460" t="s">
        <v>331</v>
      </c>
      <c r="J460" t="s">
        <v>4357</v>
      </c>
      <c r="L460" t="s">
        <v>329</v>
      </c>
      <c r="M460" t="s">
        <v>5372</v>
      </c>
    </row>
    <row r="461" spans="6:13" x14ac:dyDescent="0.25">
      <c r="F461" t="s">
        <v>41</v>
      </c>
      <c r="G461" t="s">
        <v>1354</v>
      </c>
      <c r="I461" t="s">
        <v>3915</v>
      </c>
      <c r="J461" t="s">
        <v>4410</v>
      </c>
      <c r="L461" t="s">
        <v>5197</v>
      </c>
      <c r="M461" t="s">
        <v>6598</v>
      </c>
    </row>
    <row r="462" spans="6:13" x14ac:dyDescent="0.25">
      <c r="F462" t="s">
        <v>41</v>
      </c>
      <c r="G462" t="s">
        <v>1658</v>
      </c>
      <c r="I462" t="s">
        <v>7187</v>
      </c>
      <c r="J462" t="s">
        <v>1706</v>
      </c>
      <c r="L462" t="s">
        <v>297</v>
      </c>
      <c r="M462" t="s">
        <v>6540</v>
      </c>
    </row>
    <row r="463" spans="6:13" x14ac:dyDescent="0.25">
      <c r="F463" t="s">
        <v>303</v>
      </c>
      <c r="G463" t="s">
        <v>984</v>
      </c>
      <c r="I463" t="s">
        <v>4545</v>
      </c>
      <c r="J463" t="s">
        <v>4546</v>
      </c>
      <c r="L463" t="s">
        <v>42</v>
      </c>
      <c r="M463" t="s">
        <v>6033</v>
      </c>
    </row>
    <row r="464" spans="6:13" x14ac:dyDescent="0.25">
      <c r="F464" t="s">
        <v>640</v>
      </c>
      <c r="G464" t="s">
        <v>959</v>
      </c>
      <c r="I464" t="s">
        <v>329</v>
      </c>
      <c r="J464" t="s">
        <v>3572</v>
      </c>
      <c r="L464" t="s">
        <v>42</v>
      </c>
      <c r="M464" t="s">
        <v>6318</v>
      </c>
    </row>
    <row r="465" spans="6:13" x14ac:dyDescent="0.25">
      <c r="F465" t="s">
        <v>705</v>
      </c>
      <c r="G465" t="s">
        <v>1566</v>
      </c>
      <c r="I465" t="s">
        <v>3618</v>
      </c>
      <c r="J465" t="s">
        <v>3619</v>
      </c>
      <c r="L465" t="s">
        <v>413</v>
      </c>
      <c r="M465" t="s">
        <v>5191</v>
      </c>
    </row>
    <row r="466" spans="6:13" x14ac:dyDescent="0.25">
      <c r="F466" t="s">
        <v>591</v>
      </c>
      <c r="G466" t="s">
        <v>1360</v>
      </c>
      <c r="I466" t="s">
        <v>268</v>
      </c>
      <c r="J466" t="s">
        <v>4759</v>
      </c>
      <c r="L466" t="s">
        <v>303</v>
      </c>
      <c r="M466" t="s">
        <v>5370</v>
      </c>
    </row>
    <row r="467" spans="6:13" x14ac:dyDescent="0.25">
      <c r="F467" t="s">
        <v>594</v>
      </c>
      <c r="G467" t="s">
        <v>1144</v>
      </c>
      <c r="I467" t="s">
        <v>1679</v>
      </c>
      <c r="J467" t="s">
        <v>3785</v>
      </c>
      <c r="L467" t="s">
        <v>129</v>
      </c>
      <c r="M467" t="s">
        <v>7167</v>
      </c>
    </row>
    <row r="468" spans="6:13" x14ac:dyDescent="0.25">
      <c r="F468" t="s">
        <v>329</v>
      </c>
      <c r="G468" t="s">
        <v>1195</v>
      </c>
      <c r="I468" t="s">
        <v>3634</v>
      </c>
      <c r="J468" t="s">
        <v>3635</v>
      </c>
      <c r="L468" t="s">
        <v>5197</v>
      </c>
      <c r="M468" t="s">
        <v>6599</v>
      </c>
    </row>
    <row r="469" spans="6:13" x14ac:dyDescent="0.25">
      <c r="F469" t="s">
        <v>599</v>
      </c>
      <c r="G469" t="s">
        <v>1336</v>
      </c>
      <c r="I469" t="s">
        <v>2770</v>
      </c>
      <c r="J469" t="s">
        <v>2771</v>
      </c>
      <c r="L469" t="s">
        <v>419</v>
      </c>
      <c r="M469" t="s">
        <v>5870</v>
      </c>
    </row>
    <row r="470" spans="6:13" x14ac:dyDescent="0.25">
      <c r="F470" t="s">
        <v>329</v>
      </c>
      <c r="G470" t="s">
        <v>1117</v>
      </c>
      <c r="I470" t="s">
        <v>2105</v>
      </c>
      <c r="J470" t="s">
        <v>2791</v>
      </c>
      <c r="L470" t="s">
        <v>42</v>
      </c>
      <c r="M470" t="s">
        <v>7136</v>
      </c>
    </row>
    <row r="471" spans="6:13" x14ac:dyDescent="0.25">
      <c r="F471" t="s">
        <v>435</v>
      </c>
      <c r="G471" t="s">
        <v>1438</v>
      </c>
      <c r="I471" t="s">
        <v>599</v>
      </c>
      <c r="J471" t="s">
        <v>4697</v>
      </c>
      <c r="L471" t="s">
        <v>130</v>
      </c>
      <c r="M471" t="s">
        <v>5861</v>
      </c>
    </row>
    <row r="472" spans="6:13" x14ac:dyDescent="0.25">
      <c r="F472" t="s">
        <v>129</v>
      </c>
      <c r="G472" t="s">
        <v>1651</v>
      </c>
      <c r="I472" t="s">
        <v>4307</v>
      </c>
      <c r="J472" t="s">
        <v>4308</v>
      </c>
      <c r="L472" t="s">
        <v>42</v>
      </c>
      <c r="M472" t="s">
        <v>5280</v>
      </c>
    </row>
    <row r="473" spans="6:13" x14ac:dyDescent="0.25">
      <c r="F473" t="s">
        <v>129</v>
      </c>
      <c r="G473" t="s">
        <v>1533</v>
      </c>
      <c r="I473" t="s">
        <v>268</v>
      </c>
      <c r="J473" t="s">
        <v>4761</v>
      </c>
      <c r="L473" t="s">
        <v>41</v>
      </c>
      <c r="M473" t="s">
        <v>6997</v>
      </c>
    </row>
    <row r="474" spans="6:13" x14ac:dyDescent="0.25">
      <c r="F474" t="s">
        <v>303</v>
      </c>
      <c r="G474" t="s">
        <v>1280</v>
      </c>
      <c r="I474" t="s">
        <v>1937</v>
      </c>
      <c r="J474" t="s">
        <v>2635</v>
      </c>
      <c r="L474" t="s">
        <v>41</v>
      </c>
      <c r="M474" t="s">
        <v>6739</v>
      </c>
    </row>
    <row r="475" spans="6:13" x14ac:dyDescent="0.25">
      <c r="F475" t="s">
        <v>303</v>
      </c>
      <c r="G475" t="s">
        <v>7216</v>
      </c>
      <c r="I475" t="s">
        <v>2380</v>
      </c>
      <c r="J475" t="s">
        <v>2381</v>
      </c>
      <c r="L475" t="s">
        <v>374</v>
      </c>
      <c r="M475" t="s">
        <v>6471</v>
      </c>
    </row>
    <row r="476" spans="6:13" x14ac:dyDescent="0.25">
      <c r="F476" t="s">
        <v>329</v>
      </c>
      <c r="G476" t="s">
        <v>892</v>
      </c>
      <c r="I476" t="s">
        <v>49</v>
      </c>
      <c r="J476" t="s">
        <v>3856</v>
      </c>
      <c r="L476" t="s">
        <v>322</v>
      </c>
      <c r="M476" t="s">
        <v>4953</v>
      </c>
    </row>
    <row r="477" spans="6:13" x14ac:dyDescent="0.25">
      <c r="F477" t="s">
        <v>329</v>
      </c>
      <c r="G477" t="s">
        <v>1530</v>
      </c>
      <c r="I477" t="s">
        <v>129</v>
      </c>
      <c r="J477" t="s">
        <v>3416</v>
      </c>
      <c r="L477" t="s">
        <v>690</v>
      </c>
      <c r="M477" t="s">
        <v>6761</v>
      </c>
    </row>
    <row r="478" spans="6:13" x14ac:dyDescent="0.25">
      <c r="F478" t="s">
        <v>509</v>
      </c>
      <c r="G478" t="s">
        <v>874</v>
      </c>
      <c r="I478" t="s">
        <v>268</v>
      </c>
      <c r="J478" t="s">
        <v>2998</v>
      </c>
      <c r="L478" t="s">
        <v>42</v>
      </c>
      <c r="M478" t="s">
        <v>6536</v>
      </c>
    </row>
    <row r="479" spans="6:13" x14ac:dyDescent="0.25">
      <c r="F479" t="s">
        <v>660</v>
      </c>
      <c r="G479" t="s">
        <v>1657</v>
      </c>
      <c r="I479" t="s">
        <v>325</v>
      </c>
      <c r="J479" t="s">
        <v>2535</v>
      </c>
      <c r="L479" t="s">
        <v>130</v>
      </c>
      <c r="M479" t="s">
        <v>6700</v>
      </c>
    </row>
    <row r="480" spans="6:13" x14ac:dyDescent="0.25">
      <c r="F480" t="s">
        <v>375</v>
      </c>
      <c r="G480" t="s">
        <v>1066</v>
      </c>
      <c r="I480" t="s">
        <v>1679</v>
      </c>
      <c r="J480" t="s">
        <v>1680</v>
      </c>
      <c r="L480" t="s">
        <v>419</v>
      </c>
      <c r="M480" t="s">
        <v>5445</v>
      </c>
    </row>
    <row r="481" spans="6:13" x14ac:dyDescent="0.25">
      <c r="F481" t="s">
        <v>41</v>
      </c>
      <c r="G481" t="s">
        <v>1111</v>
      </c>
      <c r="I481" t="s">
        <v>426</v>
      </c>
      <c r="J481" t="s">
        <v>4779</v>
      </c>
      <c r="L481" t="s">
        <v>329</v>
      </c>
      <c r="M481" t="s">
        <v>4895</v>
      </c>
    </row>
    <row r="482" spans="6:13" x14ac:dyDescent="0.25">
      <c r="F482" t="s">
        <v>7187</v>
      </c>
      <c r="G482" t="s">
        <v>1070</v>
      </c>
      <c r="I482" t="s">
        <v>268</v>
      </c>
      <c r="J482" t="s">
        <v>3433</v>
      </c>
      <c r="L482" t="s">
        <v>130</v>
      </c>
      <c r="M482" t="s">
        <v>5615</v>
      </c>
    </row>
    <row r="483" spans="6:13" x14ac:dyDescent="0.25">
      <c r="F483" t="s">
        <v>591</v>
      </c>
      <c r="G483" t="s">
        <v>1021</v>
      </c>
      <c r="I483" t="s">
        <v>268</v>
      </c>
      <c r="J483" t="s">
        <v>3811</v>
      </c>
      <c r="L483" t="s">
        <v>303</v>
      </c>
      <c r="M483" t="s">
        <v>6978</v>
      </c>
    </row>
    <row r="484" spans="6:13" x14ac:dyDescent="0.25">
      <c r="F484" t="s">
        <v>102</v>
      </c>
      <c r="G484" t="s">
        <v>1592</v>
      </c>
      <c r="I484" t="s">
        <v>329</v>
      </c>
      <c r="J484" t="s">
        <v>3736</v>
      </c>
      <c r="L484" t="s">
        <v>419</v>
      </c>
      <c r="M484" t="s">
        <v>6504</v>
      </c>
    </row>
    <row r="485" spans="6:13" x14ac:dyDescent="0.25">
      <c r="F485" t="s">
        <v>599</v>
      </c>
      <c r="G485" t="s">
        <v>1168</v>
      </c>
      <c r="I485" t="s">
        <v>602</v>
      </c>
      <c r="J485" t="s">
        <v>7281</v>
      </c>
      <c r="L485" t="s">
        <v>5506</v>
      </c>
      <c r="M485" t="s">
        <v>5718</v>
      </c>
    </row>
    <row r="486" spans="6:13" x14ac:dyDescent="0.25">
      <c r="F486" t="s">
        <v>41</v>
      </c>
      <c r="G486" t="s">
        <v>1228</v>
      </c>
      <c r="I486" t="s">
        <v>268</v>
      </c>
      <c r="J486" t="s">
        <v>4620</v>
      </c>
      <c r="L486" t="s">
        <v>41</v>
      </c>
      <c r="M486" t="s">
        <v>6832</v>
      </c>
    </row>
    <row r="487" spans="6:13" x14ac:dyDescent="0.25">
      <c r="F487" t="s">
        <v>329</v>
      </c>
      <c r="G487" t="s">
        <v>1490</v>
      </c>
      <c r="I487" t="s">
        <v>267</v>
      </c>
      <c r="J487" t="s">
        <v>1764</v>
      </c>
      <c r="L487" t="s">
        <v>413</v>
      </c>
      <c r="M487" t="s">
        <v>4898</v>
      </c>
    </row>
    <row r="488" spans="6:13" x14ac:dyDescent="0.25">
      <c r="F488" t="s">
        <v>329</v>
      </c>
      <c r="G488" t="s">
        <v>1269</v>
      </c>
      <c r="I488" t="s">
        <v>4376</v>
      </c>
      <c r="J488" t="s">
        <v>4377</v>
      </c>
      <c r="L488" t="s">
        <v>5506</v>
      </c>
      <c r="M488" t="s">
        <v>5507</v>
      </c>
    </row>
    <row r="489" spans="6:13" x14ac:dyDescent="0.25">
      <c r="F489" t="s">
        <v>303</v>
      </c>
      <c r="G489" t="s">
        <v>1306</v>
      </c>
      <c r="I489" t="s">
        <v>268</v>
      </c>
      <c r="J489" t="s">
        <v>3259</v>
      </c>
      <c r="L489" t="s">
        <v>329</v>
      </c>
      <c r="M489" t="s">
        <v>5100</v>
      </c>
    </row>
    <row r="490" spans="6:13" x14ac:dyDescent="0.25">
      <c r="F490" t="s">
        <v>303</v>
      </c>
      <c r="G490" t="s">
        <v>942</v>
      </c>
      <c r="I490" t="s">
        <v>3776</v>
      </c>
      <c r="J490" t="s">
        <v>4118</v>
      </c>
      <c r="L490" t="s">
        <v>303</v>
      </c>
      <c r="M490" t="s">
        <v>6883</v>
      </c>
    </row>
    <row r="491" spans="6:13" x14ac:dyDescent="0.25">
      <c r="F491" t="s">
        <v>599</v>
      </c>
      <c r="G491" t="s">
        <v>957</v>
      </c>
      <c r="I491" t="s">
        <v>413</v>
      </c>
      <c r="J491" t="s">
        <v>2240</v>
      </c>
      <c r="L491" t="s">
        <v>7043</v>
      </c>
      <c r="M491" t="s">
        <v>7044</v>
      </c>
    </row>
    <row r="492" spans="6:13" x14ac:dyDescent="0.25">
      <c r="F492" t="s">
        <v>374</v>
      </c>
      <c r="G492" t="s">
        <v>1317</v>
      </c>
      <c r="I492" t="s">
        <v>331</v>
      </c>
      <c r="J492" t="s">
        <v>3614</v>
      </c>
      <c r="L492" t="s">
        <v>41</v>
      </c>
      <c r="M492" t="s">
        <v>5653</v>
      </c>
    </row>
    <row r="493" spans="6:13" x14ac:dyDescent="0.25">
      <c r="F493" t="s">
        <v>705</v>
      </c>
      <c r="G493" t="s">
        <v>987</v>
      </c>
      <c r="I493" t="s">
        <v>268</v>
      </c>
      <c r="J493" t="s">
        <v>4445</v>
      </c>
      <c r="L493" t="s">
        <v>294</v>
      </c>
      <c r="M493" t="s">
        <v>6183</v>
      </c>
    </row>
    <row r="494" spans="6:13" x14ac:dyDescent="0.25">
      <c r="F494" t="s">
        <v>715</v>
      </c>
      <c r="G494" t="s">
        <v>1035</v>
      </c>
      <c r="I494" t="s">
        <v>567</v>
      </c>
      <c r="J494" t="s">
        <v>2951</v>
      </c>
      <c r="L494" t="s">
        <v>41</v>
      </c>
      <c r="M494" t="s">
        <v>6845</v>
      </c>
    </row>
    <row r="495" spans="6:13" x14ac:dyDescent="0.25">
      <c r="F495" t="s">
        <v>705</v>
      </c>
      <c r="G495" t="s">
        <v>1128</v>
      </c>
      <c r="I495" t="s">
        <v>1941</v>
      </c>
      <c r="J495" t="s">
        <v>1942</v>
      </c>
      <c r="L495" t="s">
        <v>5930</v>
      </c>
      <c r="M495" t="s">
        <v>5936</v>
      </c>
    </row>
    <row r="496" spans="6:13" x14ac:dyDescent="0.25">
      <c r="F496" t="s">
        <v>41</v>
      </c>
      <c r="G496" t="s">
        <v>1327</v>
      </c>
      <c r="I496" t="s">
        <v>268</v>
      </c>
      <c r="J496" t="s">
        <v>7260</v>
      </c>
      <c r="L496" t="s">
        <v>5930</v>
      </c>
      <c r="M496" t="s">
        <v>5931</v>
      </c>
    </row>
    <row r="497" spans="6:13" x14ac:dyDescent="0.25">
      <c r="F497" t="s">
        <v>41</v>
      </c>
      <c r="G497" t="s">
        <v>1639</v>
      </c>
      <c r="I497" t="s">
        <v>44</v>
      </c>
      <c r="J497" t="s">
        <v>3260</v>
      </c>
      <c r="L497" t="s">
        <v>303</v>
      </c>
      <c r="M497" t="s">
        <v>5085</v>
      </c>
    </row>
    <row r="498" spans="6:13" x14ac:dyDescent="0.25">
      <c r="F498" t="s">
        <v>509</v>
      </c>
      <c r="G498" t="s">
        <v>1356</v>
      </c>
      <c r="I498" t="s">
        <v>268</v>
      </c>
      <c r="J498" t="s">
        <v>2630</v>
      </c>
      <c r="L498" t="s">
        <v>329</v>
      </c>
      <c r="M498" t="s">
        <v>6846</v>
      </c>
    </row>
    <row r="499" spans="6:13" x14ac:dyDescent="0.25">
      <c r="F499" t="s">
        <v>509</v>
      </c>
      <c r="G499" t="s">
        <v>1052</v>
      </c>
      <c r="I499" t="s">
        <v>3231</v>
      </c>
      <c r="J499" t="s">
        <v>3370</v>
      </c>
      <c r="L499" t="s">
        <v>303</v>
      </c>
      <c r="M499" t="s">
        <v>4939</v>
      </c>
    </row>
    <row r="500" spans="6:13" x14ac:dyDescent="0.25">
      <c r="F500" t="s">
        <v>817</v>
      </c>
      <c r="G500" t="s">
        <v>1520</v>
      </c>
      <c r="I500" t="s">
        <v>356</v>
      </c>
      <c r="J500" t="s">
        <v>1741</v>
      </c>
      <c r="L500" t="s">
        <v>486</v>
      </c>
      <c r="M500" t="s">
        <v>4870</v>
      </c>
    </row>
    <row r="501" spans="6:13" x14ac:dyDescent="0.25">
      <c r="F501" t="s">
        <v>303</v>
      </c>
      <c r="G501" t="s">
        <v>1292</v>
      </c>
      <c r="I501" t="s">
        <v>43</v>
      </c>
      <c r="J501" t="s">
        <v>3224</v>
      </c>
      <c r="L501" t="s">
        <v>303</v>
      </c>
      <c r="M501" t="s">
        <v>5537</v>
      </c>
    </row>
    <row r="502" spans="6:13" x14ac:dyDescent="0.25">
      <c r="F502" t="s">
        <v>329</v>
      </c>
      <c r="G502" t="s">
        <v>1450</v>
      </c>
      <c r="I502" t="s">
        <v>267</v>
      </c>
      <c r="J502" t="s">
        <v>3541</v>
      </c>
      <c r="L502" t="s">
        <v>327</v>
      </c>
      <c r="M502" t="s">
        <v>7065</v>
      </c>
    </row>
    <row r="503" spans="6:13" x14ac:dyDescent="0.25">
      <c r="F503" t="s">
        <v>102</v>
      </c>
      <c r="G503" t="s">
        <v>1326</v>
      </c>
      <c r="I503" t="s">
        <v>4743</v>
      </c>
      <c r="J503" t="s">
        <v>4744</v>
      </c>
      <c r="L503" t="s">
        <v>54</v>
      </c>
      <c r="M503" t="s">
        <v>7101</v>
      </c>
    </row>
    <row r="504" spans="6:13" x14ac:dyDescent="0.25">
      <c r="F504" t="s">
        <v>423</v>
      </c>
      <c r="G504" t="s">
        <v>1441</v>
      </c>
      <c r="I504" t="s">
        <v>329</v>
      </c>
      <c r="J504" t="s">
        <v>2495</v>
      </c>
      <c r="L504" t="s">
        <v>65</v>
      </c>
      <c r="M504" t="s">
        <v>5274</v>
      </c>
    </row>
    <row r="505" spans="6:13" x14ac:dyDescent="0.25">
      <c r="F505" t="s">
        <v>303</v>
      </c>
      <c r="G505" t="s">
        <v>1361</v>
      </c>
      <c r="I505" t="s">
        <v>267</v>
      </c>
      <c r="J505" t="s">
        <v>2566</v>
      </c>
      <c r="L505" t="s">
        <v>303</v>
      </c>
      <c r="M505" t="s">
        <v>5079</v>
      </c>
    </row>
    <row r="506" spans="6:13" x14ac:dyDescent="0.25">
      <c r="F506" t="s">
        <v>638</v>
      </c>
      <c r="G506" t="s">
        <v>1040</v>
      </c>
      <c r="I506" t="s">
        <v>11</v>
      </c>
      <c r="J506" t="s">
        <v>2189</v>
      </c>
      <c r="L506" t="s">
        <v>413</v>
      </c>
      <c r="M506" t="s">
        <v>5233</v>
      </c>
    </row>
    <row r="507" spans="6:13" x14ac:dyDescent="0.25">
      <c r="F507" t="s">
        <v>102</v>
      </c>
      <c r="G507" t="s">
        <v>1544</v>
      </c>
      <c r="I507" t="s">
        <v>3183</v>
      </c>
      <c r="J507" t="s">
        <v>3484</v>
      </c>
      <c r="L507" t="s">
        <v>322</v>
      </c>
      <c r="M507" t="s">
        <v>5410</v>
      </c>
    </row>
    <row r="508" spans="6:13" x14ac:dyDescent="0.25">
      <c r="F508" t="s">
        <v>439</v>
      </c>
      <c r="G508" t="s">
        <v>1095</v>
      </c>
      <c r="I508" t="s">
        <v>1922</v>
      </c>
      <c r="J508" t="s">
        <v>4124</v>
      </c>
      <c r="L508" t="s">
        <v>327</v>
      </c>
      <c r="M508" t="s">
        <v>6749</v>
      </c>
    </row>
    <row r="509" spans="6:13" x14ac:dyDescent="0.25">
      <c r="F509" t="s">
        <v>303</v>
      </c>
      <c r="G509" t="s">
        <v>978</v>
      </c>
      <c r="I509" t="s">
        <v>3548</v>
      </c>
      <c r="J509" t="s">
        <v>3549</v>
      </c>
      <c r="L509" t="s">
        <v>5849</v>
      </c>
      <c r="M509" t="s">
        <v>5850</v>
      </c>
    </row>
    <row r="510" spans="6:13" x14ac:dyDescent="0.25">
      <c r="F510" t="s">
        <v>374</v>
      </c>
      <c r="G510" t="s">
        <v>988</v>
      </c>
      <c r="I510" t="s">
        <v>1697</v>
      </c>
      <c r="J510" t="s">
        <v>1698</v>
      </c>
      <c r="L510" t="s">
        <v>423</v>
      </c>
      <c r="M510" t="s">
        <v>5205</v>
      </c>
    </row>
    <row r="511" spans="6:13" x14ac:dyDescent="0.25">
      <c r="F511" t="s">
        <v>640</v>
      </c>
      <c r="G511" t="s">
        <v>1514</v>
      </c>
      <c r="I511" t="s">
        <v>2105</v>
      </c>
      <c r="J511" t="s">
        <v>3610</v>
      </c>
      <c r="L511" t="s">
        <v>329</v>
      </c>
      <c r="M511" t="s">
        <v>6403</v>
      </c>
    </row>
    <row r="512" spans="6:13" x14ac:dyDescent="0.25">
      <c r="F512" t="s">
        <v>607</v>
      </c>
      <c r="G512" t="s">
        <v>1470</v>
      </c>
      <c r="I512" t="s">
        <v>3907</v>
      </c>
      <c r="J512" t="s">
        <v>3908</v>
      </c>
      <c r="L512" t="s">
        <v>5330</v>
      </c>
      <c r="M512" t="s">
        <v>5331</v>
      </c>
    </row>
    <row r="513" spans="6:13" x14ac:dyDescent="0.25">
      <c r="F513" t="s">
        <v>423</v>
      </c>
      <c r="G513" t="s">
        <v>1236</v>
      </c>
      <c r="I513" t="s">
        <v>356</v>
      </c>
      <c r="J513" t="s">
        <v>3578</v>
      </c>
      <c r="L513" t="s">
        <v>739</v>
      </c>
      <c r="M513" t="s">
        <v>5331</v>
      </c>
    </row>
    <row r="514" spans="6:13" x14ac:dyDescent="0.25">
      <c r="F514" t="s">
        <v>329</v>
      </c>
      <c r="G514" t="s">
        <v>1120</v>
      </c>
      <c r="I514" t="s">
        <v>268</v>
      </c>
      <c r="J514" t="s">
        <v>3560</v>
      </c>
      <c r="L514" t="s">
        <v>329</v>
      </c>
      <c r="M514" t="s">
        <v>6939</v>
      </c>
    </row>
    <row r="515" spans="6:13" x14ac:dyDescent="0.25">
      <c r="F515" t="s">
        <v>41</v>
      </c>
      <c r="G515" t="s">
        <v>1143</v>
      </c>
      <c r="I515" t="s">
        <v>267</v>
      </c>
      <c r="J515" t="s">
        <v>4499</v>
      </c>
      <c r="L515" t="s">
        <v>582</v>
      </c>
      <c r="M515" t="s">
        <v>5530</v>
      </c>
    </row>
    <row r="516" spans="6:13" x14ac:dyDescent="0.25">
      <c r="F516" t="s">
        <v>41</v>
      </c>
      <c r="G516" t="s">
        <v>960</v>
      </c>
      <c r="I516" t="s">
        <v>270</v>
      </c>
      <c r="J516" t="s">
        <v>2157</v>
      </c>
      <c r="L516" t="s">
        <v>582</v>
      </c>
      <c r="M516" t="s">
        <v>7013</v>
      </c>
    </row>
    <row r="517" spans="6:13" x14ac:dyDescent="0.25">
      <c r="F517" t="s">
        <v>303</v>
      </c>
      <c r="G517" t="s">
        <v>930</v>
      </c>
      <c r="I517" t="s">
        <v>3505</v>
      </c>
      <c r="J517" t="s">
        <v>4464</v>
      </c>
      <c r="L517" t="s">
        <v>68</v>
      </c>
      <c r="M517" t="s">
        <v>5053</v>
      </c>
    </row>
    <row r="518" spans="6:13" x14ac:dyDescent="0.25">
      <c r="F518" t="s">
        <v>698</v>
      </c>
      <c r="G518" t="s">
        <v>968</v>
      </c>
      <c r="I518" t="s">
        <v>43</v>
      </c>
      <c r="J518" t="s">
        <v>2117</v>
      </c>
      <c r="L518" t="s">
        <v>5930</v>
      </c>
      <c r="M518" t="s">
        <v>6634</v>
      </c>
    </row>
    <row r="519" spans="6:13" x14ac:dyDescent="0.25">
      <c r="F519" t="s">
        <v>664</v>
      </c>
      <c r="G519" t="s">
        <v>1512</v>
      </c>
      <c r="I519" t="s">
        <v>271</v>
      </c>
      <c r="J519" t="s">
        <v>3768</v>
      </c>
      <c r="L519" t="s">
        <v>484</v>
      </c>
      <c r="M519" t="s">
        <v>5346</v>
      </c>
    </row>
    <row r="520" spans="6:13" x14ac:dyDescent="0.25">
      <c r="F520" t="s">
        <v>374</v>
      </c>
      <c r="G520" t="s">
        <v>1571</v>
      </c>
      <c r="I520" t="s">
        <v>2549</v>
      </c>
      <c r="J520" t="s">
        <v>4735</v>
      </c>
      <c r="L520" t="s">
        <v>374</v>
      </c>
      <c r="M520" t="s">
        <v>4869</v>
      </c>
    </row>
    <row r="521" spans="6:13" x14ac:dyDescent="0.25">
      <c r="F521" t="s">
        <v>423</v>
      </c>
      <c r="G521" t="s">
        <v>1523</v>
      </c>
      <c r="I521" t="s">
        <v>1841</v>
      </c>
      <c r="J521" t="s">
        <v>1973</v>
      </c>
      <c r="L521" t="s">
        <v>41</v>
      </c>
      <c r="M521" t="s">
        <v>5117</v>
      </c>
    </row>
    <row r="522" spans="6:13" x14ac:dyDescent="0.25">
      <c r="F522" t="s">
        <v>374</v>
      </c>
      <c r="G522" t="s">
        <v>1110</v>
      </c>
      <c r="I522" t="s">
        <v>97</v>
      </c>
      <c r="J522" t="s">
        <v>4809</v>
      </c>
      <c r="L522" t="s">
        <v>129</v>
      </c>
      <c r="M522" t="s">
        <v>5667</v>
      </c>
    </row>
    <row r="523" spans="6:13" x14ac:dyDescent="0.25">
      <c r="F523" t="s">
        <v>423</v>
      </c>
      <c r="G523" t="s">
        <v>1037</v>
      </c>
      <c r="I523" t="s">
        <v>3580</v>
      </c>
      <c r="J523" t="s">
        <v>3581</v>
      </c>
      <c r="L523" t="s">
        <v>602</v>
      </c>
      <c r="M523" t="s">
        <v>6692</v>
      </c>
    </row>
    <row r="524" spans="6:13" x14ac:dyDescent="0.25">
      <c r="F524" t="s">
        <v>423</v>
      </c>
      <c r="G524" t="s">
        <v>1435</v>
      </c>
      <c r="I524" t="s">
        <v>329</v>
      </c>
      <c r="J524" t="s">
        <v>3586</v>
      </c>
      <c r="L524" t="s">
        <v>486</v>
      </c>
      <c r="M524" t="s">
        <v>5312</v>
      </c>
    </row>
    <row r="525" spans="6:13" x14ac:dyDescent="0.25">
      <c r="F525" t="s">
        <v>41</v>
      </c>
      <c r="G525" t="s">
        <v>919</v>
      </c>
      <c r="I525" t="s">
        <v>3146</v>
      </c>
      <c r="J525" t="s">
        <v>3147</v>
      </c>
      <c r="L525" t="s">
        <v>486</v>
      </c>
      <c r="M525" t="s">
        <v>5627</v>
      </c>
    </row>
    <row r="526" spans="6:13" x14ac:dyDescent="0.25">
      <c r="F526" t="s">
        <v>41</v>
      </c>
      <c r="G526" t="s">
        <v>1564</v>
      </c>
      <c r="I526" t="s">
        <v>97</v>
      </c>
      <c r="J526" t="s">
        <v>3647</v>
      </c>
      <c r="L526" t="s">
        <v>327</v>
      </c>
      <c r="M526" t="s">
        <v>6094</v>
      </c>
    </row>
    <row r="527" spans="6:13" x14ac:dyDescent="0.25">
      <c r="F527" t="s">
        <v>303</v>
      </c>
      <c r="G527" t="s">
        <v>1273</v>
      </c>
      <c r="I527" t="s">
        <v>413</v>
      </c>
      <c r="J527" t="s">
        <v>3422</v>
      </c>
      <c r="L527" t="s">
        <v>41</v>
      </c>
      <c r="M527" t="s">
        <v>5041</v>
      </c>
    </row>
    <row r="528" spans="6:13" x14ac:dyDescent="0.25">
      <c r="F528" t="s">
        <v>810</v>
      </c>
      <c r="G528" t="s">
        <v>1467</v>
      </c>
      <c r="I528" t="s">
        <v>3580</v>
      </c>
      <c r="J528" t="s">
        <v>3597</v>
      </c>
      <c r="L528" t="s">
        <v>329</v>
      </c>
      <c r="M528" t="s">
        <v>6458</v>
      </c>
    </row>
    <row r="529" spans="6:13" x14ac:dyDescent="0.25">
      <c r="F529" t="s">
        <v>781</v>
      </c>
      <c r="G529" t="s">
        <v>1357</v>
      </c>
      <c r="I529" t="s">
        <v>3886</v>
      </c>
      <c r="J529" t="s">
        <v>3887</v>
      </c>
      <c r="L529" t="s">
        <v>329</v>
      </c>
      <c r="M529" t="s">
        <v>4946</v>
      </c>
    </row>
    <row r="530" spans="6:13" x14ac:dyDescent="0.25">
      <c r="F530" t="s">
        <v>607</v>
      </c>
      <c r="G530" t="s">
        <v>1026</v>
      </c>
      <c r="I530" t="s">
        <v>1772</v>
      </c>
      <c r="J530" t="s">
        <v>2772</v>
      </c>
      <c r="L530" t="s">
        <v>5257</v>
      </c>
      <c r="M530" t="s">
        <v>5258</v>
      </c>
    </row>
    <row r="531" spans="6:13" x14ac:dyDescent="0.25">
      <c r="F531" t="s">
        <v>759</v>
      </c>
      <c r="G531" t="s">
        <v>1240</v>
      </c>
      <c r="I531" t="s">
        <v>309</v>
      </c>
      <c r="J531" t="s">
        <v>3517</v>
      </c>
      <c r="L531" t="s">
        <v>41</v>
      </c>
      <c r="M531" t="s">
        <v>6032</v>
      </c>
    </row>
    <row r="532" spans="6:13" x14ac:dyDescent="0.25">
      <c r="F532" t="s">
        <v>742</v>
      </c>
      <c r="G532" t="s">
        <v>1157</v>
      </c>
      <c r="I532" t="s">
        <v>3146</v>
      </c>
      <c r="J532" t="s">
        <v>3946</v>
      </c>
      <c r="L532" t="s">
        <v>329</v>
      </c>
      <c r="M532" t="s">
        <v>6462</v>
      </c>
    </row>
    <row r="533" spans="6:13" x14ac:dyDescent="0.25">
      <c r="F533" t="s">
        <v>439</v>
      </c>
      <c r="G533" t="s">
        <v>1616</v>
      </c>
      <c r="I533" t="s">
        <v>329</v>
      </c>
      <c r="J533" t="s">
        <v>3566</v>
      </c>
      <c r="L533" t="s">
        <v>6780</v>
      </c>
      <c r="M533" t="s">
        <v>6781</v>
      </c>
    </row>
    <row r="534" spans="6:13" x14ac:dyDescent="0.25">
      <c r="F534" t="s">
        <v>329</v>
      </c>
      <c r="G534" t="s">
        <v>1488</v>
      </c>
      <c r="I534" t="s">
        <v>2893</v>
      </c>
      <c r="J534" t="s">
        <v>2894</v>
      </c>
      <c r="L534" t="s">
        <v>413</v>
      </c>
      <c r="M534" t="s">
        <v>5284</v>
      </c>
    </row>
    <row r="535" spans="6:13" x14ac:dyDescent="0.25">
      <c r="F535" t="s">
        <v>102</v>
      </c>
      <c r="G535" t="s">
        <v>1588</v>
      </c>
      <c r="I535" t="s">
        <v>43</v>
      </c>
      <c r="J535" t="s">
        <v>3165</v>
      </c>
      <c r="L535" t="s">
        <v>41</v>
      </c>
      <c r="M535" t="s">
        <v>6829</v>
      </c>
    </row>
    <row r="536" spans="6:13" x14ac:dyDescent="0.25">
      <c r="F536" t="s">
        <v>41</v>
      </c>
      <c r="G536" t="s">
        <v>1659</v>
      </c>
      <c r="I536" t="s">
        <v>270</v>
      </c>
      <c r="J536" t="s">
        <v>3269</v>
      </c>
      <c r="L536" t="s">
        <v>413</v>
      </c>
      <c r="M536" t="s">
        <v>5094</v>
      </c>
    </row>
    <row r="537" spans="6:13" x14ac:dyDescent="0.25">
      <c r="F537" t="s">
        <v>374</v>
      </c>
      <c r="G537" t="s">
        <v>1209</v>
      </c>
      <c r="I537" t="s">
        <v>2828</v>
      </c>
      <c r="J537" t="s">
        <v>2829</v>
      </c>
      <c r="L537" t="s">
        <v>41</v>
      </c>
      <c r="M537" t="s">
        <v>5567</v>
      </c>
    </row>
    <row r="538" spans="6:13" x14ac:dyDescent="0.25">
      <c r="F538" t="s">
        <v>303</v>
      </c>
      <c r="G538" t="s">
        <v>1295</v>
      </c>
      <c r="I538" t="s">
        <v>272</v>
      </c>
      <c r="J538" t="s">
        <v>3119</v>
      </c>
      <c r="L538" t="s">
        <v>329</v>
      </c>
      <c r="M538" t="s">
        <v>5354</v>
      </c>
    </row>
    <row r="539" spans="6:13" x14ac:dyDescent="0.25">
      <c r="F539" t="s">
        <v>41</v>
      </c>
      <c r="G539" t="s">
        <v>1162</v>
      </c>
      <c r="I539" t="s">
        <v>426</v>
      </c>
      <c r="J539" t="s">
        <v>4764</v>
      </c>
      <c r="L539" t="s">
        <v>413</v>
      </c>
      <c r="M539" t="s">
        <v>6323</v>
      </c>
    </row>
    <row r="540" spans="6:13" x14ac:dyDescent="0.25">
      <c r="F540" t="s">
        <v>329</v>
      </c>
      <c r="G540" t="s">
        <v>1644</v>
      </c>
      <c r="I540" t="s">
        <v>270</v>
      </c>
      <c r="J540" t="s">
        <v>1916</v>
      </c>
      <c r="L540" t="s">
        <v>329</v>
      </c>
      <c r="M540" t="s">
        <v>5794</v>
      </c>
    </row>
    <row r="541" spans="6:13" x14ac:dyDescent="0.25">
      <c r="F541" t="s">
        <v>329</v>
      </c>
      <c r="G541" t="s">
        <v>1096</v>
      </c>
      <c r="I541" t="s">
        <v>271</v>
      </c>
      <c r="J541" t="s">
        <v>2163</v>
      </c>
      <c r="L541" t="s">
        <v>41</v>
      </c>
      <c r="M541" t="s">
        <v>6509</v>
      </c>
    </row>
    <row r="542" spans="6:13" x14ac:dyDescent="0.25">
      <c r="F542" t="s">
        <v>435</v>
      </c>
      <c r="G542" t="s">
        <v>1407</v>
      </c>
      <c r="I542" t="s">
        <v>3895</v>
      </c>
      <c r="J542" t="s">
        <v>3896</v>
      </c>
      <c r="L542" t="s">
        <v>484</v>
      </c>
      <c r="M542" t="s">
        <v>5518</v>
      </c>
    </row>
    <row r="543" spans="6:13" x14ac:dyDescent="0.25">
      <c r="F543" t="s">
        <v>41</v>
      </c>
      <c r="G543" t="s">
        <v>1636</v>
      </c>
      <c r="I543" t="s">
        <v>4610</v>
      </c>
      <c r="J543" t="s">
        <v>4611</v>
      </c>
      <c r="L543" t="s">
        <v>50</v>
      </c>
      <c r="M543" t="s">
        <v>5504</v>
      </c>
    </row>
    <row r="544" spans="6:13" x14ac:dyDescent="0.25">
      <c r="F544" t="s">
        <v>329</v>
      </c>
      <c r="G544" t="s">
        <v>1329</v>
      </c>
      <c r="I544" t="s">
        <v>3431</v>
      </c>
      <c r="J544" t="s">
        <v>3432</v>
      </c>
      <c r="L544" t="s">
        <v>41</v>
      </c>
      <c r="M544" t="s">
        <v>6828</v>
      </c>
    </row>
    <row r="545" spans="6:13" x14ac:dyDescent="0.25">
      <c r="F545" t="s">
        <v>640</v>
      </c>
      <c r="G545" t="s">
        <v>1645</v>
      </c>
      <c r="I545" t="s">
        <v>268</v>
      </c>
      <c r="J545" t="s">
        <v>2150</v>
      </c>
      <c r="L545" t="s">
        <v>739</v>
      </c>
      <c r="M545" t="s">
        <v>5317</v>
      </c>
    </row>
    <row r="546" spans="6:13" x14ac:dyDescent="0.25">
      <c r="F546" t="s">
        <v>102</v>
      </c>
      <c r="G546" t="s">
        <v>1404</v>
      </c>
      <c r="I546" t="s">
        <v>778</v>
      </c>
      <c r="J546" t="s">
        <v>7261</v>
      </c>
      <c r="L546" t="s">
        <v>5330</v>
      </c>
      <c r="M546" t="s">
        <v>5317</v>
      </c>
    </row>
    <row r="547" spans="6:13" x14ac:dyDescent="0.25">
      <c r="F547" t="s">
        <v>294</v>
      </c>
      <c r="G547" t="s">
        <v>1267</v>
      </c>
      <c r="I547" t="s">
        <v>267</v>
      </c>
      <c r="J547" t="s">
        <v>1681</v>
      </c>
      <c r="L547" t="s">
        <v>327</v>
      </c>
      <c r="M547" t="s">
        <v>6555</v>
      </c>
    </row>
    <row r="548" spans="6:13" x14ac:dyDescent="0.25">
      <c r="F548" t="s">
        <v>599</v>
      </c>
      <c r="G548" t="s">
        <v>1334</v>
      </c>
      <c r="I548" t="s">
        <v>2489</v>
      </c>
      <c r="J548" t="s">
        <v>3905</v>
      </c>
      <c r="L548" t="s">
        <v>419</v>
      </c>
      <c r="M548" t="s">
        <v>5075</v>
      </c>
    </row>
    <row r="549" spans="6:13" x14ac:dyDescent="0.25">
      <c r="F549" t="s">
        <v>329</v>
      </c>
      <c r="G549" t="s">
        <v>1629</v>
      </c>
      <c r="I549" t="s">
        <v>2654</v>
      </c>
      <c r="J549" t="s">
        <v>2855</v>
      </c>
      <c r="L549" t="s">
        <v>130</v>
      </c>
      <c r="M549" t="s">
        <v>6944</v>
      </c>
    </row>
    <row r="550" spans="6:13" x14ac:dyDescent="0.25">
      <c r="F550" t="s">
        <v>671</v>
      </c>
      <c r="G550" t="s">
        <v>861</v>
      </c>
      <c r="I550" t="s">
        <v>329</v>
      </c>
      <c r="J550" t="s">
        <v>1865</v>
      </c>
      <c r="L550" t="s">
        <v>41</v>
      </c>
      <c r="M550" t="s">
        <v>6179</v>
      </c>
    </row>
    <row r="551" spans="6:13" x14ac:dyDescent="0.25">
      <c r="F551" t="s">
        <v>364</v>
      </c>
      <c r="G551" t="s">
        <v>1214</v>
      </c>
      <c r="I551" t="s">
        <v>2870</v>
      </c>
      <c r="J551" t="s">
        <v>2871</v>
      </c>
      <c r="L551" t="s">
        <v>130</v>
      </c>
      <c r="M551" t="s">
        <v>6596</v>
      </c>
    </row>
    <row r="552" spans="6:13" x14ac:dyDescent="0.25">
      <c r="F552" t="s">
        <v>509</v>
      </c>
      <c r="G552" t="s">
        <v>898</v>
      </c>
      <c r="I552" t="s">
        <v>99</v>
      </c>
      <c r="J552" t="s">
        <v>3423</v>
      </c>
      <c r="L552" t="s">
        <v>43</v>
      </c>
      <c r="M552" t="s">
        <v>6657</v>
      </c>
    </row>
    <row r="553" spans="6:13" x14ac:dyDescent="0.25">
      <c r="F553" t="s">
        <v>755</v>
      </c>
      <c r="G553" t="s">
        <v>1226</v>
      </c>
      <c r="I553" t="s">
        <v>2279</v>
      </c>
      <c r="J553" t="s">
        <v>4621</v>
      </c>
      <c r="L553" t="s">
        <v>419</v>
      </c>
      <c r="M553" t="s">
        <v>5076</v>
      </c>
    </row>
    <row r="554" spans="6:13" x14ac:dyDescent="0.25">
      <c r="F554" t="s">
        <v>329</v>
      </c>
      <c r="G554" t="s">
        <v>1504</v>
      </c>
      <c r="I554" t="s">
        <v>7187</v>
      </c>
      <c r="J554" t="s">
        <v>3714</v>
      </c>
      <c r="L554" t="s">
        <v>130</v>
      </c>
      <c r="M554" t="s">
        <v>7194</v>
      </c>
    </row>
    <row r="555" spans="6:13" x14ac:dyDescent="0.25">
      <c r="F555" t="s">
        <v>690</v>
      </c>
      <c r="G555" t="s">
        <v>1437</v>
      </c>
      <c r="I555" t="s">
        <v>130</v>
      </c>
      <c r="J555" t="s">
        <v>2918</v>
      </c>
      <c r="L555" t="s">
        <v>327</v>
      </c>
      <c r="M555" t="s">
        <v>5899</v>
      </c>
    </row>
    <row r="556" spans="6:13" x14ac:dyDescent="0.25">
      <c r="F556" t="s">
        <v>815</v>
      </c>
      <c r="G556" t="s">
        <v>1518</v>
      </c>
      <c r="I556" t="s">
        <v>1772</v>
      </c>
      <c r="J556" t="s">
        <v>1773</v>
      </c>
      <c r="L556" t="s">
        <v>413</v>
      </c>
      <c r="M556" t="s">
        <v>6481</v>
      </c>
    </row>
    <row r="557" spans="6:13" x14ac:dyDescent="0.25">
      <c r="F557" t="s">
        <v>41</v>
      </c>
      <c r="G557" t="s">
        <v>1250</v>
      </c>
      <c r="I557" t="s">
        <v>2292</v>
      </c>
      <c r="J557" t="s">
        <v>3469</v>
      </c>
      <c r="L557" t="s">
        <v>419</v>
      </c>
      <c r="M557" t="s">
        <v>5146</v>
      </c>
    </row>
    <row r="558" spans="6:13" x14ac:dyDescent="0.25">
      <c r="F558" t="s">
        <v>607</v>
      </c>
      <c r="G558" t="s">
        <v>1452</v>
      </c>
      <c r="I558" t="s">
        <v>2279</v>
      </c>
      <c r="J558" t="s">
        <v>2280</v>
      </c>
      <c r="L558" t="s">
        <v>423</v>
      </c>
      <c r="M558" t="s">
        <v>5713</v>
      </c>
    </row>
    <row r="559" spans="6:13" x14ac:dyDescent="0.25">
      <c r="F559" t="s">
        <v>607</v>
      </c>
      <c r="G559" t="s">
        <v>1319</v>
      </c>
      <c r="I559" t="s">
        <v>267</v>
      </c>
      <c r="J559" t="s">
        <v>2269</v>
      </c>
      <c r="L559" t="s">
        <v>413</v>
      </c>
      <c r="M559" t="s">
        <v>5867</v>
      </c>
    </row>
    <row r="560" spans="6:13" x14ac:dyDescent="0.25">
      <c r="F560" t="s">
        <v>772</v>
      </c>
      <c r="G560" t="s">
        <v>1384</v>
      </c>
      <c r="I560" t="s">
        <v>2279</v>
      </c>
      <c r="J560" t="s">
        <v>3429</v>
      </c>
      <c r="L560" t="s">
        <v>130</v>
      </c>
      <c r="M560" t="s">
        <v>5524</v>
      </c>
    </row>
    <row r="561" spans="6:13" x14ac:dyDescent="0.25">
      <c r="F561" t="s">
        <v>439</v>
      </c>
      <c r="G561" t="s">
        <v>1223</v>
      </c>
      <c r="I561" t="s">
        <v>1841</v>
      </c>
      <c r="J561" t="s">
        <v>4018</v>
      </c>
      <c r="L561" t="s">
        <v>68</v>
      </c>
      <c r="M561" t="s">
        <v>6428</v>
      </c>
    </row>
    <row r="562" spans="6:13" x14ac:dyDescent="0.25">
      <c r="F562" t="s">
        <v>671</v>
      </c>
      <c r="G562" t="s">
        <v>7215</v>
      </c>
      <c r="I562" t="s">
        <v>413</v>
      </c>
      <c r="J562" t="s">
        <v>7267</v>
      </c>
      <c r="L562" t="s">
        <v>582</v>
      </c>
      <c r="M562" t="s">
        <v>5656</v>
      </c>
    </row>
    <row r="563" spans="6:13" x14ac:dyDescent="0.25">
      <c r="F563" t="s">
        <v>509</v>
      </c>
      <c r="G563" t="s">
        <v>1654</v>
      </c>
      <c r="I563" t="s">
        <v>429</v>
      </c>
      <c r="J563" t="s">
        <v>3562</v>
      </c>
      <c r="L563" t="s">
        <v>413</v>
      </c>
      <c r="M563" t="s">
        <v>5785</v>
      </c>
    </row>
    <row r="564" spans="6:13" x14ac:dyDescent="0.25">
      <c r="F564" t="s">
        <v>801</v>
      </c>
      <c r="G564" t="s">
        <v>1428</v>
      </c>
      <c r="I564" t="s">
        <v>1858</v>
      </c>
      <c r="J564" t="s">
        <v>1859</v>
      </c>
      <c r="L564" t="s">
        <v>41</v>
      </c>
      <c r="M564" t="s">
        <v>6495</v>
      </c>
    </row>
    <row r="565" spans="6:13" x14ac:dyDescent="0.25">
      <c r="F565" t="s">
        <v>805</v>
      </c>
      <c r="G565" t="s">
        <v>1459</v>
      </c>
      <c r="I565" t="s">
        <v>292</v>
      </c>
      <c r="J565" t="s">
        <v>4471</v>
      </c>
      <c r="L565" t="s">
        <v>582</v>
      </c>
      <c r="M565" t="s">
        <v>5096</v>
      </c>
    </row>
    <row r="566" spans="6:13" x14ac:dyDescent="0.25">
      <c r="F566" t="s">
        <v>828</v>
      </c>
      <c r="G566" t="s">
        <v>1586</v>
      </c>
      <c r="I566" t="s">
        <v>292</v>
      </c>
      <c r="J566" t="s">
        <v>4342</v>
      </c>
      <c r="L566" t="s">
        <v>130</v>
      </c>
      <c r="M566" t="s">
        <v>5655</v>
      </c>
    </row>
    <row r="567" spans="6:13" x14ac:dyDescent="0.25">
      <c r="F567" t="s">
        <v>677</v>
      </c>
      <c r="G567" t="s">
        <v>881</v>
      </c>
      <c r="I567" t="s">
        <v>267</v>
      </c>
      <c r="J567" t="s">
        <v>4032</v>
      </c>
      <c r="L567" t="s">
        <v>484</v>
      </c>
      <c r="M567" t="s">
        <v>6689</v>
      </c>
    </row>
    <row r="568" spans="6:13" x14ac:dyDescent="0.25">
      <c r="F568" t="s">
        <v>789</v>
      </c>
      <c r="G568" t="s">
        <v>1392</v>
      </c>
      <c r="I568" t="s">
        <v>334</v>
      </c>
      <c r="J568" t="s">
        <v>2017</v>
      </c>
      <c r="L568" t="s">
        <v>130</v>
      </c>
      <c r="M568" t="s">
        <v>5887</v>
      </c>
    </row>
    <row r="569" spans="6:13" x14ac:dyDescent="0.25">
      <c r="F569" t="s">
        <v>749</v>
      </c>
      <c r="G569" t="s">
        <v>1201</v>
      </c>
      <c r="I569" t="s">
        <v>2110</v>
      </c>
      <c r="J569" t="s">
        <v>2175</v>
      </c>
      <c r="L569" t="s">
        <v>130</v>
      </c>
      <c r="M569" t="s">
        <v>7032</v>
      </c>
    </row>
    <row r="570" spans="6:13" x14ac:dyDescent="0.25">
      <c r="F570" t="s">
        <v>697</v>
      </c>
      <c r="G570" t="s">
        <v>962</v>
      </c>
      <c r="I570" t="s">
        <v>415</v>
      </c>
      <c r="J570" t="s">
        <v>3605</v>
      </c>
      <c r="L570" t="s">
        <v>413</v>
      </c>
      <c r="M570" t="s">
        <v>5637</v>
      </c>
    </row>
    <row r="571" spans="6:13" x14ac:dyDescent="0.25">
      <c r="F571" t="s">
        <v>664</v>
      </c>
      <c r="G571" t="s">
        <v>844</v>
      </c>
      <c r="I571" t="s">
        <v>329</v>
      </c>
      <c r="J571" t="s">
        <v>3771</v>
      </c>
      <c r="L571" t="s">
        <v>5115</v>
      </c>
      <c r="M571" t="s">
        <v>5116</v>
      </c>
    </row>
    <row r="572" spans="6:13" x14ac:dyDescent="0.25">
      <c r="F572" t="s">
        <v>636</v>
      </c>
      <c r="G572" t="s">
        <v>1531</v>
      </c>
      <c r="I572" t="s">
        <v>1738</v>
      </c>
      <c r="J572" t="s">
        <v>3324</v>
      </c>
      <c r="L572" t="s">
        <v>43</v>
      </c>
      <c r="M572" t="s">
        <v>6929</v>
      </c>
    </row>
    <row r="573" spans="6:13" x14ac:dyDescent="0.25">
      <c r="F573" t="s">
        <v>799</v>
      </c>
      <c r="G573" t="s">
        <v>1424</v>
      </c>
      <c r="I573" t="s">
        <v>3342</v>
      </c>
      <c r="J573" t="s">
        <v>4151</v>
      </c>
      <c r="L573" t="s">
        <v>423</v>
      </c>
      <c r="M573" t="s">
        <v>5588</v>
      </c>
    </row>
    <row r="574" spans="6:13" x14ac:dyDescent="0.25">
      <c r="F574" t="s">
        <v>329</v>
      </c>
      <c r="G574" t="s">
        <v>1147</v>
      </c>
      <c r="I574" t="s">
        <v>3776</v>
      </c>
      <c r="J574" t="s">
        <v>3777</v>
      </c>
      <c r="L574" t="s">
        <v>7187</v>
      </c>
      <c r="M574" t="s">
        <v>5741</v>
      </c>
    </row>
    <row r="575" spans="6:13" x14ac:dyDescent="0.25">
      <c r="F575" t="s">
        <v>329</v>
      </c>
      <c r="G575" t="s">
        <v>1294</v>
      </c>
      <c r="I575" t="s">
        <v>130</v>
      </c>
      <c r="J575" t="s">
        <v>2053</v>
      </c>
      <c r="L575" t="s">
        <v>413</v>
      </c>
      <c r="M575" t="s">
        <v>5145</v>
      </c>
    </row>
    <row r="576" spans="6:13" x14ac:dyDescent="0.25">
      <c r="F576" t="s">
        <v>329</v>
      </c>
      <c r="G576" t="s">
        <v>948</v>
      </c>
      <c r="I576" t="s">
        <v>3374</v>
      </c>
      <c r="J576" t="s">
        <v>4472</v>
      </c>
      <c r="L576" t="s">
        <v>6441</v>
      </c>
      <c r="M576" t="s">
        <v>6442</v>
      </c>
    </row>
    <row r="577" spans="6:13" x14ac:dyDescent="0.25">
      <c r="F577" t="s">
        <v>327</v>
      </c>
      <c r="G577" t="s">
        <v>1595</v>
      </c>
      <c r="I577" t="s">
        <v>3374</v>
      </c>
      <c r="J577" t="s">
        <v>4670</v>
      </c>
      <c r="L577" t="s">
        <v>130</v>
      </c>
      <c r="M577" t="s">
        <v>5072</v>
      </c>
    </row>
    <row r="578" spans="6:13" x14ac:dyDescent="0.25">
      <c r="F578" t="s">
        <v>329</v>
      </c>
      <c r="G578" t="s">
        <v>928</v>
      </c>
      <c r="I578" t="s">
        <v>43</v>
      </c>
      <c r="J578" t="s">
        <v>3001</v>
      </c>
      <c r="L578" t="s">
        <v>6990</v>
      </c>
      <c r="M578" t="s">
        <v>6991</v>
      </c>
    </row>
    <row r="579" spans="6:13" x14ac:dyDescent="0.25">
      <c r="F579" t="s">
        <v>704</v>
      </c>
      <c r="G579" t="s">
        <v>1032</v>
      </c>
      <c r="I579" t="s">
        <v>415</v>
      </c>
      <c r="J579" t="s">
        <v>4078</v>
      </c>
      <c r="L579" t="s">
        <v>25</v>
      </c>
      <c r="M579" t="s">
        <v>6461</v>
      </c>
    </row>
    <row r="580" spans="6:13" x14ac:dyDescent="0.25">
      <c r="F580" t="s">
        <v>44</v>
      </c>
      <c r="G580" t="s">
        <v>853</v>
      </c>
      <c r="I580" t="s">
        <v>3683</v>
      </c>
      <c r="J580" t="s">
        <v>3684</v>
      </c>
      <c r="L580" t="s">
        <v>5858</v>
      </c>
      <c r="M580" t="s">
        <v>6964</v>
      </c>
    </row>
    <row r="581" spans="6:13" x14ac:dyDescent="0.25">
      <c r="F581" t="s">
        <v>50</v>
      </c>
      <c r="G581" t="s">
        <v>908</v>
      </c>
      <c r="I581" t="s">
        <v>2279</v>
      </c>
      <c r="J581" t="s">
        <v>4040</v>
      </c>
      <c r="L581" t="s">
        <v>602</v>
      </c>
      <c r="M581" t="s">
        <v>6320</v>
      </c>
    </row>
    <row r="582" spans="6:13" x14ac:dyDescent="0.25">
      <c r="F582" t="s">
        <v>41</v>
      </c>
      <c r="G582" t="s">
        <v>1129</v>
      </c>
      <c r="I582" t="s">
        <v>3587</v>
      </c>
      <c r="J582" t="s">
        <v>3588</v>
      </c>
      <c r="L582" t="s">
        <v>484</v>
      </c>
      <c r="M582" t="s">
        <v>4927</v>
      </c>
    </row>
    <row r="583" spans="6:13" x14ac:dyDescent="0.25">
      <c r="F583" t="s">
        <v>683</v>
      </c>
      <c r="G583" t="s">
        <v>900</v>
      </c>
      <c r="I583" t="s">
        <v>4576</v>
      </c>
      <c r="J583" t="s">
        <v>4577</v>
      </c>
      <c r="L583" t="s">
        <v>43</v>
      </c>
      <c r="M583" t="s">
        <v>6220</v>
      </c>
    </row>
    <row r="584" spans="6:13" x14ac:dyDescent="0.25">
      <c r="F584" t="s">
        <v>780</v>
      </c>
      <c r="G584" t="s">
        <v>1347</v>
      </c>
      <c r="I584" t="s">
        <v>44</v>
      </c>
      <c r="J584" t="s">
        <v>2225</v>
      </c>
      <c r="L584" t="s">
        <v>413</v>
      </c>
      <c r="M584" t="s">
        <v>6983</v>
      </c>
    </row>
    <row r="585" spans="6:13" x14ac:dyDescent="0.25">
      <c r="F585" t="s">
        <v>786</v>
      </c>
      <c r="G585" t="s">
        <v>1377</v>
      </c>
      <c r="I585" t="s">
        <v>329</v>
      </c>
      <c r="J585" t="s">
        <v>3495</v>
      </c>
      <c r="L585" t="s">
        <v>41</v>
      </c>
      <c r="M585" t="s">
        <v>6319</v>
      </c>
    </row>
    <row r="586" spans="6:13" x14ac:dyDescent="0.25">
      <c r="F586" t="s">
        <v>375</v>
      </c>
      <c r="G586" t="s">
        <v>841</v>
      </c>
      <c r="I586" t="s">
        <v>2662</v>
      </c>
      <c r="J586" t="s">
        <v>2663</v>
      </c>
      <c r="L586" t="s">
        <v>602</v>
      </c>
      <c r="M586" t="s">
        <v>6580</v>
      </c>
    </row>
    <row r="587" spans="6:13" x14ac:dyDescent="0.25">
      <c r="F587" t="s">
        <v>602</v>
      </c>
      <c r="G587" t="s">
        <v>1215</v>
      </c>
      <c r="I587" t="s">
        <v>1738</v>
      </c>
      <c r="J587" t="s">
        <v>2268</v>
      </c>
      <c r="L587" t="s">
        <v>484</v>
      </c>
      <c r="M587" t="s">
        <v>6091</v>
      </c>
    </row>
    <row r="588" spans="6:13" x14ac:dyDescent="0.25">
      <c r="F588" t="s">
        <v>704</v>
      </c>
      <c r="G588" t="s">
        <v>1463</v>
      </c>
      <c r="I588" t="s">
        <v>2985</v>
      </c>
      <c r="J588" t="s">
        <v>2986</v>
      </c>
      <c r="L588" t="s">
        <v>419</v>
      </c>
      <c r="M588" t="s">
        <v>7000</v>
      </c>
    </row>
    <row r="589" spans="6:13" x14ac:dyDescent="0.25">
      <c r="F589" t="s">
        <v>102</v>
      </c>
      <c r="G589" t="s">
        <v>909</v>
      </c>
      <c r="I589" t="s">
        <v>2279</v>
      </c>
      <c r="J589" t="s">
        <v>3333</v>
      </c>
      <c r="L589" t="s">
        <v>43</v>
      </c>
      <c r="M589" t="s">
        <v>6035</v>
      </c>
    </row>
    <row r="590" spans="6:13" x14ac:dyDescent="0.25">
      <c r="F590" t="s">
        <v>690</v>
      </c>
      <c r="G590" t="s">
        <v>1330</v>
      </c>
      <c r="I590" t="s">
        <v>50</v>
      </c>
      <c r="J590" t="s">
        <v>2419</v>
      </c>
      <c r="L590" t="s">
        <v>5255</v>
      </c>
      <c r="M590" t="s">
        <v>5256</v>
      </c>
    </row>
    <row r="591" spans="6:13" x14ac:dyDescent="0.25">
      <c r="F591" t="s">
        <v>710</v>
      </c>
      <c r="G591" t="s">
        <v>1556</v>
      </c>
      <c r="I591" t="s">
        <v>2508</v>
      </c>
      <c r="J591" t="s">
        <v>4560</v>
      </c>
      <c r="L591" t="s">
        <v>419</v>
      </c>
      <c r="M591" t="s">
        <v>6058</v>
      </c>
    </row>
    <row r="592" spans="6:13" x14ac:dyDescent="0.25">
      <c r="F592" t="s">
        <v>772</v>
      </c>
      <c r="G592" t="s">
        <v>1325</v>
      </c>
      <c r="I592" t="s">
        <v>2668</v>
      </c>
      <c r="J592" t="s">
        <v>2669</v>
      </c>
      <c r="L592" t="s">
        <v>303</v>
      </c>
      <c r="M592" t="s">
        <v>5908</v>
      </c>
    </row>
    <row r="593" spans="6:13" x14ac:dyDescent="0.25">
      <c r="F593" t="s">
        <v>700</v>
      </c>
      <c r="G593" t="s">
        <v>974</v>
      </c>
      <c r="I593" t="s">
        <v>356</v>
      </c>
      <c r="J593" t="s">
        <v>1882</v>
      </c>
      <c r="L593" t="s">
        <v>419</v>
      </c>
      <c r="M593" t="s">
        <v>6358</v>
      </c>
    </row>
    <row r="594" spans="6:13" x14ac:dyDescent="0.25">
      <c r="F594" t="s">
        <v>638</v>
      </c>
      <c r="G594" t="s">
        <v>1056</v>
      </c>
      <c r="I594" t="s">
        <v>309</v>
      </c>
      <c r="J594" t="s">
        <v>1861</v>
      </c>
      <c r="L594" t="s">
        <v>5106</v>
      </c>
      <c r="M594" t="s">
        <v>5107</v>
      </c>
    </row>
    <row r="595" spans="6:13" x14ac:dyDescent="0.25">
      <c r="F595" t="s">
        <v>710</v>
      </c>
      <c r="G595" t="s">
        <v>1405</v>
      </c>
      <c r="I595" t="s">
        <v>3091</v>
      </c>
      <c r="J595" t="s">
        <v>3092</v>
      </c>
      <c r="L595" t="s">
        <v>725</v>
      </c>
      <c r="M595" t="s">
        <v>5189</v>
      </c>
    </row>
    <row r="596" spans="6:13" x14ac:dyDescent="0.25">
      <c r="F596" t="s">
        <v>739</v>
      </c>
      <c r="G596" t="s">
        <v>1140</v>
      </c>
      <c r="I596" t="s">
        <v>1811</v>
      </c>
      <c r="J596" t="s">
        <v>1812</v>
      </c>
      <c r="L596" t="s">
        <v>41</v>
      </c>
      <c r="M596" t="s">
        <v>7060</v>
      </c>
    </row>
    <row r="597" spans="6:13" x14ac:dyDescent="0.25">
      <c r="F597" t="s">
        <v>704</v>
      </c>
      <c r="G597" t="s">
        <v>1000</v>
      </c>
      <c r="I597" t="s">
        <v>16</v>
      </c>
      <c r="J597" t="s">
        <v>3225</v>
      </c>
      <c r="L597" t="s">
        <v>6553</v>
      </c>
      <c r="M597" t="s">
        <v>6554</v>
      </c>
    </row>
    <row r="598" spans="6:13" x14ac:dyDescent="0.25">
      <c r="F598" t="s">
        <v>833</v>
      </c>
      <c r="G598" t="s">
        <v>1605</v>
      </c>
      <c r="I598" t="s">
        <v>1928</v>
      </c>
      <c r="J598" t="s">
        <v>2745</v>
      </c>
      <c r="L598" t="s">
        <v>6010</v>
      </c>
      <c r="M598" t="s">
        <v>6011</v>
      </c>
    </row>
    <row r="599" spans="6:13" x14ac:dyDescent="0.25">
      <c r="F599" t="s">
        <v>832</v>
      </c>
      <c r="G599" t="s">
        <v>1604</v>
      </c>
      <c r="I599" t="s">
        <v>1820</v>
      </c>
      <c r="J599" t="s">
        <v>1821</v>
      </c>
      <c r="L599" t="s">
        <v>294</v>
      </c>
      <c r="M599" t="s">
        <v>5988</v>
      </c>
    </row>
    <row r="600" spans="6:13" x14ac:dyDescent="0.25">
      <c r="F600" t="s">
        <v>102</v>
      </c>
      <c r="G600" t="s">
        <v>997</v>
      </c>
      <c r="I600" t="s">
        <v>415</v>
      </c>
      <c r="J600" t="s">
        <v>2929</v>
      </c>
      <c r="L600" t="s">
        <v>602</v>
      </c>
      <c r="M600" t="s">
        <v>4913</v>
      </c>
    </row>
    <row r="601" spans="6:13" x14ac:dyDescent="0.25">
      <c r="F601" t="s">
        <v>658</v>
      </c>
      <c r="G601" t="s">
        <v>1650</v>
      </c>
      <c r="I601" t="s">
        <v>415</v>
      </c>
      <c r="J601" t="s">
        <v>4135</v>
      </c>
      <c r="L601" t="s">
        <v>69</v>
      </c>
      <c r="M601" t="s">
        <v>5586</v>
      </c>
    </row>
    <row r="602" spans="6:13" x14ac:dyDescent="0.25">
      <c r="F602" t="s">
        <v>677</v>
      </c>
      <c r="G602" t="s">
        <v>1412</v>
      </c>
      <c r="I602" t="s">
        <v>358</v>
      </c>
      <c r="J602" t="s">
        <v>2580</v>
      </c>
      <c r="L602" t="s">
        <v>484</v>
      </c>
      <c r="M602" t="s">
        <v>6417</v>
      </c>
    </row>
    <row r="603" spans="6:13" x14ac:dyDescent="0.25">
      <c r="F603" t="s">
        <v>509</v>
      </c>
      <c r="G603" t="s">
        <v>1315</v>
      </c>
      <c r="I603" t="s">
        <v>329</v>
      </c>
      <c r="J603" t="s">
        <v>3075</v>
      </c>
      <c r="L603" t="s">
        <v>40</v>
      </c>
      <c r="M603" t="s">
        <v>4970</v>
      </c>
    </row>
    <row r="604" spans="6:13" x14ac:dyDescent="0.25">
      <c r="F604" t="s">
        <v>768</v>
      </c>
      <c r="G604" t="s">
        <v>1307</v>
      </c>
      <c r="I604" t="s">
        <v>44</v>
      </c>
      <c r="J604" t="s">
        <v>2000</v>
      </c>
      <c r="L604" t="s">
        <v>484</v>
      </c>
      <c r="M604" t="s">
        <v>5649</v>
      </c>
    </row>
    <row r="605" spans="6:13" x14ac:dyDescent="0.25">
      <c r="F605" t="s">
        <v>102</v>
      </c>
      <c r="G605" t="s">
        <v>1241</v>
      </c>
      <c r="I605" t="s">
        <v>4085</v>
      </c>
      <c r="J605" t="s">
        <v>4086</v>
      </c>
      <c r="L605" t="s">
        <v>5681</v>
      </c>
      <c r="M605" t="s">
        <v>7147</v>
      </c>
    </row>
    <row r="606" spans="6:13" x14ac:dyDescent="0.25">
      <c r="F606" t="s">
        <v>439</v>
      </c>
      <c r="G606" t="s">
        <v>7221</v>
      </c>
      <c r="I606" t="s">
        <v>415</v>
      </c>
      <c r="J606" t="s">
        <v>2067</v>
      </c>
      <c r="L606" t="s">
        <v>822</v>
      </c>
      <c r="M606" t="s">
        <v>5967</v>
      </c>
    </row>
    <row r="607" spans="6:13" x14ac:dyDescent="0.25">
      <c r="F607" t="s">
        <v>325</v>
      </c>
      <c r="G607" t="s">
        <v>1503</v>
      </c>
      <c r="I607" t="s">
        <v>599</v>
      </c>
      <c r="J607" t="s">
        <v>4014</v>
      </c>
      <c r="L607" t="s">
        <v>486</v>
      </c>
      <c r="M607" t="s">
        <v>5438</v>
      </c>
    </row>
    <row r="608" spans="6:13" x14ac:dyDescent="0.25">
      <c r="F608" t="s">
        <v>41</v>
      </c>
      <c r="G608" t="s">
        <v>1305</v>
      </c>
      <c r="I608" t="s">
        <v>2850</v>
      </c>
      <c r="J608" t="s">
        <v>4114</v>
      </c>
      <c r="L608" t="s">
        <v>41</v>
      </c>
      <c r="M608" t="s">
        <v>6864</v>
      </c>
    </row>
    <row r="609" spans="6:13" x14ac:dyDescent="0.25">
      <c r="F609" t="s">
        <v>682</v>
      </c>
      <c r="G609" t="s">
        <v>893</v>
      </c>
      <c r="I609" t="s">
        <v>7303</v>
      </c>
      <c r="J609" t="s">
        <v>4488</v>
      </c>
      <c r="L609" t="s">
        <v>129</v>
      </c>
      <c r="M609" t="s">
        <v>5279</v>
      </c>
    </row>
    <row r="610" spans="6:13" x14ac:dyDescent="0.25">
      <c r="F610" t="s">
        <v>44</v>
      </c>
      <c r="G610" t="s">
        <v>1090</v>
      </c>
      <c r="I610" t="s">
        <v>1717</v>
      </c>
      <c r="J610" t="s">
        <v>1718</v>
      </c>
      <c r="L610" t="s">
        <v>4082</v>
      </c>
      <c r="M610" t="s">
        <v>6290</v>
      </c>
    </row>
    <row r="611" spans="6:13" x14ac:dyDescent="0.25">
      <c r="F611" t="s">
        <v>327</v>
      </c>
      <c r="G611" t="s">
        <v>1114</v>
      </c>
      <c r="I611" t="s">
        <v>419</v>
      </c>
      <c r="J611" t="s">
        <v>3592</v>
      </c>
      <c r="L611" t="s">
        <v>41</v>
      </c>
      <c r="M611" t="s">
        <v>5822</v>
      </c>
    </row>
    <row r="612" spans="6:13" x14ac:dyDescent="0.25">
      <c r="F612" t="s">
        <v>807</v>
      </c>
      <c r="G612" t="s">
        <v>1462</v>
      </c>
      <c r="I612" t="s">
        <v>2569</v>
      </c>
      <c r="J612" t="s">
        <v>2570</v>
      </c>
      <c r="L612" t="s">
        <v>41</v>
      </c>
      <c r="M612" t="s">
        <v>5430</v>
      </c>
    </row>
    <row r="613" spans="6:13" x14ac:dyDescent="0.25">
      <c r="F613" t="s">
        <v>44</v>
      </c>
      <c r="G613" t="s">
        <v>958</v>
      </c>
      <c r="I613" t="s">
        <v>3143</v>
      </c>
      <c r="J613" t="s">
        <v>3144</v>
      </c>
      <c r="L613" t="s">
        <v>5770</v>
      </c>
      <c r="M613" t="s">
        <v>5771</v>
      </c>
    </row>
    <row r="614" spans="6:13" x14ac:dyDescent="0.25">
      <c r="F614" t="s">
        <v>731</v>
      </c>
      <c r="G614" t="s">
        <v>1115</v>
      </c>
      <c r="I614" t="s">
        <v>2810</v>
      </c>
      <c r="J614" t="s">
        <v>3702</v>
      </c>
      <c r="L614" t="s">
        <v>41</v>
      </c>
      <c r="M614" t="s">
        <v>5009</v>
      </c>
    </row>
    <row r="615" spans="6:13" x14ac:dyDescent="0.25">
      <c r="F615" t="s">
        <v>102</v>
      </c>
      <c r="G615" t="s">
        <v>1425</v>
      </c>
      <c r="I615" t="s">
        <v>7303</v>
      </c>
      <c r="J615" t="s">
        <v>2410</v>
      </c>
      <c r="L615" t="s">
        <v>413</v>
      </c>
      <c r="M615" t="s">
        <v>5687</v>
      </c>
    </row>
    <row r="616" spans="6:13" x14ac:dyDescent="0.25">
      <c r="F616" t="s">
        <v>509</v>
      </c>
      <c r="G616" t="s">
        <v>1281</v>
      </c>
      <c r="I616" t="s">
        <v>329</v>
      </c>
      <c r="J616" t="s">
        <v>1774</v>
      </c>
      <c r="L616" t="s">
        <v>4082</v>
      </c>
      <c r="M616" t="s">
        <v>6683</v>
      </c>
    </row>
    <row r="617" spans="6:13" x14ac:dyDescent="0.25">
      <c r="F617" t="s">
        <v>41</v>
      </c>
      <c r="G617" t="s">
        <v>1170</v>
      </c>
      <c r="I617" t="s">
        <v>2810</v>
      </c>
      <c r="J617" t="s">
        <v>4167</v>
      </c>
      <c r="L617" t="s">
        <v>2262</v>
      </c>
      <c r="M617" t="s">
        <v>6549</v>
      </c>
    </row>
    <row r="618" spans="6:13" x14ac:dyDescent="0.25">
      <c r="F618" t="s">
        <v>509</v>
      </c>
      <c r="G618" t="s">
        <v>1288</v>
      </c>
      <c r="I618" t="s">
        <v>2810</v>
      </c>
      <c r="J618" t="s">
        <v>4227</v>
      </c>
      <c r="L618" t="s">
        <v>2262</v>
      </c>
      <c r="M618" t="s">
        <v>5851</v>
      </c>
    </row>
    <row r="619" spans="6:13" x14ac:dyDescent="0.25">
      <c r="F619" t="s">
        <v>423</v>
      </c>
      <c r="G619" t="s">
        <v>1113</v>
      </c>
      <c r="I619" t="s">
        <v>4127</v>
      </c>
      <c r="J619" t="s">
        <v>4128</v>
      </c>
      <c r="L619" t="s">
        <v>129</v>
      </c>
      <c r="M619" t="s">
        <v>5833</v>
      </c>
    </row>
    <row r="620" spans="6:13" x14ac:dyDescent="0.25">
      <c r="F620" t="s">
        <v>441</v>
      </c>
      <c r="G620" t="s">
        <v>1528</v>
      </c>
      <c r="I620" t="s">
        <v>419</v>
      </c>
      <c r="J620" t="s">
        <v>3411</v>
      </c>
      <c r="L620" t="s">
        <v>602</v>
      </c>
      <c r="M620" t="s">
        <v>6174</v>
      </c>
    </row>
    <row r="621" spans="6:13" x14ac:dyDescent="0.25">
      <c r="F621" t="s">
        <v>41</v>
      </c>
      <c r="G621" t="s">
        <v>963</v>
      </c>
      <c r="I621" t="s">
        <v>2034</v>
      </c>
      <c r="J621" t="s">
        <v>2717</v>
      </c>
      <c r="L621" t="s">
        <v>5915</v>
      </c>
      <c r="M621" t="s">
        <v>5916</v>
      </c>
    </row>
    <row r="622" spans="6:13" x14ac:dyDescent="0.25">
      <c r="F622" t="s">
        <v>753</v>
      </c>
      <c r="G622" t="s">
        <v>1219</v>
      </c>
      <c r="I622" t="s">
        <v>3706</v>
      </c>
      <c r="J622" t="s">
        <v>3707</v>
      </c>
      <c r="L622" t="s">
        <v>2262</v>
      </c>
      <c r="M622" t="s">
        <v>6618</v>
      </c>
    </row>
    <row r="623" spans="6:13" x14ac:dyDescent="0.25">
      <c r="F623" t="s">
        <v>329</v>
      </c>
      <c r="G623" t="s">
        <v>1455</v>
      </c>
      <c r="I623" t="s">
        <v>419</v>
      </c>
      <c r="J623" t="s">
        <v>4295</v>
      </c>
      <c r="L623" t="s">
        <v>41</v>
      </c>
      <c r="M623" t="s">
        <v>5728</v>
      </c>
    </row>
    <row r="624" spans="6:13" x14ac:dyDescent="0.25">
      <c r="F624" t="s">
        <v>754</v>
      </c>
      <c r="G624" t="s">
        <v>1221</v>
      </c>
      <c r="I624" t="s">
        <v>130</v>
      </c>
      <c r="J624" t="s">
        <v>4225</v>
      </c>
      <c r="L624" t="s">
        <v>41</v>
      </c>
      <c r="M624" t="s">
        <v>5772</v>
      </c>
    </row>
    <row r="625" spans="6:13" x14ac:dyDescent="0.25">
      <c r="F625" t="s">
        <v>800</v>
      </c>
      <c r="G625" t="s">
        <v>1426</v>
      </c>
      <c r="I625" t="s">
        <v>415</v>
      </c>
      <c r="J625" t="s">
        <v>3273</v>
      </c>
      <c r="L625" t="s">
        <v>5337</v>
      </c>
      <c r="M625" t="s">
        <v>5338</v>
      </c>
    </row>
    <row r="626" spans="6:13" x14ac:dyDescent="0.25">
      <c r="F626" t="s">
        <v>374</v>
      </c>
      <c r="G626" t="s">
        <v>1189</v>
      </c>
      <c r="I626" t="s">
        <v>1811</v>
      </c>
      <c r="J626" t="s">
        <v>7245</v>
      </c>
      <c r="L626" t="s">
        <v>5681</v>
      </c>
      <c r="M626" t="s">
        <v>6640</v>
      </c>
    </row>
    <row r="627" spans="6:13" x14ac:dyDescent="0.25">
      <c r="F627" t="s">
        <v>837</v>
      </c>
      <c r="G627" t="s">
        <v>1620</v>
      </c>
      <c r="I627" t="s">
        <v>3070</v>
      </c>
      <c r="J627" t="s">
        <v>3071</v>
      </c>
      <c r="L627" t="s">
        <v>5598</v>
      </c>
      <c r="M627" t="s">
        <v>6057</v>
      </c>
    </row>
    <row r="628" spans="6:13" x14ac:dyDescent="0.25">
      <c r="F628" t="s">
        <v>102</v>
      </c>
      <c r="G628" t="s">
        <v>1309</v>
      </c>
      <c r="I628" t="s">
        <v>267</v>
      </c>
      <c r="J628" t="s">
        <v>2093</v>
      </c>
      <c r="L628" t="s">
        <v>2262</v>
      </c>
      <c r="M628" t="s">
        <v>6485</v>
      </c>
    </row>
    <row r="629" spans="6:13" x14ac:dyDescent="0.25">
      <c r="F629" t="s">
        <v>820</v>
      </c>
      <c r="G629" t="s">
        <v>1535</v>
      </c>
      <c r="I629" t="s">
        <v>2032</v>
      </c>
      <c r="J629" t="s">
        <v>2033</v>
      </c>
      <c r="L629" t="s">
        <v>303</v>
      </c>
      <c r="M629" t="s">
        <v>6479</v>
      </c>
    </row>
    <row r="630" spans="6:13" x14ac:dyDescent="0.25">
      <c r="F630" t="s">
        <v>701</v>
      </c>
      <c r="G630" t="s">
        <v>977</v>
      </c>
      <c r="I630" t="s">
        <v>97</v>
      </c>
      <c r="J630" t="s">
        <v>4248</v>
      </c>
      <c r="L630" t="s">
        <v>6632</v>
      </c>
      <c r="M630" t="s">
        <v>6633</v>
      </c>
    </row>
    <row r="631" spans="6:13" x14ac:dyDescent="0.25">
      <c r="F631" t="s">
        <v>374</v>
      </c>
      <c r="G631" t="s">
        <v>1225</v>
      </c>
      <c r="I631" t="s">
        <v>423</v>
      </c>
      <c r="J631" t="s">
        <v>1940</v>
      </c>
      <c r="L631" t="s">
        <v>25</v>
      </c>
      <c r="M631" t="s">
        <v>6543</v>
      </c>
    </row>
    <row r="632" spans="6:13" x14ac:dyDescent="0.25">
      <c r="F632" t="s">
        <v>329</v>
      </c>
      <c r="G632" t="s">
        <v>1432</v>
      </c>
      <c r="I632" t="s">
        <v>2810</v>
      </c>
      <c r="J632" t="s">
        <v>4425</v>
      </c>
      <c r="L632" t="s">
        <v>129</v>
      </c>
      <c r="M632" t="s">
        <v>6289</v>
      </c>
    </row>
    <row r="633" spans="6:13" x14ac:dyDescent="0.25">
      <c r="F633" t="s">
        <v>509</v>
      </c>
      <c r="G633" t="s">
        <v>1248</v>
      </c>
      <c r="I633" t="s">
        <v>2765</v>
      </c>
      <c r="J633" t="s">
        <v>2868</v>
      </c>
      <c r="L633" t="s">
        <v>5465</v>
      </c>
      <c r="M633" t="s">
        <v>6557</v>
      </c>
    </row>
    <row r="634" spans="6:13" x14ac:dyDescent="0.25">
      <c r="F634" t="s">
        <v>509</v>
      </c>
      <c r="G634" t="s">
        <v>7213</v>
      </c>
      <c r="I634" t="s">
        <v>3177</v>
      </c>
      <c r="J634" t="s">
        <v>3178</v>
      </c>
      <c r="L634" t="s">
        <v>484</v>
      </c>
      <c r="M634" t="s">
        <v>6106</v>
      </c>
    </row>
    <row r="635" spans="6:13" x14ac:dyDescent="0.25">
      <c r="F635" t="s">
        <v>758</v>
      </c>
      <c r="G635" t="s">
        <v>1235</v>
      </c>
      <c r="I635" t="s">
        <v>267</v>
      </c>
      <c r="J635" t="s">
        <v>1995</v>
      </c>
      <c r="L635" t="s">
        <v>41</v>
      </c>
      <c r="M635" t="s">
        <v>7105</v>
      </c>
    </row>
    <row r="636" spans="6:13" x14ac:dyDescent="0.25">
      <c r="F636" t="s">
        <v>777</v>
      </c>
      <c r="G636" t="s">
        <v>1341</v>
      </c>
      <c r="I636" t="s">
        <v>3206</v>
      </c>
      <c r="J636" t="s">
        <v>3760</v>
      </c>
      <c r="L636" t="s">
        <v>41</v>
      </c>
      <c r="M636" t="s">
        <v>6835</v>
      </c>
    </row>
    <row r="637" spans="6:13" x14ac:dyDescent="0.25">
      <c r="F637" t="s">
        <v>748</v>
      </c>
      <c r="G637" t="s">
        <v>1200</v>
      </c>
      <c r="I637" t="s">
        <v>2810</v>
      </c>
      <c r="J637" t="s">
        <v>7258</v>
      </c>
      <c r="L637" t="s">
        <v>602</v>
      </c>
      <c r="M637" t="s">
        <v>6027</v>
      </c>
    </row>
    <row r="638" spans="6:13" x14ac:dyDescent="0.25">
      <c r="F638" t="s">
        <v>674</v>
      </c>
      <c r="G638" t="s">
        <v>876</v>
      </c>
      <c r="I638" t="s">
        <v>415</v>
      </c>
      <c r="J638" t="s">
        <v>4557</v>
      </c>
      <c r="L638" t="s">
        <v>484</v>
      </c>
      <c r="M638" t="s">
        <v>5190</v>
      </c>
    </row>
    <row r="639" spans="6:13" x14ac:dyDescent="0.25">
      <c r="F639" t="s">
        <v>374</v>
      </c>
      <c r="G639" t="s">
        <v>1057</v>
      </c>
      <c r="I639" t="s">
        <v>423</v>
      </c>
      <c r="J639" t="s">
        <v>4287</v>
      </c>
      <c r="L639" t="s">
        <v>484</v>
      </c>
      <c r="M639" t="s">
        <v>6785</v>
      </c>
    </row>
    <row r="640" spans="6:13" x14ac:dyDescent="0.25">
      <c r="F640" t="s">
        <v>102</v>
      </c>
      <c r="G640" t="s">
        <v>1353</v>
      </c>
      <c r="I640" t="s">
        <v>309</v>
      </c>
      <c r="J640" t="s">
        <v>3195</v>
      </c>
      <c r="L640" t="s">
        <v>5496</v>
      </c>
      <c r="M640" t="s">
        <v>5616</v>
      </c>
    </row>
    <row r="641" spans="6:13" x14ac:dyDescent="0.25">
      <c r="F641" t="s">
        <v>102</v>
      </c>
      <c r="G641" t="s">
        <v>1430</v>
      </c>
      <c r="I641" t="s">
        <v>415</v>
      </c>
      <c r="J641" t="s">
        <v>1775</v>
      </c>
      <c r="L641" t="s">
        <v>5496</v>
      </c>
      <c r="M641" t="s">
        <v>6452</v>
      </c>
    </row>
    <row r="642" spans="6:13" x14ac:dyDescent="0.25">
      <c r="F642" t="s">
        <v>725</v>
      </c>
      <c r="G642" t="s">
        <v>1072</v>
      </c>
      <c r="I642" t="s">
        <v>3521</v>
      </c>
      <c r="J642" t="s">
        <v>3522</v>
      </c>
      <c r="L642" t="s">
        <v>5598</v>
      </c>
      <c r="M642" t="s">
        <v>5599</v>
      </c>
    </row>
    <row r="643" spans="6:13" x14ac:dyDescent="0.25">
      <c r="F643" t="s">
        <v>771</v>
      </c>
      <c r="G643" t="s">
        <v>1323</v>
      </c>
      <c r="I643" t="s">
        <v>377</v>
      </c>
      <c r="J643" t="s">
        <v>2689</v>
      </c>
      <c r="L643" t="s">
        <v>6076</v>
      </c>
      <c r="M643" t="s">
        <v>6077</v>
      </c>
    </row>
    <row r="644" spans="6:13" x14ac:dyDescent="0.25">
      <c r="F644" t="s">
        <v>441</v>
      </c>
      <c r="G644" t="s">
        <v>1054</v>
      </c>
      <c r="I644" t="s">
        <v>4142</v>
      </c>
      <c r="J644" t="s">
        <v>4778</v>
      </c>
      <c r="L644" t="s">
        <v>5944</v>
      </c>
      <c r="M644" t="s">
        <v>5945</v>
      </c>
    </row>
    <row r="645" spans="6:13" x14ac:dyDescent="0.25">
      <c r="F645" t="s">
        <v>706</v>
      </c>
      <c r="G645" t="s">
        <v>998</v>
      </c>
      <c r="I645" t="s">
        <v>2272</v>
      </c>
      <c r="J645" t="s">
        <v>2273</v>
      </c>
      <c r="L645" t="s">
        <v>41</v>
      </c>
      <c r="M645" t="s">
        <v>6444</v>
      </c>
    </row>
    <row r="646" spans="6:13" x14ac:dyDescent="0.25">
      <c r="F646" t="s">
        <v>507</v>
      </c>
      <c r="G646" t="s">
        <v>1642</v>
      </c>
      <c r="I646" t="s">
        <v>2810</v>
      </c>
      <c r="J646" t="s">
        <v>3004</v>
      </c>
      <c r="L646" t="s">
        <v>686</v>
      </c>
      <c r="M646" t="s">
        <v>6872</v>
      </c>
    </row>
    <row r="647" spans="6:13" x14ac:dyDescent="0.25">
      <c r="F647" t="s">
        <v>775</v>
      </c>
      <c r="G647" t="s">
        <v>1333</v>
      </c>
      <c r="I647" t="s">
        <v>4695</v>
      </c>
      <c r="J647" t="s">
        <v>4696</v>
      </c>
      <c r="L647" t="s">
        <v>41</v>
      </c>
      <c r="M647" t="s">
        <v>6921</v>
      </c>
    </row>
    <row r="648" spans="6:13" x14ac:dyDescent="0.25">
      <c r="F648" t="s">
        <v>129</v>
      </c>
      <c r="G648" t="s">
        <v>1365</v>
      </c>
      <c r="I648" t="s">
        <v>7303</v>
      </c>
      <c r="J648" t="s">
        <v>2863</v>
      </c>
      <c r="L648" t="s">
        <v>5496</v>
      </c>
      <c r="M648" t="s">
        <v>5497</v>
      </c>
    </row>
    <row r="649" spans="6:13" x14ac:dyDescent="0.25">
      <c r="F649" t="s">
        <v>681</v>
      </c>
      <c r="G649" t="s">
        <v>1489</v>
      </c>
      <c r="I649" t="s">
        <v>415</v>
      </c>
      <c r="J649" t="s">
        <v>3616</v>
      </c>
      <c r="L649" t="s">
        <v>602</v>
      </c>
      <c r="M649" t="s">
        <v>5877</v>
      </c>
    </row>
    <row r="650" spans="6:13" x14ac:dyDescent="0.25">
      <c r="F650" t="s">
        <v>788</v>
      </c>
      <c r="G650" t="s">
        <v>1381</v>
      </c>
      <c r="I650" t="s">
        <v>329</v>
      </c>
      <c r="J650" t="s">
        <v>4749</v>
      </c>
      <c r="L650" t="s">
        <v>484</v>
      </c>
      <c r="M650" t="s">
        <v>6073</v>
      </c>
    </row>
    <row r="651" spans="6:13" x14ac:dyDescent="0.25">
      <c r="F651" t="s">
        <v>329</v>
      </c>
      <c r="G651" t="s">
        <v>1480</v>
      </c>
      <c r="I651" t="s">
        <v>329</v>
      </c>
      <c r="J651" t="s">
        <v>2362</v>
      </c>
      <c r="L651" t="s">
        <v>2636</v>
      </c>
      <c r="M651" t="s">
        <v>5199</v>
      </c>
    </row>
    <row r="652" spans="6:13" x14ac:dyDescent="0.25">
      <c r="F652" t="s">
        <v>329</v>
      </c>
      <c r="G652" t="s">
        <v>1205</v>
      </c>
      <c r="I652" t="s">
        <v>3206</v>
      </c>
      <c r="J652" t="s">
        <v>3207</v>
      </c>
      <c r="L652" t="s">
        <v>413</v>
      </c>
      <c r="M652" t="s">
        <v>5439</v>
      </c>
    </row>
    <row r="653" spans="6:13" x14ac:dyDescent="0.25">
      <c r="F653" t="s">
        <v>636</v>
      </c>
      <c r="G653" t="s">
        <v>886</v>
      </c>
      <c r="I653" t="s">
        <v>309</v>
      </c>
      <c r="J653" t="s">
        <v>1883</v>
      </c>
      <c r="L653" t="s">
        <v>5247</v>
      </c>
      <c r="M653" t="s">
        <v>5248</v>
      </c>
    </row>
    <row r="654" spans="6:13" x14ac:dyDescent="0.25">
      <c r="F654" t="s">
        <v>726</v>
      </c>
      <c r="G654" t="s">
        <v>1075</v>
      </c>
      <c r="I654" t="s">
        <v>2810</v>
      </c>
      <c r="J654" t="s">
        <v>2811</v>
      </c>
      <c r="L654" t="s">
        <v>6036</v>
      </c>
      <c r="M654" t="s">
        <v>6037</v>
      </c>
    </row>
    <row r="655" spans="6:13" x14ac:dyDescent="0.25">
      <c r="F655" t="s">
        <v>823</v>
      </c>
      <c r="G655" t="s">
        <v>1552</v>
      </c>
      <c r="I655" t="s">
        <v>3070</v>
      </c>
      <c r="J655" t="s">
        <v>4783</v>
      </c>
      <c r="L655" t="s">
        <v>144</v>
      </c>
      <c r="M655" t="s">
        <v>5725</v>
      </c>
    </row>
    <row r="656" spans="6:13" x14ac:dyDescent="0.25">
      <c r="F656" t="s">
        <v>329</v>
      </c>
      <c r="G656" t="s">
        <v>1610</v>
      </c>
      <c r="I656" t="s">
        <v>4661</v>
      </c>
      <c r="J656" t="s">
        <v>4662</v>
      </c>
      <c r="L656" t="s">
        <v>484</v>
      </c>
      <c r="M656" t="s">
        <v>5187</v>
      </c>
    </row>
    <row r="657" spans="6:13" x14ac:dyDescent="0.25">
      <c r="F657" t="s">
        <v>41</v>
      </c>
      <c r="G657" t="s">
        <v>1434</v>
      </c>
      <c r="I657" t="s">
        <v>52</v>
      </c>
      <c r="J657" t="s">
        <v>2213</v>
      </c>
      <c r="L657" t="s">
        <v>484</v>
      </c>
      <c r="M657" t="s">
        <v>5990</v>
      </c>
    </row>
    <row r="658" spans="6:13" x14ac:dyDescent="0.25">
      <c r="F658" t="s">
        <v>441</v>
      </c>
      <c r="G658" t="s">
        <v>1088</v>
      </c>
      <c r="I658" t="s">
        <v>2459</v>
      </c>
      <c r="J658" t="s">
        <v>2460</v>
      </c>
      <c r="L658" t="s">
        <v>67</v>
      </c>
      <c r="M658" t="s">
        <v>6861</v>
      </c>
    </row>
    <row r="659" spans="6:13" x14ac:dyDescent="0.25">
      <c r="F659" t="s">
        <v>329</v>
      </c>
      <c r="G659" t="s">
        <v>1515</v>
      </c>
      <c r="I659" t="s">
        <v>329</v>
      </c>
      <c r="J659" t="s">
        <v>3193</v>
      </c>
      <c r="L659" t="s">
        <v>2008</v>
      </c>
      <c r="M659" t="s">
        <v>6328</v>
      </c>
    </row>
    <row r="660" spans="6:13" x14ac:dyDescent="0.25">
      <c r="F660" t="s">
        <v>599</v>
      </c>
      <c r="G660" t="s">
        <v>1324</v>
      </c>
      <c r="I660" t="s">
        <v>297</v>
      </c>
      <c r="J660" t="s">
        <v>2137</v>
      </c>
      <c r="L660" t="s">
        <v>5463</v>
      </c>
      <c r="M660" t="s">
        <v>5464</v>
      </c>
    </row>
    <row r="661" spans="6:13" x14ac:dyDescent="0.25">
      <c r="F661" t="s">
        <v>681</v>
      </c>
      <c r="G661" t="s">
        <v>1572</v>
      </c>
      <c r="I661" t="s">
        <v>297</v>
      </c>
      <c r="J661" t="s">
        <v>4317</v>
      </c>
      <c r="L661" t="s">
        <v>484</v>
      </c>
      <c r="M661" t="s">
        <v>6084</v>
      </c>
    </row>
    <row r="662" spans="6:13" x14ac:dyDescent="0.25">
      <c r="F662" t="s">
        <v>327</v>
      </c>
      <c r="G662" t="s">
        <v>1346</v>
      </c>
      <c r="I662" t="s">
        <v>329</v>
      </c>
      <c r="J662" t="s">
        <v>3293</v>
      </c>
      <c r="L662" t="s">
        <v>303</v>
      </c>
      <c r="M662" t="s">
        <v>6947</v>
      </c>
    </row>
    <row r="663" spans="6:13" x14ac:dyDescent="0.25">
      <c r="F663" t="s">
        <v>747</v>
      </c>
      <c r="G663" t="s">
        <v>1185</v>
      </c>
      <c r="I663" t="s">
        <v>2153</v>
      </c>
      <c r="J663" t="s">
        <v>2154</v>
      </c>
      <c r="L663" t="s">
        <v>6076</v>
      </c>
      <c r="M663" t="s">
        <v>6840</v>
      </c>
    </row>
    <row r="664" spans="6:13" x14ac:dyDescent="0.25">
      <c r="F664" t="s">
        <v>44</v>
      </c>
      <c r="G664" t="s">
        <v>1501</v>
      </c>
      <c r="I664" t="s">
        <v>3298</v>
      </c>
      <c r="J664" t="s">
        <v>3299</v>
      </c>
      <c r="L664" t="s">
        <v>41</v>
      </c>
      <c r="M664" t="s">
        <v>5975</v>
      </c>
    </row>
    <row r="665" spans="6:13" x14ac:dyDescent="0.25">
      <c r="F665" t="s">
        <v>681</v>
      </c>
      <c r="G665" t="s">
        <v>1259</v>
      </c>
      <c r="I665" t="s">
        <v>2563</v>
      </c>
      <c r="J665" t="s">
        <v>4544</v>
      </c>
      <c r="L665" t="s">
        <v>6650</v>
      </c>
      <c r="M665" t="s">
        <v>6651</v>
      </c>
    </row>
    <row r="666" spans="6:13" x14ac:dyDescent="0.25">
      <c r="F666" t="s">
        <v>329</v>
      </c>
      <c r="G666" t="s">
        <v>1196</v>
      </c>
      <c r="I666" t="s">
        <v>297</v>
      </c>
      <c r="J666" t="s">
        <v>4671</v>
      </c>
      <c r="L666" t="s">
        <v>6677</v>
      </c>
      <c r="M666" t="s">
        <v>6678</v>
      </c>
    </row>
    <row r="667" spans="6:13" x14ac:dyDescent="0.25">
      <c r="F667" t="s">
        <v>329</v>
      </c>
      <c r="G667" t="s">
        <v>1621</v>
      </c>
      <c r="I667" t="s">
        <v>292</v>
      </c>
      <c r="J667" t="s">
        <v>7242</v>
      </c>
      <c r="L667" t="s">
        <v>300</v>
      </c>
      <c r="M667" t="s">
        <v>7142</v>
      </c>
    </row>
    <row r="668" spans="6:13" x14ac:dyDescent="0.25">
      <c r="F668" t="s">
        <v>795</v>
      </c>
      <c r="G668" t="s">
        <v>1416</v>
      </c>
      <c r="I668" t="s">
        <v>2101</v>
      </c>
      <c r="J668" t="s">
        <v>4760</v>
      </c>
      <c r="L668" t="s">
        <v>7081</v>
      </c>
      <c r="M668" t="s">
        <v>7082</v>
      </c>
    </row>
    <row r="669" spans="6:13" x14ac:dyDescent="0.25">
      <c r="F669" t="s">
        <v>783</v>
      </c>
      <c r="G669" t="s">
        <v>1370</v>
      </c>
      <c r="I669" t="s">
        <v>270</v>
      </c>
      <c r="J669" t="s">
        <v>4171</v>
      </c>
      <c r="L669" t="s">
        <v>1928</v>
      </c>
      <c r="M669" t="s">
        <v>5866</v>
      </c>
    </row>
    <row r="670" spans="6:13" x14ac:dyDescent="0.25">
      <c r="F670" t="s">
        <v>364</v>
      </c>
      <c r="G670" t="s">
        <v>921</v>
      </c>
      <c r="I670" t="s">
        <v>426</v>
      </c>
      <c r="J670" t="s">
        <v>3998</v>
      </c>
      <c r="L670" t="s">
        <v>484</v>
      </c>
      <c r="M670" t="s">
        <v>5441</v>
      </c>
    </row>
    <row r="671" spans="6:13" x14ac:dyDescent="0.25">
      <c r="F671" t="s">
        <v>327</v>
      </c>
      <c r="G671" t="s">
        <v>1485</v>
      </c>
      <c r="I671" t="s">
        <v>426</v>
      </c>
      <c r="J671" t="s">
        <v>3005</v>
      </c>
      <c r="L671" t="s">
        <v>303</v>
      </c>
      <c r="M671" t="s">
        <v>5396</v>
      </c>
    </row>
    <row r="672" spans="6:13" x14ac:dyDescent="0.25">
      <c r="F672" t="s">
        <v>602</v>
      </c>
      <c r="G672" t="s">
        <v>993</v>
      </c>
      <c r="I672" t="s">
        <v>327</v>
      </c>
      <c r="J672" t="s">
        <v>3941</v>
      </c>
      <c r="L672" t="s">
        <v>7079</v>
      </c>
      <c r="M672" t="s">
        <v>7080</v>
      </c>
    </row>
    <row r="673" spans="6:13" x14ac:dyDescent="0.25">
      <c r="F673" t="s">
        <v>681</v>
      </c>
      <c r="G673" t="s">
        <v>891</v>
      </c>
      <c r="I673" t="s">
        <v>423</v>
      </c>
      <c r="J673" t="s">
        <v>3453</v>
      </c>
      <c r="L673" t="s">
        <v>484</v>
      </c>
      <c r="M673" t="s">
        <v>6982</v>
      </c>
    </row>
    <row r="674" spans="6:13" x14ac:dyDescent="0.25">
      <c r="F674" t="s">
        <v>813</v>
      </c>
      <c r="G674" t="s">
        <v>1497</v>
      </c>
      <c r="I674" t="s">
        <v>2426</v>
      </c>
      <c r="J674" t="s">
        <v>2427</v>
      </c>
      <c r="L674" t="s">
        <v>41</v>
      </c>
      <c r="M674" t="s">
        <v>6565</v>
      </c>
    </row>
    <row r="675" spans="6:13" x14ac:dyDescent="0.25">
      <c r="F675" t="s">
        <v>303</v>
      </c>
      <c r="G675" t="s">
        <v>1082</v>
      </c>
      <c r="I675" t="s">
        <v>3907</v>
      </c>
      <c r="J675" t="s">
        <v>4294</v>
      </c>
      <c r="L675" t="s">
        <v>5111</v>
      </c>
      <c r="M675" t="s">
        <v>5112</v>
      </c>
    </row>
    <row r="676" spans="6:13" x14ac:dyDescent="0.25">
      <c r="F676" t="s">
        <v>714</v>
      </c>
      <c r="G676" t="s">
        <v>1031</v>
      </c>
      <c r="I676" t="s">
        <v>2720</v>
      </c>
      <c r="J676" t="s">
        <v>4325</v>
      </c>
      <c r="L676" t="s">
        <v>297</v>
      </c>
      <c r="M676" t="s">
        <v>4971</v>
      </c>
    </row>
    <row r="677" spans="6:13" x14ac:dyDescent="0.25">
      <c r="F677" t="s">
        <v>822</v>
      </c>
      <c r="G677" t="s">
        <v>1539</v>
      </c>
      <c r="I677" t="s">
        <v>4000</v>
      </c>
      <c r="J677" t="s">
        <v>4001</v>
      </c>
      <c r="L677" t="s">
        <v>329</v>
      </c>
      <c r="M677" t="s">
        <v>5999</v>
      </c>
    </row>
    <row r="678" spans="6:13" x14ac:dyDescent="0.25">
      <c r="F678" t="s">
        <v>327</v>
      </c>
      <c r="G678" t="s">
        <v>896</v>
      </c>
      <c r="I678" t="s">
        <v>41</v>
      </c>
      <c r="J678" t="s">
        <v>2751</v>
      </c>
      <c r="L678" t="s">
        <v>303</v>
      </c>
      <c r="M678" t="s">
        <v>5676</v>
      </c>
    </row>
    <row r="679" spans="6:13" x14ac:dyDescent="0.25">
      <c r="F679" t="s">
        <v>41</v>
      </c>
      <c r="G679" t="s">
        <v>1479</v>
      </c>
      <c r="I679" t="s">
        <v>267</v>
      </c>
      <c r="J679" t="s">
        <v>3996</v>
      </c>
      <c r="L679" t="s">
        <v>303</v>
      </c>
      <c r="M679" t="s">
        <v>5610</v>
      </c>
    </row>
    <row r="680" spans="6:13" x14ac:dyDescent="0.25">
      <c r="F680" t="s">
        <v>102</v>
      </c>
      <c r="G680" t="s">
        <v>1551</v>
      </c>
      <c r="I680" t="s">
        <v>49</v>
      </c>
      <c r="J680" t="s">
        <v>3696</v>
      </c>
      <c r="L680" t="s">
        <v>5681</v>
      </c>
      <c r="M680" t="s">
        <v>5682</v>
      </c>
    </row>
    <row r="681" spans="6:13" x14ac:dyDescent="0.25">
      <c r="F681" t="s">
        <v>706</v>
      </c>
      <c r="G681" t="s">
        <v>1139</v>
      </c>
      <c r="I681" t="s">
        <v>329</v>
      </c>
      <c r="J681" t="s">
        <v>3879</v>
      </c>
      <c r="L681" t="s">
        <v>484</v>
      </c>
      <c r="M681" t="s">
        <v>7141</v>
      </c>
    </row>
    <row r="682" spans="6:13" x14ac:dyDescent="0.25">
      <c r="F682" t="s">
        <v>303</v>
      </c>
      <c r="G682" t="s">
        <v>1647</v>
      </c>
      <c r="I682" t="s">
        <v>3786</v>
      </c>
      <c r="J682" t="s">
        <v>3787</v>
      </c>
      <c r="L682" t="s">
        <v>303</v>
      </c>
      <c r="M682" t="s">
        <v>6244</v>
      </c>
    </row>
    <row r="683" spans="6:13" x14ac:dyDescent="0.25">
      <c r="F683" t="s">
        <v>509</v>
      </c>
      <c r="G683" t="s">
        <v>1303</v>
      </c>
      <c r="I683" t="s">
        <v>267</v>
      </c>
      <c r="J683" t="s">
        <v>3236</v>
      </c>
      <c r="L683" t="s">
        <v>327</v>
      </c>
      <c r="M683" t="s">
        <v>5363</v>
      </c>
    </row>
    <row r="684" spans="6:13" x14ac:dyDescent="0.25">
      <c r="F684" t="s">
        <v>129</v>
      </c>
      <c r="G684" t="s">
        <v>903</v>
      </c>
      <c r="I684" t="s">
        <v>268</v>
      </c>
      <c r="J684" t="s">
        <v>1784</v>
      </c>
      <c r="L684" t="s">
        <v>41</v>
      </c>
      <c r="M684" t="s">
        <v>7162</v>
      </c>
    </row>
    <row r="685" spans="6:13" x14ac:dyDescent="0.25">
      <c r="F685" t="s">
        <v>814</v>
      </c>
      <c r="G685" t="s">
        <v>1511</v>
      </c>
      <c r="I685" t="s">
        <v>309</v>
      </c>
      <c r="J685" t="s">
        <v>3533</v>
      </c>
      <c r="L685" t="s">
        <v>5915</v>
      </c>
      <c r="M685" t="s">
        <v>6636</v>
      </c>
    </row>
    <row r="686" spans="6:13" x14ac:dyDescent="0.25">
      <c r="F686" t="s">
        <v>737</v>
      </c>
      <c r="G686" t="s">
        <v>1414</v>
      </c>
      <c r="I686" t="s">
        <v>3813</v>
      </c>
      <c r="J686" t="s">
        <v>3814</v>
      </c>
      <c r="L686" t="s">
        <v>300</v>
      </c>
      <c r="M686" t="s">
        <v>5680</v>
      </c>
    </row>
    <row r="687" spans="6:13" x14ac:dyDescent="0.25">
      <c r="F687" t="s">
        <v>102</v>
      </c>
      <c r="G687" t="s">
        <v>7219</v>
      </c>
      <c r="I687" t="s">
        <v>4655</v>
      </c>
      <c r="J687" t="s">
        <v>4656</v>
      </c>
      <c r="L687" t="s">
        <v>329</v>
      </c>
      <c r="M687" t="s">
        <v>6834</v>
      </c>
    </row>
    <row r="688" spans="6:13" x14ac:dyDescent="0.25">
      <c r="F688" t="s">
        <v>694</v>
      </c>
      <c r="G688" t="s">
        <v>944</v>
      </c>
      <c r="I688" t="s">
        <v>1922</v>
      </c>
      <c r="J688" t="s">
        <v>1923</v>
      </c>
      <c r="L688" t="s">
        <v>303</v>
      </c>
      <c r="M688" t="s">
        <v>6411</v>
      </c>
    </row>
    <row r="689" spans="6:13" x14ac:dyDescent="0.25">
      <c r="F689" t="s">
        <v>779</v>
      </c>
      <c r="G689" t="s">
        <v>7220</v>
      </c>
      <c r="I689" t="s">
        <v>270</v>
      </c>
      <c r="J689" t="s">
        <v>2469</v>
      </c>
      <c r="L689" t="s">
        <v>300</v>
      </c>
      <c r="M689" t="s">
        <v>7099</v>
      </c>
    </row>
    <row r="690" spans="6:13" x14ac:dyDescent="0.25">
      <c r="F690" t="s">
        <v>818</v>
      </c>
      <c r="G690" t="s">
        <v>1521</v>
      </c>
      <c r="I690" t="s">
        <v>271</v>
      </c>
      <c r="J690" t="s">
        <v>2606</v>
      </c>
      <c r="L690" t="s">
        <v>413</v>
      </c>
      <c r="M690" t="s">
        <v>7019</v>
      </c>
    </row>
    <row r="691" spans="6:13" x14ac:dyDescent="0.25">
      <c r="F691" t="s">
        <v>636</v>
      </c>
      <c r="G691" t="s">
        <v>953</v>
      </c>
      <c r="I691" t="s">
        <v>3352</v>
      </c>
      <c r="J691" t="s">
        <v>3353</v>
      </c>
      <c r="L691" t="s">
        <v>303</v>
      </c>
      <c r="M691" t="s">
        <v>5892</v>
      </c>
    </row>
    <row r="692" spans="6:13" x14ac:dyDescent="0.25">
      <c r="F692" t="s">
        <v>681</v>
      </c>
      <c r="G692" t="s">
        <v>1635</v>
      </c>
      <c r="I692" t="s">
        <v>414</v>
      </c>
      <c r="J692" t="s">
        <v>3245</v>
      </c>
      <c r="L692" t="s">
        <v>303</v>
      </c>
      <c r="M692" t="s">
        <v>7174</v>
      </c>
    </row>
    <row r="693" spans="6:13" x14ac:dyDescent="0.25">
      <c r="F693" t="s">
        <v>303</v>
      </c>
      <c r="G693" t="s">
        <v>1051</v>
      </c>
      <c r="I693" t="s">
        <v>267</v>
      </c>
      <c r="J693" t="s">
        <v>2487</v>
      </c>
      <c r="L693" t="s">
        <v>423</v>
      </c>
      <c r="M693" t="s">
        <v>5414</v>
      </c>
    </row>
    <row r="694" spans="6:13" x14ac:dyDescent="0.25">
      <c r="F694" t="s">
        <v>661</v>
      </c>
      <c r="G694" t="s">
        <v>1660</v>
      </c>
      <c r="I694" t="s">
        <v>1796</v>
      </c>
      <c r="J694" t="s">
        <v>1797</v>
      </c>
      <c r="L694" t="s">
        <v>486</v>
      </c>
      <c r="M694" t="s">
        <v>4952</v>
      </c>
    </row>
    <row r="695" spans="6:13" x14ac:dyDescent="0.25">
      <c r="F695" t="s">
        <v>102</v>
      </c>
      <c r="G695" t="s">
        <v>1557</v>
      </c>
      <c r="I695" t="s">
        <v>582</v>
      </c>
      <c r="J695" t="s">
        <v>4500</v>
      </c>
      <c r="L695" t="s">
        <v>5341</v>
      </c>
      <c r="M695" t="s">
        <v>6901</v>
      </c>
    </row>
    <row r="696" spans="6:13" x14ac:dyDescent="0.25">
      <c r="F696" t="s">
        <v>102</v>
      </c>
      <c r="G696" t="s">
        <v>1320</v>
      </c>
      <c r="I696" t="s">
        <v>356</v>
      </c>
      <c r="J696" t="s">
        <v>3349</v>
      </c>
      <c r="L696" t="s">
        <v>5572</v>
      </c>
      <c r="M696" t="s">
        <v>5573</v>
      </c>
    </row>
    <row r="697" spans="6:13" x14ac:dyDescent="0.25">
      <c r="F697" t="s">
        <v>695</v>
      </c>
      <c r="G697" t="s">
        <v>952</v>
      </c>
      <c r="I697" t="s">
        <v>2019</v>
      </c>
      <c r="J697" t="s">
        <v>2020</v>
      </c>
      <c r="L697" t="s">
        <v>5341</v>
      </c>
      <c r="M697" t="s">
        <v>5342</v>
      </c>
    </row>
    <row r="698" spans="6:13" x14ac:dyDescent="0.25">
      <c r="F698" t="s">
        <v>102</v>
      </c>
      <c r="G698" t="s">
        <v>1272</v>
      </c>
      <c r="I698" t="s">
        <v>2815</v>
      </c>
      <c r="J698" t="s">
        <v>2816</v>
      </c>
      <c r="L698" t="s">
        <v>41</v>
      </c>
      <c r="M698" t="s">
        <v>6665</v>
      </c>
    </row>
    <row r="699" spans="6:13" x14ac:dyDescent="0.25">
      <c r="F699" t="s">
        <v>546</v>
      </c>
      <c r="G699" t="s">
        <v>1016</v>
      </c>
      <c r="I699" t="s">
        <v>49</v>
      </c>
      <c r="J699" t="s">
        <v>3553</v>
      </c>
      <c r="L699" t="s">
        <v>413</v>
      </c>
      <c r="M699" t="s">
        <v>7202</v>
      </c>
    </row>
    <row r="700" spans="6:13" x14ac:dyDescent="0.25">
      <c r="F700" t="s">
        <v>41</v>
      </c>
      <c r="G700" t="s">
        <v>1611</v>
      </c>
      <c r="I700" t="s">
        <v>270</v>
      </c>
      <c r="J700" t="s">
        <v>3880</v>
      </c>
      <c r="L700" t="s">
        <v>484</v>
      </c>
      <c r="M700" t="s">
        <v>5829</v>
      </c>
    </row>
    <row r="701" spans="6:13" x14ac:dyDescent="0.25">
      <c r="F701" t="s">
        <v>834</v>
      </c>
      <c r="G701" t="s">
        <v>1607</v>
      </c>
      <c r="I701" t="s">
        <v>413</v>
      </c>
      <c r="J701" t="s">
        <v>3401</v>
      </c>
      <c r="L701" t="s">
        <v>4966</v>
      </c>
      <c r="M701" t="s">
        <v>6515</v>
      </c>
    </row>
    <row r="702" spans="6:13" x14ac:dyDescent="0.25">
      <c r="F702" t="s">
        <v>7187</v>
      </c>
      <c r="G702" t="s">
        <v>1068</v>
      </c>
      <c r="I702" t="s">
        <v>413</v>
      </c>
      <c r="J702" t="s">
        <v>1943</v>
      </c>
      <c r="L702" t="s">
        <v>6177</v>
      </c>
      <c r="M702" t="s">
        <v>6178</v>
      </c>
    </row>
    <row r="703" spans="6:13" x14ac:dyDescent="0.25">
      <c r="F703" t="s">
        <v>129</v>
      </c>
      <c r="G703" t="s">
        <v>1486</v>
      </c>
      <c r="I703" t="s">
        <v>129</v>
      </c>
      <c r="J703" t="s">
        <v>2430</v>
      </c>
      <c r="L703" t="s">
        <v>484</v>
      </c>
      <c r="M703" t="s">
        <v>5159</v>
      </c>
    </row>
    <row r="704" spans="6:13" x14ac:dyDescent="0.25">
      <c r="F704" t="s">
        <v>102</v>
      </c>
      <c r="G704" t="s">
        <v>1602</v>
      </c>
      <c r="I704" t="s">
        <v>2676</v>
      </c>
      <c r="J704" t="s">
        <v>2677</v>
      </c>
      <c r="L704" t="s">
        <v>130</v>
      </c>
      <c r="M704" t="s">
        <v>5965</v>
      </c>
    </row>
    <row r="705" spans="6:13" x14ac:dyDescent="0.25">
      <c r="F705" t="s">
        <v>509</v>
      </c>
      <c r="G705" t="s">
        <v>1084</v>
      </c>
      <c r="I705" t="s">
        <v>270</v>
      </c>
      <c r="J705" t="s">
        <v>2066</v>
      </c>
      <c r="L705" t="s">
        <v>41</v>
      </c>
      <c r="M705" t="s">
        <v>5885</v>
      </c>
    </row>
    <row r="706" spans="6:13" x14ac:dyDescent="0.25">
      <c r="F706" t="s">
        <v>803</v>
      </c>
      <c r="G706" t="s">
        <v>1457</v>
      </c>
      <c r="I706" t="s">
        <v>4142</v>
      </c>
      <c r="J706" t="s">
        <v>4456</v>
      </c>
      <c r="L706" t="s">
        <v>484</v>
      </c>
      <c r="M706" t="s">
        <v>7095</v>
      </c>
    </row>
    <row r="707" spans="6:13" x14ac:dyDescent="0.25">
      <c r="F707" t="s">
        <v>7187</v>
      </c>
      <c r="G707" t="s">
        <v>1343</v>
      </c>
      <c r="I707" t="s">
        <v>329</v>
      </c>
      <c r="J707" t="s">
        <v>3892</v>
      </c>
      <c r="L707" t="s">
        <v>65</v>
      </c>
      <c r="M707" t="s">
        <v>5832</v>
      </c>
    </row>
    <row r="708" spans="6:13" x14ac:dyDescent="0.25">
      <c r="F708" t="s">
        <v>684</v>
      </c>
      <c r="G708" t="s">
        <v>1107</v>
      </c>
      <c r="I708" t="s">
        <v>3993</v>
      </c>
      <c r="J708" t="s">
        <v>3994</v>
      </c>
      <c r="L708" t="s">
        <v>484</v>
      </c>
      <c r="M708" t="s">
        <v>5853</v>
      </c>
    </row>
    <row r="709" spans="6:13" x14ac:dyDescent="0.25">
      <c r="F709" t="s">
        <v>102</v>
      </c>
      <c r="G709" t="s">
        <v>989</v>
      </c>
      <c r="I709" t="s">
        <v>3282</v>
      </c>
      <c r="J709" t="s">
        <v>3283</v>
      </c>
      <c r="L709" t="s">
        <v>130</v>
      </c>
      <c r="M709" t="s">
        <v>6822</v>
      </c>
    </row>
    <row r="710" spans="6:13" x14ac:dyDescent="0.25">
      <c r="F710" t="s">
        <v>831</v>
      </c>
      <c r="G710" t="s">
        <v>1601</v>
      </c>
      <c r="I710" t="s">
        <v>267</v>
      </c>
      <c r="J710" t="s">
        <v>3869</v>
      </c>
      <c r="L710" t="s">
        <v>468</v>
      </c>
      <c r="M710" t="s">
        <v>6210</v>
      </c>
    </row>
    <row r="711" spans="6:13" x14ac:dyDescent="0.25">
      <c r="F711" t="s">
        <v>509</v>
      </c>
      <c r="G711" t="s">
        <v>1271</v>
      </c>
      <c r="I711" t="s">
        <v>1880</v>
      </c>
      <c r="J711" t="s">
        <v>2002</v>
      </c>
      <c r="L711" t="s">
        <v>41</v>
      </c>
      <c r="M711" t="s">
        <v>5475</v>
      </c>
    </row>
    <row r="712" spans="6:13" x14ac:dyDescent="0.25">
      <c r="F712" t="s">
        <v>50</v>
      </c>
      <c r="G712" t="s">
        <v>1176</v>
      </c>
      <c r="I712" t="s">
        <v>309</v>
      </c>
      <c r="J712" t="s">
        <v>3631</v>
      </c>
      <c r="L712" t="s">
        <v>329</v>
      </c>
      <c r="M712" t="s">
        <v>5424</v>
      </c>
    </row>
    <row r="713" spans="6:13" x14ac:dyDescent="0.25">
      <c r="F713" t="s">
        <v>144</v>
      </c>
      <c r="G713" t="s">
        <v>854</v>
      </c>
      <c r="I713" t="s">
        <v>582</v>
      </c>
      <c r="J713" t="s">
        <v>4096</v>
      </c>
      <c r="L713" t="s">
        <v>327</v>
      </c>
      <c r="M713" t="s">
        <v>6667</v>
      </c>
    </row>
    <row r="714" spans="6:13" x14ac:dyDescent="0.25">
      <c r="F714" t="s">
        <v>679</v>
      </c>
      <c r="G714" t="s">
        <v>889</v>
      </c>
      <c r="I714" t="s">
        <v>300</v>
      </c>
      <c r="J714" t="s">
        <v>1901</v>
      </c>
      <c r="L714" t="s">
        <v>484</v>
      </c>
      <c r="M714" t="s">
        <v>5536</v>
      </c>
    </row>
    <row r="715" spans="6:13" x14ac:dyDescent="0.25">
      <c r="F715" t="s">
        <v>591</v>
      </c>
      <c r="G715" t="s">
        <v>1550</v>
      </c>
      <c r="I715" t="s">
        <v>53</v>
      </c>
      <c r="J715" t="s">
        <v>3124</v>
      </c>
      <c r="L715" t="s">
        <v>484</v>
      </c>
      <c r="M715" t="s">
        <v>5440</v>
      </c>
    </row>
    <row r="716" spans="6:13" x14ac:dyDescent="0.25">
      <c r="F716" t="s">
        <v>765</v>
      </c>
      <c r="G716" t="s">
        <v>1284</v>
      </c>
      <c r="I716" t="s">
        <v>1734</v>
      </c>
      <c r="J716" t="s">
        <v>4698</v>
      </c>
      <c r="L716" t="s">
        <v>421</v>
      </c>
      <c r="M716" t="s">
        <v>5695</v>
      </c>
    </row>
    <row r="717" spans="6:13" x14ac:dyDescent="0.25">
      <c r="F717" t="s">
        <v>421</v>
      </c>
      <c r="G717" t="s">
        <v>1484</v>
      </c>
      <c r="I717" t="s">
        <v>3167</v>
      </c>
      <c r="J717" t="s">
        <v>3168</v>
      </c>
      <c r="L717" t="s">
        <v>303</v>
      </c>
      <c r="M717" t="s">
        <v>6681</v>
      </c>
    </row>
    <row r="718" spans="6:13" x14ac:dyDescent="0.25">
      <c r="F718" t="s">
        <v>599</v>
      </c>
      <c r="G718" t="s">
        <v>1596</v>
      </c>
      <c r="I718" t="s">
        <v>2444</v>
      </c>
      <c r="J718" t="s">
        <v>2445</v>
      </c>
      <c r="L718" t="s">
        <v>602</v>
      </c>
      <c r="M718" t="s">
        <v>6881</v>
      </c>
    </row>
    <row r="719" spans="6:13" x14ac:dyDescent="0.25">
      <c r="F719" t="s">
        <v>676</v>
      </c>
      <c r="G719" t="s">
        <v>880</v>
      </c>
      <c r="I719" t="s">
        <v>329</v>
      </c>
      <c r="J719" t="s">
        <v>3475</v>
      </c>
      <c r="L719" t="s">
        <v>5224</v>
      </c>
      <c r="M719" t="s">
        <v>5225</v>
      </c>
    </row>
    <row r="720" spans="6:13" x14ac:dyDescent="0.25">
      <c r="F720" t="s">
        <v>509</v>
      </c>
      <c r="G720" t="s">
        <v>1542</v>
      </c>
      <c r="I720" t="s">
        <v>1796</v>
      </c>
      <c r="J720" t="s">
        <v>4801</v>
      </c>
      <c r="L720" t="s">
        <v>374</v>
      </c>
      <c r="M720" t="s">
        <v>6933</v>
      </c>
    </row>
    <row r="721" spans="6:13" x14ac:dyDescent="0.25">
      <c r="F721" t="s">
        <v>509</v>
      </c>
      <c r="G721" t="s">
        <v>1447</v>
      </c>
      <c r="I721" t="s">
        <v>329</v>
      </c>
      <c r="J721" t="s">
        <v>2565</v>
      </c>
      <c r="L721" t="s">
        <v>329</v>
      </c>
      <c r="M721" t="s">
        <v>5707</v>
      </c>
    </row>
    <row r="722" spans="6:13" x14ac:dyDescent="0.25">
      <c r="F722" t="s">
        <v>599</v>
      </c>
      <c r="G722" t="s">
        <v>1150</v>
      </c>
      <c r="I722" t="s">
        <v>599</v>
      </c>
      <c r="J722" t="s">
        <v>2678</v>
      </c>
      <c r="L722" t="s">
        <v>5594</v>
      </c>
      <c r="M722" t="s">
        <v>5595</v>
      </c>
    </row>
    <row r="723" spans="6:13" x14ac:dyDescent="0.25">
      <c r="F723" t="s">
        <v>599</v>
      </c>
      <c r="G723" t="s">
        <v>1388</v>
      </c>
      <c r="I723" t="s">
        <v>2569</v>
      </c>
      <c r="J723" t="s">
        <v>3312</v>
      </c>
      <c r="L723" t="s">
        <v>484</v>
      </c>
      <c r="M723" t="s">
        <v>6959</v>
      </c>
    </row>
    <row r="724" spans="6:13" x14ac:dyDescent="0.25">
      <c r="F724" t="s">
        <v>41</v>
      </c>
      <c r="G724" t="s">
        <v>1581</v>
      </c>
      <c r="I724" t="s">
        <v>3239</v>
      </c>
      <c r="J724" t="s">
        <v>3240</v>
      </c>
      <c r="L724" t="s">
        <v>130</v>
      </c>
      <c r="M724" t="s">
        <v>6970</v>
      </c>
    </row>
    <row r="725" spans="6:13" x14ac:dyDescent="0.25">
      <c r="F725" t="s">
        <v>727</v>
      </c>
      <c r="G725" t="s">
        <v>1077</v>
      </c>
      <c r="I725" t="s">
        <v>267</v>
      </c>
      <c r="J725" t="s">
        <v>3847</v>
      </c>
      <c r="L725" t="s">
        <v>297</v>
      </c>
      <c r="M725" t="s">
        <v>5154</v>
      </c>
    </row>
    <row r="726" spans="6:13" x14ac:dyDescent="0.25">
      <c r="F726" t="s">
        <v>599</v>
      </c>
      <c r="G726" t="s">
        <v>1505</v>
      </c>
      <c r="I726" t="s">
        <v>19</v>
      </c>
      <c r="J726" t="s">
        <v>2201</v>
      </c>
      <c r="L726" t="s">
        <v>144</v>
      </c>
      <c r="M726" t="s">
        <v>6272</v>
      </c>
    </row>
    <row r="727" spans="6:13" x14ac:dyDescent="0.25">
      <c r="F727" t="s">
        <v>102</v>
      </c>
      <c r="G727" t="s">
        <v>1194</v>
      </c>
      <c r="I727" t="s">
        <v>1880</v>
      </c>
      <c r="J727" t="s">
        <v>4537</v>
      </c>
      <c r="L727" t="s">
        <v>413</v>
      </c>
      <c r="M727" t="s">
        <v>6025</v>
      </c>
    </row>
    <row r="728" spans="6:13" x14ac:dyDescent="0.25">
      <c r="F728" t="s">
        <v>41</v>
      </c>
      <c r="G728" t="s">
        <v>1291</v>
      </c>
      <c r="I728" t="s">
        <v>2632</v>
      </c>
      <c r="J728" t="s">
        <v>2633</v>
      </c>
      <c r="L728" t="s">
        <v>484</v>
      </c>
      <c r="M728" t="s">
        <v>6814</v>
      </c>
    </row>
    <row r="729" spans="6:13" x14ac:dyDescent="0.25">
      <c r="F729" t="s">
        <v>303</v>
      </c>
      <c r="G729" t="s">
        <v>1002</v>
      </c>
      <c r="I729" t="s">
        <v>329</v>
      </c>
      <c r="J729" t="s">
        <v>3173</v>
      </c>
      <c r="L729" t="s">
        <v>130</v>
      </c>
      <c r="M729" t="s">
        <v>6942</v>
      </c>
    </row>
    <row r="730" spans="6:13" x14ac:dyDescent="0.25">
      <c r="F730" t="s">
        <v>699</v>
      </c>
      <c r="G730" t="s">
        <v>973</v>
      </c>
      <c r="I730" t="s">
        <v>602</v>
      </c>
      <c r="J730" t="s">
        <v>1819</v>
      </c>
      <c r="L730" t="s">
        <v>130</v>
      </c>
      <c r="M730" t="s">
        <v>6774</v>
      </c>
    </row>
    <row r="731" spans="6:13" x14ac:dyDescent="0.25">
      <c r="F731" t="s">
        <v>599</v>
      </c>
      <c r="G731" t="s">
        <v>1190</v>
      </c>
      <c r="I731" t="s">
        <v>602</v>
      </c>
      <c r="J731" t="s">
        <v>2483</v>
      </c>
      <c r="L731" t="s">
        <v>4966</v>
      </c>
      <c r="M731" t="s">
        <v>6614</v>
      </c>
    </row>
    <row r="732" spans="6:13" x14ac:dyDescent="0.25">
      <c r="F732" t="s">
        <v>741</v>
      </c>
      <c r="G732" t="s">
        <v>1153</v>
      </c>
      <c r="I732" t="s">
        <v>602</v>
      </c>
      <c r="J732" t="s">
        <v>2941</v>
      </c>
      <c r="L732" t="s">
        <v>475</v>
      </c>
      <c r="M732" t="s">
        <v>5625</v>
      </c>
    </row>
    <row r="733" spans="6:13" x14ac:dyDescent="0.25">
      <c r="F733" t="s">
        <v>303</v>
      </c>
      <c r="G733" t="s">
        <v>1562</v>
      </c>
      <c r="I733" t="s">
        <v>327</v>
      </c>
      <c r="J733" t="s">
        <v>4455</v>
      </c>
      <c r="L733" t="s">
        <v>297</v>
      </c>
      <c r="M733" t="s">
        <v>6153</v>
      </c>
    </row>
    <row r="734" spans="6:13" x14ac:dyDescent="0.25">
      <c r="F734" t="s">
        <v>41</v>
      </c>
      <c r="G734" t="s">
        <v>852</v>
      </c>
      <c r="I734" t="s">
        <v>267</v>
      </c>
      <c r="J734" t="s">
        <v>2700</v>
      </c>
      <c r="L734" t="s">
        <v>329</v>
      </c>
      <c r="M734" t="s">
        <v>5764</v>
      </c>
    </row>
    <row r="735" spans="6:13" x14ac:dyDescent="0.25">
      <c r="F735" t="s">
        <v>102</v>
      </c>
      <c r="G735" t="s">
        <v>969</v>
      </c>
      <c r="I735" t="s">
        <v>267</v>
      </c>
      <c r="J735" t="s">
        <v>3835</v>
      </c>
      <c r="L735" t="s">
        <v>292</v>
      </c>
      <c r="M735" t="s">
        <v>5113</v>
      </c>
    </row>
    <row r="736" spans="6:13" x14ac:dyDescent="0.25">
      <c r="F736" t="s">
        <v>737</v>
      </c>
      <c r="G736" t="s">
        <v>1369</v>
      </c>
      <c r="I736" t="s">
        <v>604</v>
      </c>
      <c r="J736" t="s">
        <v>2555</v>
      </c>
      <c r="L736" t="s">
        <v>5550</v>
      </c>
      <c r="M736" t="s">
        <v>5551</v>
      </c>
    </row>
    <row r="737" spans="6:13" x14ac:dyDescent="0.25">
      <c r="F737" t="s">
        <v>441</v>
      </c>
      <c r="G737" t="s">
        <v>1287</v>
      </c>
      <c r="I737" t="s">
        <v>268</v>
      </c>
      <c r="J737" t="s">
        <v>1740</v>
      </c>
      <c r="L737" t="s">
        <v>130</v>
      </c>
      <c r="M737" t="s">
        <v>5152</v>
      </c>
    </row>
    <row r="738" spans="6:13" x14ac:dyDescent="0.25">
      <c r="F738" t="s">
        <v>303</v>
      </c>
      <c r="G738" t="s">
        <v>7218</v>
      </c>
      <c r="I738" t="s">
        <v>7304</v>
      </c>
      <c r="J738" t="s">
        <v>3113</v>
      </c>
      <c r="L738" t="s">
        <v>413</v>
      </c>
      <c r="M738" t="s">
        <v>5450</v>
      </c>
    </row>
    <row r="739" spans="6:13" x14ac:dyDescent="0.25">
      <c r="F739" t="s">
        <v>41</v>
      </c>
      <c r="G739" t="s">
        <v>1119</v>
      </c>
      <c r="I739" t="s">
        <v>7294</v>
      </c>
      <c r="J739" t="s">
        <v>3113</v>
      </c>
      <c r="L739" t="s">
        <v>130</v>
      </c>
      <c r="M739" t="s">
        <v>5077</v>
      </c>
    </row>
    <row r="740" spans="6:13" x14ac:dyDescent="0.25">
      <c r="F740" t="s">
        <v>294</v>
      </c>
      <c r="G740" t="s">
        <v>1507</v>
      </c>
      <c r="I740" t="s">
        <v>292</v>
      </c>
      <c r="J740" t="s">
        <v>3130</v>
      </c>
      <c r="L740" t="s">
        <v>130</v>
      </c>
      <c r="M740" t="s">
        <v>6278</v>
      </c>
    </row>
    <row r="741" spans="6:13" x14ac:dyDescent="0.25">
      <c r="F741" t="s">
        <v>352</v>
      </c>
      <c r="G741" t="s">
        <v>1652</v>
      </c>
      <c r="I741" t="s">
        <v>129</v>
      </c>
      <c r="J741" t="s">
        <v>2304</v>
      </c>
      <c r="L741" t="s">
        <v>6851</v>
      </c>
      <c r="M741" t="s">
        <v>6852</v>
      </c>
    </row>
    <row r="742" spans="6:13" x14ac:dyDescent="0.25">
      <c r="F742" t="s">
        <v>41</v>
      </c>
      <c r="G742" t="s">
        <v>1312</v>
      </c>
      <c r="I742" t="s">
        <v>414</v>
      </c>
      <c r="J742" t="s">
        <v>4628</v>
      </c>
      <c r="L742" t="s">
        <v>484</v>
      </c>
      <c r="M742" t="s">
        <v>7016</v>
      </c>
    </row>
    <row r="743" spans="6:13" x14ac:dyDescent="0.25">
      <c r="F743" t="s">
        <v>509</v>
      </c>
      <c r="G743" t="s">
        <v>1513</v>
      </c>
      <c r="I743" t="s">
        <v>1667</v>
      </c>
      <c r="J743" t="s">
        <v>1668</v>
      </c>
      <c r="L743" t="s">
        <v>329</v>
      </c>
      <c r="M743" t="s">
        <v>7160</v>
      </c>
    </row>
    <row r="744" spans="6:13" x14ac:dyDescent="0.25">
      <c r="F744" t="s">
        <v>599</v>
      </c>
      <c r="G744" t="s">
        <v>1545</v>
      </c>
      <c r="I744" t="s">
        <v>268</v>
      </c>
      <c r="J744" t="s">
        <v>3695</v>
      </c>
      <c r="L744" t="s">
        <v>413</v>
      </c>
      <c r="M744" t="s">
        <v>5216</v>
      </c>
    </row>
    <row r="745" spans="6:13" x14ac:dyDescent="0.25">
      <c r="F745" t="s">
        <v>441</v>
      </c>
      <c r="G745" t="s">
        <v>1237</v>
      </c>
      <c r="I745" t="s">
        <v>50</v>
      </c>
      <c r="J745" t="s">
        <v>3047</v>
      </c>
      <c r="L745" t="s">
        <v>130</v>
      </c>
      <c r="M745" t="s">
        <v>6149</v>
      </c>
    </row>
    <row r="746" spans="6:13" x14ac:dyDescent="0.25">
      <c r="F746" t="s">
        <v>102</v>
      </c>
      <c r="G746" t="s">
        <v>1646</v>
      </c>
      <c r="I746" t="s">
        <v>268</v>
      </c>
      <c r="J746" t="s">
        <v>2962</v>
      </c>
      <c r="L746" t="s">
        <v>130</v>
      </c>
      <c r="M746" t="s">
        <v>5427</v>
      </c>
    </row>
    <row r="747" spans="6:13" x14ac:dyDescent="0.25">
      <c r="F747" t="s">
        <v>102</v>
      </c>
      <c r="G747" t="s">
        <v>907</v>
      </c>
      <c r="I747" t="s">
        <v>3669</v>
      </c>
      <c r="J747" t="s">
        <v>3670</v>
      </c>
      <c r="L747" t="s">
        <v>130</v>
      </c>
      <c r="M747" t="s">
        <v>5979</v>
      </c>
    </row>
    <row r="748" spans="6:13" x14ac:dyDescent="0.25">
      <c r="F748" t="s">
        <v>129</v>
      </c>
      <c r="G748" t="s">
        <v>1217</v>
      </c>
      <c r="I748" t="s">
        <v>268</v>
      </c>
      <c r="J748" t="s">
        <v>3363</v>
      </c>
      <c r="L748" t="s">
        <v>484</v>
      </c>
      <c r="M748" t="s">
        <v>6139</v>
      </c>
    </row>
    <row r="749" spans="6:13" x14ac:dyDescent="0.25">
      <c r="F749" t="s">
        <v>41</v>
      </c>
      <c r="G749" t="s">
        <v>1524</v>
      </c>
      <c r="I749" t="s">
        <v>599</v>
      </c>
      <c r="J749" t="s">
        <v>2476</v>
      </c>
      <c r="L749" t="s">
        <v>487</v>
      </c>
      <c r="M749" t="s">
        <v>7126</v>
      </c>
    </row>
    <row r="750" spans="6:13" x14ac:dyDescent="0.25">
      <c r="F750" t="s">
        <v>718</v>
      </c>
      <c r="G750" t="s">
        <v>1045</v>
      </c>
      <c r="I750" t="s">
        <v>3239</v>
      </c>
      <c r="J750" t="s">
        <v>4338</v>
      </c>
      <c r="L750" t="s">
        <v>5858</v>
      </c>
      <c r="M750" t="s">
        <v>6721</v>
      </c>
    </row>
    <row r="751" spans="6:13" x14ac:dyDescent="0.25">
      <c r="F751" t="s">
        <v>303</v>
      </c>
      <c r="G751" t="s">
        <v>1583</v>
      </c>
      <c r="I751" t="s">
        <v>2508</v>
      </c>
      <c r="J751" t="s">
        <v>2509</v>
      </c>
      <c r="L751" t="s">
        <v>484</v>
      </c>
      <c r="M751" t="s">
        <v>6898</v>
      </c>
    </row>
    <row r="752" spans="6:13" x14ac:dyDescent="0.25">
      <c r="F752" t="s">
        <v>599</v>
      </c>
      <c r="G752" t="s">
        <v>1429</v>
      </c>
      <c r="I752" t="s">
        <v>1841</v>
      </c>
      <c r="J752" t="s">
        <v>1842</v>
      </c>
      <c r="L752" t="s">
        <v>130</v>
      </c>
      <c r="M752" t="s">
        <v>4860</v>
      </c>
    </row>
    <row r="753" spans="6:13" x14ac:dyDescent="0.25">
      <c r="F753" t="s">
        <v>41</v>
      </c>
      <c r="G753" t="s">
        <v>1473</v>
      </c>
      <c r="I753" t="s">
        <v>1796</v>
      </c>
      <c r="J753" t="s">
        <v>2934</v>
      </c>
      <c r="L753" t="s">
        <v>413</v>
      </c>
      <c r="M753" t="s">
        <v>6937</v>
      </c>
    </row>
    <row r="754" spans="6:13" x14ac:dyDescent="0.25">
      <c r="F754" t="s">
        <v>602</v>
      </c>
      <c r="G754" t="s">
        <v>1089</v>
      </c>
      <c r="I754" t="s">
        <v>41</v>
      </c>
      <c r="J754" t="s">
        <v>4727</v>
      </c>
      <c r="L754" t="s">
        <v>41</v>
      </c>
      <c r="M754" t="s">
        <v>6483</v>
      </c>
    </row>
    <row r="755" spans="6:13" x14ac:dyDescent="0.25">
      <c r="F755" t="s">
        <v>602</v>
      </c>
      <c r="G755" t="s">
        <v>916</v>
      </c>
      <c r="I755" t="s">
        <v>1796</v>
      </c>
      <c r="J755" t="s">
        <v>4315</v>
      </c>
      <c r="L755" t="s">
        <v>268</v>
      </c>
      <c r="M755" t="s">
        <v>6198</v>
      </c>
    </row>
    <row r="756" spans="6:13" x14ac:dyDescent="0.25">
      <c r="F756" t="s">
        <v>441</v>
      </c>
      <c r="G756" t="s">
        <v>1177</v>
      </c>
      <c r="I756" t="s">
        <v>1878</v>
      </c>
      <c r="J756" t="s">
        <v>1879</v>
      </c>
      <c r="L756" t="s">
        <v>3454</v>
      </c>
      <c r="M756" t="s">
        <v>6704</v>
      </c>
    </row>
    <row r="757" spans="6:13" x14ac:dyDescent="0.25">
      <c r="F757" t="s">
        <v>599</v>
      </c>
      <c r="G757" t="s">
        <v>1276</v>
      </c>
      <c r="I757" t="s">
        <v>1734</v>
      </c>
      <c r="J757" t="s">
        <v>7226</v>
      </c>
      <c r="L757" t="s">
        <v>484</v>
      </c>
      <c r="M757" t="s">
        <v>6121</v>
      </c>
    </row>
    <row r="758" spans="6:13" x14ac:dyDescent="0.25">
      <c r="F758" t="s">
        <v>41</v>
      </c>
      <c r="G758" t="s">
        <v>961</v>
      </c>
      <c r="I758" t="s">
        <v>426</v>
      </c>
      <c r="J758" t="s">
        <v>4178</v>
      </c>
      <c r="L758" t="s">
        <v>6186</v>
      </c>
      <c r="M758" t="s">
        <v>7020</v>
      </c>
    </row>
    <row r="759" spans="6:13" x14ac:dyDescent="0.25">
      <c r="F759" t="s">
        <v>303</v>
      </c>
      <c r="G759" t="s">
        <v>1576</v>
      </c>
      <c r="I759" t="s">
        <v>1689</v>
      </c>
      <c r="J759" t="s">
        <v>1690</v>
      </c>
      <c r="L759" t="s">
        <v>65</v>
      </c>
      <c r="M759" t="s">
        <v>5244</v>
      </c>
    </row>
    <row r="760" spans="6:13" x14ac:dyDescent="0.25">
      <c r="F760" t="s">
        <v>271</v>
      </c>
      <c r="G760" t="s">
        <v>1443</v>
      </c>
      <c r="I760" t="s">
        <v>1932</v>
      </c>
      <c r="J760" t="s">
        <v>1933</v>
      </c>
      <c r="L760" t="s">
        <v>322</v>
      </c>
      <c r="M760" t="s">
        <v>5336</v>
      </c>
    </row>
    <row r="761" spans="6:13" x14ac:dyDescent="0.25">
      <c r="F761" t="s">
        <v>830</v>
      </c>
      <c r="G761" t="s">
        <v>1600</v>
      </c>
      <c r="I761" t="s">
        <v>602</v>
      </c>
      <c r="J761" t="s">
        <v>2473</v>
      </c>
      <c r="L761" t="s">
        <v>484</v>
      </c>
      <c r="M761" t="s">
        <v>5098</v>
      </c>
    </row>
    <row r="762" spans="6:13" x14ac:dyDescent="0.25">
      <c r="F762" t="s">
        <v>509</v>
      </c>
      <c r="G762" t="s">
        <v>1382</v>
      </c>
      <c r="I762" t="s">
        <v>426</v>
      </c>
      <c r="J762" t="s">
        <v>4599</v>
      </c>
      <c r="L762" t="s">
        <v>484</v>
      </c>
      <c r="M762" t="s">
        <v>7179</v>
      </c>
    </row>
    <row r="763" spans="6:13" x14ac:dyDescent="0.25">
      <c r="F763" t="s">
        <v>602</v>
      </c>
      <c r="G763" t="s">
        <v>972</v>
      </c>
      <c r="I763" t="s">
        <v>49</v>
      </c>
      <c r="J763" t="s">
        <v>4136</v>
      </c>
      <c r="L763" t="s">
        <v>130</v>
      </c>
      <c r="M763" t="s">
        <v>7204</v>
      </c>
    </row>
    <row r="764" spans="6:13" x14ac:dyDescent="0.25">
      <c r="F764" t="s">
        <v>602</v>
      </c>
      <c r="G764" t="s">
        <v>1146</v>
      </c>
      <c r="I764" t="s">
        <v>3487</v>
      </c>
      <c r="J764" t="s">
        <v>3488</v>
      </c>
      <c r="L764" t="s">
        <v>413</v>
      </c>
      <c r="M764" t="s">
        <v>6587</v>
      </c>
    </row>
    <row r="765" spans="6:13" x14ac:dyDescent="0.25">
      <c r="F765" t="s">
        <v>423</v>
      </c>
      <c r="G765" t="s">
        <v>1229</v>
      </c>
      <c r="I765" t="s">
        <v>429</v>
      </c>
      <c r="J765" t="s">
        <v>4049</v>
      </c>
      <c r="L765" t="s">
        <v>129</v>
      </c>
      <c r="M765" t="s">
        <v>6126</v>
      </c>
    </row>
    <row r="766" spans="6:13" x14ac:dyDescent="0.25">
      <c r="F766" t="s">
        <v>41</v>
      </c>
      <c r="G766" t="s">
        <v>1516</v>
      </c>
      <c r="I766" t="s">
        <v>7285</v>
      </c>
      <c r="J766" t="s">
        <v>1736</v>
      </c>
      <c r="L766" t="s">
        <v>5465</v>
      </c>
      <c r="M766" t="s">
        <v>5466</v>
      </c>
    </row>
    <row r="767" spans="6:13" x14ac:dyDescent="0.25">
      <c r="F767" t="s">
        <v>303</v>
      </c>
      <c r="G767" t="s">
        <v>1502</v>
      </c>
      <c r="I767" t="s">
        <v>7305</v>
      </c>
      <c r="J767" t="s">
        <v>1736</v>
      </c>
      <c r="L767" t="s">
        <v>303</v>
      </c>
      <c r="M767" t="s">
        <v>7051</v>
      </c>
    </row>
    <row r="768" spans="6:13" x14ac:dyDescent="0.25">
      <c r="F768" t="s">
        <v>41</v>
      </c>
      <c r="G768" t="s">
        <v>1132</v>
      </c>
      <c r="I768" t="s">
        <v>99</v>
      </c>
      <c r="J768" t="s">
        <v>4141</v>
      </c>
      <c r="L768" t="s">
        <v>41</v>
      </c>
      <c r="M768" t="s">
        <v>6026</v>
      </c>
    </row>
    <row r="769" spans="6:13" x14ac:dyDescent="0.25">
      <c r="F769" t="s">
        <v>441</v>
      </c>
      <c r="G769" t="s">
        <v>1510</v>
      </c>
      <c r="I769" t="s">
        <v>43</v>
      </c>
      <c r="J769" t="s">
        <v>4737</v>
      </c>
      <c r="L769" t="s">
        <v>681</v>
      </c>
      <c r="M769" t="s">
        <v>6316</v>
      </c>
    </row>
    <row r="770" spans="6:13" x14ac:dyDescent="0.25">
      <c r="F770" t="s">
        <v>303</v>
      </c>
      <c r="G770" t="s">
        <v>1222</v>
      </c>
      <c r="I770" t="s">
        <v>309</v>
      </c>
      <c r="J770" t="s">
        <v>4414</v>
      </c>
      <c r="L770" t="s">
        <v>5416</v>
      </c>
      <c r="M770" t="s">
        <v>5417</v>
      </c>
    </row>
    <row r="771" spans="6:13" x14ac:dyDescent="0.25">
      <c r="F771" t="s">
        <v>761</v>
      </c>
      <c r="G771" t="s">
        <v>1255</v>
      </c>
      <c r="I771" t="s">
        <v>329</v>
      </c>
      <c r="J771" t="s">
        <v>4701</v>
      </c>
      <c r="L771" t="s">
        <v>331</v>
      </c>
      <c r="M771" t="s">
        <v>5985</v>
      </c>
    </row>
    <row r="772" spans="6:13" x14ac:dyDescent="0.25">
      <c r="F772" t="s">
        <v>41</v>
      </c>
      <c r="G772" t="s">
        <v>1350</v>
      </c>
      <c r="I772" t="s">
        <v>1796</v>
      </c>
      <c r="J772" t="s">
        <v>3025</v>
      </c>
      <c r="L772" t="s">
        <v>325</v>
      </c>
      <c r="M772" t="s">
        <v>5125</v>
      </c>
    </row>
    <row r="773" spans="6:13" x14ac:dyDescent="0.25">
      <c r="F773" t="s">
        <v>303</v>
      </c>
      <c r="G773" t="s">
        <v>1216</v>
      </c>
      <c r="I773" t="s">
        <v>268</v>
      </c>
      <c r="J773" t="s">
        <v>4667</v>
      </c>
      <c r="L773" t="s">
        <v>4082</v>
      </c>
      <c r="M773" t="s">
        <v>6505</v>
      </c>
    </row>
    <row r="774" spans="6:13" x14ac:dyDescent="0.25">
      <c r="F774" t="s">
        <v>774</v>
      </c>
      <c r="G774" t="s">
        <v>1331</v>
      </c>
      <c r="I774" t="s">
        <v>267</v>
      </c>
      <c r="J774" t="s">
        <v>4490</v>
      </c>
      <c r="L774" t="s">
        <v>5313</v>
      </c>
      <c r="M774" t="s">
        <v>5314</v>
      </c>
    </row>
    <row r="775" spans="6:13" x14ac:dyDescent="0.25">
      <c r="F775" t="s">
        <v>102</v>
      </c>
      <c r="G775" t="s">
        <v>964</v>
      </c>
      <c r="I775" t="s">
        <v>19</v>
      </c>
      <c r="J775" t="s">
        <v>2675</v>
      </c>
      <c r="L775" t="s">
        <v>5553</v>
      </c>
      <c r="M775" t="s">
        <v>5554</v>
      </c>
    </row>
    <row r="776" spans="6:13" x14ac:dyDescent="0.25">
      <c r="F776" t="s">
        <v>41</v>
      </c>
      <c r="G776" t="s">
        <v>1053</v>
      </c>
      <c r="I776" t="s">
        <v>268</v>
      </c>
      <c r="J776" t="s">
        <v>4280</v>
      </c>
      <c r="L776" t="s">
        <v>268</v>
      </c>
      <c r="M776" t="s">
        <v>5631</v>
      </c>
    </row>
    <row r="777" spans="6:13" x14ac:dyDescent="0.25">
      <c r="F777" t="s">
        <v>811</v>
      </c>
      <c r="G777" t="s">
        <v>1491</v>
      </c>
      <c r="I777" t="s">
        <v>582</v>
      </c>
      <c r="J777" t="s">
        <v>2881</v>
      </c>
      <c r="L777" t="s">
        <v>484</v>
      </c>
      <c r="M777" t="s">
        <v>6754</v>
      </c>
    </row>
    <row r="778" spans="6:13" x14ac:dyDescent="0.25">
      <c r="F778" t="s">
        <v>102</v>
      </c>
      <c r="G778" t="s">
        <v>1018</v>
      </c>
      <c r="I778" t="s">
        <v>415</v>
      </c>
      <c r="J778" t="s">
        <v>3688</v>
      </c>
      <c r="L778" t="s">
        <v>484</v>
      </c>
      <c r="M778" t="s">
        <v>6639</v>
      </c>
    </row>
    <row r="779" spans="6:13" x14ac:dyDescent="0.25">
      <c r="F779" t="s">
        <v>684</v>
      </c>
      <c r="G779" t="s">
        <v>911</v>
      </c>
      <c r="I779" t="s">
        <v>50</v>
      </c>
      <c r="J779" t="s">
        <v>4102</v>
      </c>
      <c r="L779" t="s">
        <v>4082</v>
      </c>
      <c r="M779" t="s">
        <v>6621</v>
      </c>
    </row>
    <row r="780" spans="6:13" x14ac:dyDescent="0.25">
      <c r="F780" t="s">
        <v>734</v>
      </c>
      <c r="G780" t="s">
        <v>1125</v>
      </c>
      <c r="I780" t="s">
        <v>602</v>
      </c>
      <c r="J780" t="s">
        <v>4405</v>
      </c>
      <c r="L780" t="s">
        <v>413</v>
      </c>
      <c r="M780" t="s">
        <v>6691</v>
      </c>
    </row>
    <row r="781" spans="6:13" x14ac:dyDescent="0.25">
      <c r="F781" t="s">
        <v>784</v>
      </c>
      <c r="G781" t="s">
        <v>1402</v>
      </c>
      <c r="I781" t="s">
        <v>102</v>
      </c>
      <c r="J781" t="s">
        <v>2501</v>
      </c>
      <c r="L781" t="s">
        <v>6660</v>
      </c>
      <c r="M781" t="s">
        <v>6661</v>
      </c>
    </row>
    <row r="782" spans="6:13" x14ac:dyDescent="0.25">
      <c r="F782" t="s">
        <v>582</v>
      </c>
      <c r="G782" t="s">
        <v>1655</v>
      </c>
      <c r="I782" t="s">
        <v>423</v>
      </c>
      <c r="J782" t="s">
        <v>1701</v>
      </c>
      <c r="L782" t="s">
        <v>5805</v>
      </c>
      <c r="M782" t="s">
        <v>5806</v>
      </c>
    </row>
    <row r="783" spans="6:13" x14ac:dyDescent="0.25">
      <c r="F783" t="s">
        <v>102</v>
      </c>
      <c r="G783" t="s">
        <v>1048</v>
      </c>
      <c r="I783" t="s">
        <v>2135</v>
      </c>
      <c r="J783" t="s">
        <v>2136</v>
      </c>
      <c r="L783" t="s">
        <v>331</v>
      </c>
      <c r="M783" t="s">
        <v>5954</v>
      </c>
    </row>
    <row r="784" spans="6:13" x14ac:dyDescent="0.25">
      <c r="F784" t="s">
        <v>426</v>
      </c>
      <c r="G784" t="s">
        <v>1092</v>
      </c>
      <c r="I784" t="s">
        <v>4752</v>
      </c>
      <c r="J784" t="s">
        <v>4753</v>
      </c>
      <c r="L784" t="s">
        <v>6499</v>
      </c>
      <c r="M784" t="s">
        <v>6500</v>
      </c>
    </row>
    <row r="785" spans="6:13" x14ac:dyDescent="0.25">
      <c r="F785" t="s">
        <v>271</v>
      </c>
      <c r="G785" t="s">
        <v>1180</v>
      </c>
      <c r="I785" t="s">
        <v>2538</v>
      </c>
      <c r="J785" t="s">
        <v>4113</v>
      </c>
      <c r="L785" t="s">
        <v>5442</v>
      </c>
      <c r="M785" t="s">
        <v>5443</v>
      </c>
    </row>
    <row r="786" spans="6:13" x14ac:dyDescent="0.25">
      <c r="F786" t="s">
        <v>746</v>
      </c>
      <c r="G786" t="s">
        <v>1181</v>
      </c>
      <c r="I786" t="s">
        <v>329</v>
      </c>
      <c r="J786" t="s">
        <v>4685</v>
      </c>
      <c r="L786" t="s">
        <v>6186</v>
      </c>
      <c r="M786" t="s">
        <v>6187</v>
      </c>
    </row>
    <row r="787" spans="6:13" x14ac:dyDescent="0.25">
      <c r="F787" t="s">
        <v>712</v>
      </c>
      <c r="G787" t="s">
        <v>1304</v>
      </c>
      <c r="I787" t="s">
        <v>268</v>
      </c>
      <c r="J787" t="s">
        <v>2867</v>
      </c>
      <c r="L787" t="s">
        <v>303</v>
      </c>
      <c r="M787" t="s">
        <v>4901</v>
      </c>
    </row>
    <row r="788" spans="6:13" x14ac:dyDescent="0.25">
      <c r="F788" t="s">
        <v>712</v>
      </c>
      <c r="G788" t="s">
        <v>1279</v>
      </c>
      <c r="I788" t="s">
        <v>4250</v>
      </c>
      <c r="J788" t="s">
        <v>4251</v>
      </c>
      <c r="L788" t="s">
        <v>5070</v>
      </c>
      <c r="M788" t="s">
        <v>5071</v>
      </c>
    </row>
    <row r="789" spans="6:13" x14ac:dyDescent="0.25">
      <c r="F789" t="s">
        <v>737</v>
      </c>
      <c r="G789" t="s">
        <v>1364</v>
      </c>
      <c r="I789" t="s">
        <v>2161</v>
      </c>
      <c r="J789" t="s">
        <v>3528</v>
      </c>
      <c r="L789" t="s">
        <v>316</v>
      </c>
      <c r="M789" t="s">
        <v>5502</v>
      </c>
    </row>
    <row r="790" spans="6:13" x14ac:dyDescent="0.25">
      <c r="F790" t="s">
        <v>599</v>
      </c>
      <c r="G790" t="s">
        <v>1142</v>
      </c>
      <c r="I790" t="s">
        <v>3929</v>
      </c>
      <c r="J790" t="s">
        <v>3930</v>
      </c>
      <c r="L790" t="s">
        <v>6303</v>
      </c>
      <c r="M790" t="s">
        <v>6304</v>
      </c>
    </row>
    <row r="791" spans="6:13" x14ac:dyDescent="0.25">
      <c r="F791" t="s">
        <v>790</v>
      </c>
      <c r="G791" t="s">
        <v>1393</v>
      </c>
      <c r="I791" t="s">
        <v>271</v>
      </c>
      <c r="J791" t="s">
        <v>3954</v>
      </c>
      <c r="L791" t="s">
        <v>6450</v>
      </c>
      <c r="M791" t="s">
        <v>6451</v>
      </c>
    </row>
    <row r="792" spans="6:13" x14ac:dyDescent="0.25">
      <c r="F792" t="s">
        <v>712</v>
      </c>
      <c r="G792" t="s">
        <v>1044</v>
      </c>
      <c r="I792" t="s">
        <v>267</v>
      </c>
      <c r="J792" t="s">
        <v>4057</v>
      </c>
      <c r="L792" t="s">
        <v>303</v>
      </c>
      <c r="M792" t="s">
        <v>6556</v>
      </c>
    </row>
    <row r="793" spans="6:13" x14ac:dyDescent="0.25">
      <c r="F793" t="s">
        <v>509</v>
      </c>
      <c r="G793" t="s">
        <v>927</v>
      </c>
      <c r="I793" t="s">
        <v>2442</v>
      </c>
      <c r="J793" t="s">
        <v>2443</v>
      </c>
      <c r="L793" t="s">
        <v>331</v>
      </c>
      <c r="M793" t="s">
        <v>6285</v>
      </c>
    </row>
    <row r="794" spans="6:13" x14ac:dyDescent="0.25">
      <c r="F794" t="s">
        <v>757</v>
      </c>
      <c r="G794" t="s">
        <v>1231</v>
      </c>
      <c r="I794" t="s">
        <v>4007</v>
      </c>
      <c r="J794" t="s">
        <v>4008</v>
      </c>
      <c r="L794" t="s">
        <v>331</v>
      </c>
      <c r="M794" t="s">
        <v>6227</v>
      </c>
    </row>
    <row r="795" spans="6:13" x14ac:dyDescent="0.25">
      <c r="F795" t="s">
        <v>41</v>
      </c>
      <c r="G795" t="s">
        <v>7224</v>
      </c>
      <c r="I795" t="s">
        <v>1667</v>
      </c>
      <c r="J795" t="s">
        <v>2271</v>
      </c>
      <c r="L795" t="s">
        <v>300</v>
      </c>
      <c r="M795" t="s">
        <v>6663</v>
      </c>
    </row>
    <row r="796" spans="6:13" x14ac:dyDescent="0.25">
      <c r="F796" t="s">
        <v>102</v>
      </c>
      <c r="G796" t="s">
        <v>1152</v>
      </c>
      <c r="I796" t="s">
        <v>1914</v>
      </c>
      <c r="J796" t="s">
        <v>4613</v>
      </c>
      <c r="L796" t="s">
        <v>4896</v>
      </c>
      <c r="M796" t="s">
        <v>7028</v>
      </c>
    </row>
    <row r="797" spans="6:13" x14ac:dyDescent="0.25">
      <c r="F797" t="s">
        <v>40</v>
      </c>
      <c r="G797" t="s">
        <v>1290</v>
      </c>
      <c r="I797" t="s">
        <v>3990</v>
      </c>
      <c r="J797" t="s">
        <v>3991</v>
      </c>
      <c r="L797" t="s">
        <v>268</v>
      </c>
      <c r="M797" t="s">
        <v>5688</v>
      </c>
    </row>
    <row r="798" spans="6:13" x14ac:dyDescent="0.25">
      <c r="F798" t="s">
        <v>712</v>
      </c>
      <c r="G798" t="s">
        <v>1025</v>
      </c>
      <c r="I798" t="s">
        <v>426</v>
      </c>
      <c r="J798" t="s">
        <v>2797</v>
      </c>
      <c r="L798" t="s">
        <v>484</v>
      </c>
      <c r="M798" t="s">
        <v>6288</v>
      </c>
    </row>
    <row r="799" spans="6:13" x14ac:dyDescent="0.25">
      <c r="F799" t="s">
        <v>41</v>
      </c>
      <c r="G799" t="s">
        <v>1020</v>
      </c>
      <c r="I799" t="s">
        <v>4593</v>
      </c>
      <c r="J799" t="s">
        <v>4594</v>
      </c>
      <c r="L799" t="s">
        <v>5391</v>
      </c>
      <c r="M799" t="s">
        <v>5411</v>
      </c>
    </row>
    <row r="800" spans="6:13" x14ac:dyDescent="0.25">
      <c r="F800" t="s">
        <v>712</v>
      </c>
      <c r="G800" t="s">
        <v>1036</v>
      </c>
      <c r="I800" t="s">
        <v>378</v>
      </c>
      <c r="J800" t="s">
        <v>3585</v>
      </c>
      <c r="L800" t="s">
        <v>303</v>
      </c>
      <c r="M800" t="s">
        <v>4875</v>
      </c>
    </row>
    <row r="801" spans="6:13" x14ac:dyDescent="0.25">
      <c r="F801" t="s">
        <v>426</v>
      </c>
      <c r="G801" t="s">
        <v>1385</v>
      </c>
      <c r="I801" t="s">
        <v>1796</v>
      </c>
      <c r="J801" t="s">
        <v>2088</v>
      </c>
      <c r="L801" t="s">
        <v>6286</v>
      </c>
      <c r="M801" t="s">
        <v>6287</v>
      </c>
    </row>
    <row r="802" spans="6:13" x14ac:dyDescent="0.25">
      <c r="F802" t="s">
        <v>806</v>
      </c>
      <c r="G802" t="s">
        <v>1460</v>
      </c>
      <c r="I802" t="s">
        <v>567</v>
      </c>
      <c r="J802" t="s">
        <v>2683</v>
      </c>
      <c r="L802" t="s">
        <v>5668</v>
      </c>
      <c r="M802" t="s">
        <v>5669</v>
      </c>
    </row>
    <row r="803" spans="6:13" x14ac:dyDescent="0.25">
      <c r="F803" t="s">
        <v>41</v>
      </c>
      <c r="G803" t="s">
        <v>1615</v>
      </c>
      <c r="I803" t="s">
        <v>99</v>
      </c>
      <c r="J803" t="s">
        <v>2602</v>
      </c>
      <c r="L803" t="s">
        <v>419</v>
      </c>
      <c r="M803" t="s">
        <v>6438</v>
      </c>
    </row>
    <row r="804" spans="6:13" x14ac:dyDescent="0.25">
      <c r="F804" t="s">
        <v>41</v>
      </c>
      <c r="G804" t="s">
        <v>1203</v>
      </c>
      <c r="I804" t="s">
        <v>309</v>
      </c>
      <c r="J804" t="s">
        <v>2911</v>
      </c>
      <c r="L804" t="s">
        <v>129</v>
      </c>
      <c r="M804" t="s">
        <v>5034</v>
      </c>
    </row>
    <row r="805" spans="6:13" x14ac:dyDescent="0.25">
      <c r="F805" t="s">
        <v>426</v>
      </c>
      <c r="G805" t="s">
        <v>1263</v>
      </c>
      <c r="I805" t="s">
        <v>1794</v>
      </c>
      <c r="J805" t="s">
        <v>2932</v>
      </c>
      <c r="L805" t="s">
        <v>413</v>
      </c>
      <c r="M805" t="s">
        <v>6013</v>
      </c>
    </row>
    <row r="806" spans="6:13" x14ac:dyDescent="0.25">
      <c r="F806" t="s">
        <v>41</v>
      </c>
      <c r="G806" t="s">
        <v>910</v>
      </c>
      <c r="I806" t="s">
        <v>415</v>
      </c>
      <c r="J806" t="s">
        <v>3995</v>
      </c>
      <c r="L806" t="s">
        <v>484</v>
      </c>
      <c r="M806" t="s">
        <v>4926</v>
      </c>
    </row>
    <row r="807" spans="6:13" x14ac:dyDescent="0.25">
      <c r="F807" t="s">
        <v>303</v>
      </c>
      <c r="G807" t="s">
        <v>1408</v>
      </c>
      <c r="I807" t="s">
        <v>379</v>
      </c>
      <c r="J807" t="s">
        <v>2084</v>
      </c>
      <c r="L807" t="s">
        <v>6736</v>
      </c>
      <c r="M807" t="s">
        <v>6737</v>
      </c>
    </row>
    <row r="808" spans="6:13" x14ac:dyDescent="0.25">
      <c r="F808" t="s">
        <v>602</v>
      </c>
      <c r="G808" t="s">
        <v>1199</v>
      </c>
      <c r="I808" t="s">
        <v>2217</v>
      </c>
      <c r="J808" t="s">
        <v>4480</v>
      </c>
      <c r="L808" t="s">
        <v>41</v>
      </c>
      <c r="M808" t="s">
        <v>5636</v>
      </c>
    </row>
    <row r="809" spans="6:13" x14ac:dyDescent="0.25">
      <c r="F809" t="s">
        <v>41</v>
      </c>
      <c r="G809" t="s">
        <v>1029</v>
      </c>
      <c r="I809" t="s">
        <v>267</v>
      </c>
      <c r="J809" t="s">
        <v>3727</v>
      </c>
      <c r="L809" t="s">
        <v>419</v>
      </c>
      <c r="M809" t="s">
        <v>6743</v>
      </c>
    </row>
    <row r="810" spans="6:13" x14ac:dyDescent="0.25">
      <c r="F810" t="s">
        <v>826</v>
      </c>
      <c r="G810" t="s">
        <v>1570</v>
      </c>
      <c r="I810" t="s">
        <v>1906</v>
      </c>
      <c r="J810" t="s">
        <v>1907</v>
      </c>
      <c r="L810" t="s">
        <v>5388</v>
      </c>
      <c r="M810" t="s">
        <v>5812</v>
      </c>
    </row>
    <row r="811" spans="6:13" x14ac:dyDescent="0.25">
      <c r="F811" t="s">
        <v>41</v>
      </c>
      <c r="G811" t="s">
        <v>1224</v>
      </c>
      <c r="I811" t="s">
        <v>683</v>
      </c>
      <c r="J811" t="s">
        <v>4708</v>
      </c>
      <c r="L811" t="s">
        <v>300</v>
      </c>
      <c r="M811" t="s">
        <v>6305</v>
      </c>
    </row>
    <row r="812" spans="6:13" x14ac:dyDescent="0.25">
      <c r="F812" t="s">
        <v>102</v>
      </c>
      <c r="G812" t="s">
        <v>1442</v>
      </c>
      <c r="I812" t="s">
        <v>2217</v>
      </c>
      <c r="J812" t="s">
        <v>2226</v>
      </c>
      <c r="L812" t="s">
        <v>484</v>
      </c>
      <c r="M812" t="s">
        <v>5134</v>
      </c>
    </row>
    <row r="813" spans="6:13" x14ac:dyDescent="0.25">
      <c r="F813" t="s">
        <v>661</v>
      </c>
      <c r="G813" t="s">
        <v>1420</v>
      </c>
      <c r="I813" t="s">
        <v>1820</v>
      </c>
      <c r="J813" t="s">
        <v>2345</v>
      </c>
      <c r="L813" t="s">
        <v>419</v>
      </c>
      <c r="M813" t="s">
        <v>5836</v>
      </c>
    </row>
    <row r="814" spans="6:13" x14ac:dyDescent="0.25">
      <c r="F814" t="s">
        <v>41</v>
      </c>
      <c r="G814" t="s">
        <v>1391</v>
      </c>
      <c r="I814" t="s">
        <v>2541</v>
      </c>
      <c r="J814" t="s">
        <v>2542</v>
      </c>
      <c r="L814" t="s">
        <v>739</v>
      </c>
      <c r="M814" t="s">
        <v>6563</v>
      </c>
    </row>
    <row r="815" spans="6:13" x14ac:dyDescent="0.25">
      <c r="F815" t="s">
        <v>102</v>
      </c>
      <c r="G815" t="s">
        <v>1211</v>
      </c>
      <c r="I815" t="s">
        <v>414</v>
      </c>
      <c r="J815" t="s">
        <v>4252</v>
      </c>
      <c r="L815" t="s">
        <v>5066</v>
      </c>
      <c r="M815" t="s">
        <v>5067</v>
      </c>
    </row>
    <row r="816" spans="6:13" x14ac:dyDescent="0.25">
      <c r="F816" t="s">
        <v>303</v>
      </c>
      <c r="G816" t="s">
        <v>7223</v>
      </c>
      <c r="I816" t="s">
        <v>97</v>
      </c>
      <c r="J816" t="s">
        <v>3653</v>
      </c>
      <c r="L816" t="s">
        <v>5735</v>
      </c>
      <c r="M816" t="s">
        <v>6333</v>
      </c>
    </row>
    <row r="817" spans="6:13" x14ac:dyDescent="0.25">
      <c r="F817" t="s">
        <v>750</v>
      </c>
      <c r="G817" t="s">
        <v>1204</v>
      </c>
      <c r="I817" t="s">
        <v>1880</v>
      </c>
      <c r="J817" t="s">
        <v>3489</v>
      </c>
      <c r="L817" t="s">
        <v>6985</v>
      </c>
      <c r="M817" t="s">
        <v>6986</v>
      </c>
    </row>
    <row r="818" spans="6:13" x14ac:dyDescent="0.25">
      <c r="F818" t="s">
        <v>41</v>
      </c>
      <c r="G818" t="s">
        <v>1188</v>
      </c>
      <c r="I818" t="s">
        <v>43</v>
      </c>
      <c r="J818" t="s">
        <v>4717</v>
      </c>
      <c r="L818" t="s">
        <v>423</v>
      </c>
      <c r="M818" t="s">
        <v>6224</v>
      </c>
    </row>
    <row r="819" spans="6:13" x14ac:dyDescent="0.25">
      <c r="F819" t="s">
        <v>102</v>
      </c>
      <c r="G819" t="s">
        <v>1394</v>
      </c>
      <c r="I819" t="s">
        <v>4828</v>
      </c>
      <c r="J819" t="s">
        <v>4829</v>
      </c>
      <c r="L819" t="s">
        <v>5820</v>
      </c>
      <c r="M819" t="s">
        <v>5821</v>
      </c>
    </row>
    <row r="820" spans="6:13" x14ac:dyDescent="0.25">
      <c r="F820" t="s">
        <v>41</v>
      </c>
      <c r="G820" t="s">
        <v>1004</v>
      </c>
      <c r="I820" t="s">
        <v>1914</v>
      </c>
      <c r="J820" t="s">
        <v>1915</v>
      </c>
      <c r="L820" t="s">
        <v>43</v>
      </c>
      <c r="M820" t="s">
        <v>5775</v>
      </c>
    </row>
    <row r="821" spans="6:13" x14ac:dyDescent="0.25">
      <c r="F821" t="s">
        <v>740</v>
      </c>
      <c r="G821" t="s">
        <v>1558</v>
      </c>
      <c r="I821" t="s">
        <v>55</v>
      </c>
      <c r="J821" t="s">
        <v>2302</v>
      </c>
      <c r="L821" t="s">
        <v>268</v>
      </c>
      <c r="M821" t="s">
        <v>5708</v>
      </c>
    </row>
    <row r="822" spans="6:13" x14ac:dyDescent="0.25">
      <c r="F822" t="s">
        <v>740</v>
      </c>
      <c r="G822" t="s">
        <v>1618</v>
      </c>
      <c r="I822" t="s">
        <v>4501</v>
      </c>
      <c r="J822" t="s">
        <v>4502</v>
      </c>
      <c r="L822" t="s">
        <v>303</v>
      </c>
      <c r="M822" t="s">
        <v>6007</v>
      </c>
    </row>
    <row r="823" spans="6:13" x14ac:dyDescent="0.25">
      <c r="F823" t="s">
        <v>303</v>
      </c>
      <c r="G823" t="s">
        <v>1409</v>
      </c>
      <c r="I823" t="s">
        <v>97</v>
      </c>
      <c r="J823" t="s">
        <v>3031</v>
      </c>
      <c r="L823" t="s">
        <v>599</v>
      </c>
      <c r="M823" t="s">
        <v>7073</v>
      </c>
    </row>
    <row r="824" spans="6:13" x14ac:dyDescent="0.25">
      <c r="F824" t="s">
        <v>740</v>
      </c>
      <c r="G824" t="s">
        <v>1148</v>
      </c>
      <c r="I824" t="s">
        <v>602</v>
      </c>
      <c r="J824" t="s">
        <v>1853</v>
      </c>
      <c r="L824" t="s">
        <v>268</v>
      </c>
      <c r="M824" t="s">
        <v>5355</v>
      </c>
    </row>
    <row r="825" spans="6:13" x14ac:dyDescent="0.25">
      <c r="F825" t="s">
        <v>658</v>
      </c>
      <c r="G825" t="s">
        <v>1466</v>
      </c>
      <c r="I825" t="s">
        <v>4486</v>
      </c>
      <c r="J825" t="s">
        <v>4487</v>
      </c>
      <c r="L825" t="s">
        <v>51</v>
      </c>
      <c r="M825" t="s">
        <v>6129</v>
      </c>
    </row>
    <row r="826" spans="6:13" x14ac:dyDescent="0.25">
      <c r="F826" t="s">
        <v>796</v>
      </c>
      <c r="G826" t="s">
        <v>1418</v>
      </c>
      <c r="I826" t="s">
        <v>4428</v>
      </c>
      <c r="J826" t="s">
        <v>4429</v>
      </c>
      <c r="L826" t="s">
        <v>421</v>
      </c>
      <c r="M826" t="s">
        <v>5511</v>
      </c>
    </row>
    <row r="827" spans="6:13" x14ac:dyDescent="0.25">
      <c r="F827" t="s">
        <v>798</v>
      </c>
      <c r="G827" t="s">
        <v>1421</v>
      </c>
      <c r="I827" t="s">
        <v>2979</v>
      </c>
      <c r="J827" t="s">
        <v>2980</v>
      </c>
      <c r="L827" t="s">
        <v>421</v>
      </c>
      <c r="M827" t="s">
        <v>5581</v>
      </c>
    </row>
    <row r="828" spans="6:13" x14ac:dyDescent="0.25">
      <c r="F828" t="s">
        <v>50</v>
      </c>
      <c r="G828" t="s">
        <v>1093</v>
      </c>
      <c r="I828" t="s">
        <v>2789</v>
      </c>
      <c r="J828" t="s">
        <v>2790</v>
      </c>
      <c r="L828" t="s">
        <v>5735</v>
      </c>
      <c r="M828" t="s">
        <v>5793</v>
      </c>
    </row>
    <row r="829" spans="6:13" x14ac:dyDescent="0.25">
      <c r="F829" t="s">
        <v>740</v>
      </c>
      <c r="G829" t="s">
        <v>1589</v>
      </c>
      <c r="I829" t="s">
        <v>582</v>
      </c>
      <c r="J829" t="s">
        <v>2300</v>
      </c>
      <c r="L829" t="s">
        <v>5735</v>
      </c>
      <c r="M829" t="s">
        <v>5736</v>
      </c>
    </row>
    <row r="830" spans="6:13" x14ac:dyDescent="0.25">
      <c r="F830" t="s">
        <v>782</v>
      </c>
      <c r="G830" t="s">
        <v>1358</v>
      </c>
      <c r="I830" t="s">
        <v>334</v>
      </c>
      <c r="J830" t="s">
        <v>4602</v>
      </c>
      <c r="L830" t="s">
        <v>484</v>
      </c>
      <c r="M830" t="s">
        <v>6465</v>
      </c>
    </row>
    <row r="831" spans="6:13" x14ac:dyDescent="0.25">
      <c r="F831" t="s">
        <v>325</v>
      </c>
      <c r="G831" t="s">
        <v>882</v>
      </c>
      <c r="I831" t="s">
        <v>4854</v>
      </c>
      <c r="J831" t="s">
        <v>4855</v>
      </c>
      <c r="L831" t="s">
        <v>331</v>
      </c>
      <c r="M831" t="s">
        <v>5294</v>
      </c>
    </row>
    <row r="832" spans="6:13" x14ac:dyDescent="0.25">
      <c r="F832" t="s">
        <v>767</v>
      </c>
      <c r="G832" t="s">
        <v>1298</v>
      </c>
      <c r="I832" t="s">
        <v>2217</v>
      </c>
      <c r="J832" t="s">
        <v>7277</v>
      </c>
      <c r="L832" t="s">
        <v>331</v>
      </c>
      <c r="M832" t="s">
        <v>6697</v>
      </c>
    </row>
    <row r="833" spans="6:13" x14ac:dyDescent="0.25">
      <c r="F833" t="s">
        <v>421</v>
      </c>
      <c r="G833" t="s">
        <v>1218</v>
      </c>
      <c r="I833" t="s">
        <v>415</v>
      </c>
      <c r="J833" t="s">
        <v>1930</v>
      </c>
      <c r="L833" t="s">
        <v>4896</v>
      </c>
      <c r="M833" t="s">
        <v>5671</v>
      </c>
    </row>
    <row r="834" spans="6:13" x14ac:dyDescent="0.25">
      <c r="F834" t="s">
        <v>797</v>
      </c>
      <c r="G834" t="s">
        <v>1419</v>
      </c>
      <c r="I834" t="s">
        <v>129</v>
      </c>
      <c r="J834" t="s">
        <v>4310</v>
      </c>
      <c r="L834" t="s">
        <v>6629</v>
      </c>
      <c r="M834" t="s">
        <v>7030</v>
      </c>
    </row>
    <row r="835" spans="6:13" x14ac:dyDescent="0.25">
      <c r="F835" t="s">
        <v>509</v>
      </c>
      <c r="G835" t="s">
        <v>1008</v>
      </c>
      <c r="I835" t="s">
        <v>102</v>
      </c>
      <c r="J835" t="s">
        <v>3442</v>
      </c>
      <c r="L835" t="s">
        <v>294</v>
      </c>
      <c r="M835" t="s">
        <v>5826</v>
      </c>
    </row>
    <row r="836" spans="6:13" x14ac:dyDescent="0.25">
      <c r="F836" t="s">
        <v>591</v>
      </c>
      <c r="G836" t="s">
        <v>1009</v>
      </c>
      <c r="I836" t="s">
        <v>2101</v>
      </c>
      <c r="J836" t="s">
        <v>3200</v>
      </c>
      <c r="L836" t="s">
        <v>144</v>
      </c>
      <c r="M836" t="s">
        <v>5057</v>
      </c>
    </row>
    <row r="837" spans="6:13" x14ac:dyDescent="0.25">
      <c r="F837" t="s">
        <v>599</v>
      </c>
      <c r="G837" t="s">
        <v>867</v>
      </c>
      <c r="I837" t="s">
        <v>303</v>
      </c>
      <c r="J837" t="s">
        <v>3662</v>
      </c>
      <c r="L837" t="s">
        <v>423</v>
      </c>
      <c r="M837" t="s">
        <v>6550</v>
      </c>
    </row>
    <row r="838" spans="6:13" x14ac:dyDescent="0.25">
      <c r="F838" t="s">
        <v>838</v>
      </c>
      <c r="G838" t="s">
        <v>1631</v>
      </c>
      <c r="I838" t="s">
        <v>2807</v>
      </c>
      <c r="J838" t="s">
        <v>2808</v>
      </c>
      <c r="L838" t="s">
        <v>6286</v>
      </c>
      <c r="M838" t="s">
        <v>6920</v>
      </c>
    </row>
    <row r="839" spans="6:13" x14ac:dyDescent="0.25">
      <c r="F839" t="s">
        <v>599</v>
      </c>
      <c r="G839" t="s">
        <v>1076</v>
      </c>
      <c r="I839" t="s">
        <v>2819</v>
      </c>
      <c r="J839" t="s">
        <v>2820</v>
      </c>
      <c r="L839" t="s">
        <v>130</v>
      </c>
      <c r="M839" t="s">
        <v>4859</v>
      </c>
    </row>
    <row r="840" spans="6:13" x14ac:dyDescent="0.25">
      <c r="F840" t="s">
        <v>271</v>
      </c>
      <c r="G840" t="s">
        <v>1098</v>
      </c>
      <c r="I840" t="s">
        <v>3537</v>
      </c>
      <c r="J840" t="s">
        <v>3538</v>
      </c>
      <c r="L840" t="s">
        <v>484</v>
      </c>
      <c r="M840" t="s">
        <v>6539</v>
      </c>
    </row>
    <row r="841" spans="6:13" x14ac:dyDescent="0.25">
      <c r="F841" t="s">
        <v>738</v>
      </c>
      <c r="G841" t="s">
        <v>1137</v>
      </c>
      <c r="I841" t="s">
        <v>2626</v>
      </c>
      <c r="J841" t="s">
        <v>2627</v>
      </c>
      <c r="L841" t="s">
        <v>325</v>
      </c>
      <c r="M841" t="s">
        <v>6291</v>
      </c>
    </row>
    <row r="842" spans="6:13" x14ac:dyDescent="0.25">
      <c r="I842" t="s">
        <v>415</v>
      </c>
      <c r="J842" t="s">
        <v>2054</v>
      </c>
      <c r="L842" t="s">
        <v>5108</v>
      </c>
      <c r="M842" t="s">
        <v>5109</v>
      </c>
    </row>
    <row r="843" spans="6:13" x14ac:dyDescent="0.25">
      <c r="I843" t="s">
        <v>19</v>
      </c>
      <c r="J843" t="s">
        <v>2931</v>
      </c>
      <c r="L843" t="s">
        <v>484</v>
      </c>
      <c r="M843" t="s">
        <v>6298</v>
      </c>
    </row>
    <row r="844" spans="6:13" x14ac:dyDescent="0.25">
      <c r="I844" t="s">
        <v>4725</v>
      </c>
      <c r="J844" t="s">
        <v>4726</v>
      </c>
      <c r="L844" t="s">
        <v>51</v>
      </c>
      <c r="M844" t="s">
        <v>6446</v>
      </c>
    </row>
    <row r="845" spans="6:13" x14ac:dyDescent="0.25">
      <c r="I845" t="s">
        <v>329</v>
      </c>
      <c r="J845" t="s">
        <v>2869</v>
      </c>
      <c r="L845" t="s">
        <v>484</v>
      </c>
      <c r="M845" t="s">
        <v>6525</v>
      </c>
    </row>
    <row r="846" spans="6:13" x14ac:dyDescent="0.25">
      <c r="I846" t="s">
        <v>1914</v>
      </c>
      <c r="J846" t="s">
        <v>3810</v>
      </c>
      <c r="L846" t="s">
        <v>325</v>
      </c>
      <c r="M846" t="s">
        <v>5458</v>
      </c>
    </row>
    <row r="847" spans="6:13" x14ac:dyDescent="0.25">
      <c r="I847" t="s">
        <v>4355</v>
      </c>
      <c r="J847" t="s">
        <v>4356</v>
      </c>
      <c r="L847" t="s">
        <v>50</v>
      </c>
      <c r="M847" t="s">
        <v>5263</v>
      </c>
    </row>
    <row r="848" spans="6:13" x14ac:dyDescent="0.25">
      <c r="I848" t="s">
        <v>7187</v>
      </c>
      <c r="J848" t="s">
        <v>4353</v>
      </c>
      <c r="L848" t="s">
        <v>297</v>
      </c>
      <c r="M848" t="s">
        <v>5318</v>
      </c>
    </row>
    <row r="849" spans="9:13" x14ac:dyDescent="0.25">
      <c r="I849" t="s">
        <v>102</v>
      </c>
      <c r="J849" t="s">
        <v>1694</v>
      </c>
      <c r="L849" t="s">
        <v>509</v>
      </c>
      <c r="M849" t="s">
        <v>4944</v>
      </c>
    </row>
    <row r="850" spans="9:13" x14ac:dyDescent="0.25">
      <c r="I850" t="s">
        <v>426</v>
      </c>
      <c r="J850" t="s">
        <v>2404</v>
      </c>
      <c r="L850" t="s">
        <v>468</v>
      </c>
      <c r="M850" t="s">
        <v>5948</v>
      </c>
    </row>
    <row r="851" spans="9:13" x14ac:dyDescent="0.25">
      <c r="I851" t="s">
        <v>130</v>
      </c>
      <c r="J851" t="s">
        <v>3645</v>
      </c>
      <c r="L851" t="s">
        <v>297</v>
      </c>
      <c r="M851" t="s">
        <v>5304</v>
      </c>
    </row>
    <row r="852" spans="9:13" x14ac:dyDescent="0.25">
      <c r="I852" t="s">
        <v>2222</v>
      </c>
      <c r="J852" t="s">
        <v>2510</v>
      </c>
      <c r="L852" t="s">
        <v>484</v>
      </c>
      <c r="M852" t="s">
        <v>5665</v>
      </c>
    </row>
    <row r="853" spans="9:13" x14ac:dyDescent="0.25">
      <c r="I853" t="s">
        <v>41</v>
      </c>
      <c r="J853" t="s">
        <v>3348</v>
      </c>
      <c r="L853" t="s">
        <v>130</v>
      </c>
      <c r="M853" t="s">
        <v>6317</v>
      </c>
    </row>
    <row r="854" spans="9:13" x14ac:dyDescent="0.25">
      <c r="I854" t="s">
        <v>602</v>
      </c>
      <c r="J854" t="s">
        <v>3118</v>
      </c>
      <c r="L854" t="s">
        <v>268</v>
      </c>
      <c r="M854" t="s">
        <v>5710</v>
      </c>
    </row>
    <row r="855" spans="9:13" x14ac:dyDescent="0.25">
      <c r="I855" t="s">
        <v>268</v>
      </c>
      <c r="J855" t="s">
        <v>2821</v>
      </c>
      <c r="L855" t="s">
        <v>297</v>
      </c>
      <c r="M855" t="s">
        <v>5920</v>
      </c>
    </row>
    <row r="856" spans="9:13" x14ac:dyDescent="0.25">
      <c r="I856" t="s">
        <v>130</v>
      </c>
      <c r="J856" t="s">
        <v>4336</v>
      </c>
      <c r="L856" t="s">
        <v>413</v>
      </c>
      <c r="M856" t="s">
        <v>6694</v>
      </c>
    </row>
    <row r="857" spans="9:13" x14ac:dyDescent="0.25">
      <c r="I857" t="s">
        <v>267</v>
      </c>
      <c r="J857" t="s">
        <v>4713</v>
      </c>
      <c r="L857" t="s">
        <v>739</v>
      </c>
      <c r="M857" t="s">
        <v>6930</v>
      </c>
    </row>
    <row r="858" spans="9:13" x14ac:dyDescent="0.25">
      <c r="I858" t="s">
        <v>268</v>
      </c>
      <c r="J858" t="s">
        <v>2728</v>
      </c>
      <c r="L858" t="s">
        <v>43</v>
      </c>
      <c r="M858" t="s">
        <v>5408</v>
      </c>
    </row>
    <row r="859" spans="9:13" x14ac:dyDescent="0.25">
      <c r="I859" t="s">
        <v>329</v>
      </c>
      <c r="J859" t="s">
        <v>3112</v>
      </c>
      <c r="L859" t="s">
        <v>329</v>
      </c>
      <c r="M859" t="s">
        <v>5016</v>
      </c>
    </row>
    <row r="860" spans="9:13" x14ac:dyDescent="0.25">
      <c r="I860" t="s">
        <v>419</v>
      </c>
      <c r="J860" t="s">
        <v>2215</v>
      </c>
      <c r="L860" t="s">
        <v>486</v>
      </c>
      <c r="M860" t="s">
        <v>6863</v>
      </c>
    </row>
    <row r="861" spans="9:13" x14ac:dyDescent="0.25">
      <c r="I861" t="s">
        <v>2765</v>
      </c>
      <c r="J861" t="s">
        <v>3661</v>
      </c>
      <c r="L861" t="s">
        <v>4931</v>
      </c>
      <c r="M861" t="s">
        <v>4932</v>
      </c>
    </row>
    <row r="862" spans="9:13" x14ac:dyDescent="0.25">
      <c r="I862" t="s">
        <v>415</v>
      </c>
      <c r="J862" t="s">
        <v>2950</v>
      </c>
      <c r="L862" t="s">
        <v>415</v>
      </c>
      <c r="M862" t="s">
        <v>6646</v>
      </c>
    </row>
    <row r="863" spans="9:13" x14ac:dyDescent="0.25">
      <c r="I863" t="s">
        <v>419</v>
      </c>
      <c r="J863" t="s">
        <v>2132</v>
      </c>
      <c r="L863" t="s">
        <v>502</v>
      </c>
      <c r="M863" t="s">
        <v>6253</v>
      </c>
    </row>
    <row r="864" spans="9:13" x14ac:dyDescent="0.25">
      <c r="I864" t="s">
        <v>130</v>
      </c>
      <c r="J864" t="s">
        <v>1707</v>
      </c>
      <c r="L864" t="s">
        <v>374</v>
      </c>
      <c r="M864" t="s">
        <v>5838</v>
      </c>
    </row>
    <row r="865" spans="9:13" x14ac:dyDescent="0.25">
      <c r="I865" t="s">
        <v>297</v>
      </c>
      <c r="J865" t="s">
        <v>4058</v>
      </c>
      <c r="L865" t="s">
        <v>268</v>
      </c>
      <c r="M865" t="s">
        <v>5674</v>
      </c>
    </row>
    <row r="866" spans="9:13" x14ac:dyDescent="0.25">
      <c r="I866" t="s">
        <v>1978</v>
      </c>
      <c r="J866" t="s">
        <v>1979</v>
      </c>
      <c r="L866" t="s">
        <v>303</v>
      </c>
      <c r="M866" t="s">
        <v>5374</v>
      </c>
    </row>
    <row r="867" spans="9:13" x14ac:dyDescent="0.25">
      <c r="I867" t="s">
        <v>130</v>
      </c>
      <c r="J867" t="s">
        <v>3215</v>
      </c>
      <c r="L867" t="s">
        <v>757</v>
      </c>
      <c r="M867" t="s">
        <v>6821</v>
      </c>
    </row>
    <row r="868" spans="9:13" x14ac:dyDescent="0.25">
      <c r="I868" t="s">
        <v>3320</v>
      </c>
      <c r="J868" t="s">
        <v>4419</v>
      </c>
      <c r="L868" t="s">
        <v>4896</v>
      </c>
      <c r="M868" t="s">
        <v>5884</v>
      </c>
    </row>
    <row r="869" spans="9:13" x14ac:dyDescent="0.25">
      <c r="I869" t="s">
        <v>419</v>
      </c>
      <c r="J869" t="s">
        <v>1944</v>
      </c>
      <c r="L869" t="s">
        <v>441</v>
      </c>
      <c r="M869" t="s">
        <v>6693</v>
      </c>
    </row>
    <row r="870" spans="9:13" x14ac:dyDescent="0.25">
      <c r="I870" t="s">
        <v>2353</v>
      </c>
      <c r="J870" t="s">
        <v>2354</v>
      </c>
      <c r="L870" t="s">
        <v>50</v>
      </c>
      <c r="M870" t="s">
        <v>6235</v>
      </c>
    </row>
    <row r="871" spans="9:13" x14ac:dyDescent="0.25">
      <c r="I871" t="s">
        <v>415</v>
      </c>
      <c r="J871" t="s">
        <v>2062</v>
      </c>
      <c r="L871" t="s">
        <v>268</v>
      </c>
      <c r="M871" t="s">
        <v>6874</v>
      </c>
    </row>
    <row r="872" spans="9:13" x14ac:dyDescent="0.25">
      <c r="I872" t="s">
        <v>2222</v>
      </c>
      <c r="J872" t="s">
        <v>3794</v>
      </c>
      <c r="L872" t="s">
        <v>268</v>
      </c>
      <c r="M872" t="s">
        <v>5939</v>
      </c>
    </row>
    <row r="873" spans="9:13" x14ac:dyDescent="0.25">
      <c r="I873" t="s">
        <v>327</v>
      </c>
      <c r="J873" t="s">
        <v>4174</v>
      </c>
      <c r="L873" t="s">
        <v>5800</v>
      </c>
      <c r="M873" t="s">
        <v>5801</v>
      </c>
    </row>
    <row r="874" spans="9:13" x14ac:dyDescent="0.25">
      <c r="I874" t="s">
        <v>4450</v>
      </c>
      <c r="J874" t="s">
        <v>4451</v>
      </c>
      <c r="L874" t="s">
        <v>129</v>
      </c>
      <c r="M874" t="s">
        <v>5150</v>
      </c>
    </row>
    <row r="875" spans="9:13" x14ac:dyDescent="0.25">
      <c r="I875" t="s">
        <v>267</v>
      </c>
      <c r="J875" t="s">
        <v>4434</v>
      </c>
      <c r="L875" t="s">
        <v>509</v>
      </c>
      <c r="M875" t="s">
        <v>5792</v>
      </c>
    </row>
    <row r="876" spans="9:13" x14ac:dyDescent="0.25">
      <c r="I876" t="s">
        <v>426</v>
      </c>
      <c r="J876" t="s">
        <v>3125</v>
      </c>
      <c r="L876" t="s">
        <v>5951</v>
      </c>
      <c r="M876" t="s">
        <v>5952</v>
      </c>
    </row>
    <row r="877" spans="9:13" x14ac:dyDescent="0.25">
      <c r="I877" t="s">
        <v>267</v>
      </c>
      <c r="J877" t="s">
        <v>2024</v>
      </c>
      <c r="L877" t="s">
        <v>484</v>
      </c>
      <c r="M877" t="s">
        <v>7185</v>
      </c>
    </row>
    <row r="878" spans="9:13" x14ac:dyDescent="0.25">
      <c r="I878" t="s">
        <v>419</v>
      </c>
      <c r="J878" t="s">
        <v>4175</v>
      </c>
      <c r="L878" t="s">
        <v>4999</v>
      </c>
      <c r="M878" t="s">
        <v>5685</v>
      </c>
    </row>
    <row r="879" spans="9:13" x14ac:dyDescent="0.25">
      <c r="I879" t="s">
        <v>1880</v>
      </c>
      <c r="J879" t="s">
        <v>1881</v>
      </c>
      <c r="L879" t="s">
        <v>6169</v>
      </c>
      <c r="M879" t="s">
        <v>6170</v>
      </c>
    </row>
    <row r="880" spans="9:13" x14ac:dyDescent="0.25">
      <c r="I880" t="s">
        <v>19</v>
      </c>
      <c r="J880" t="s">
        <v>2060</v>
      </c>
      <c r="L880" t="s">
        <v>4966</v>
      </c>
      <c r="M880" t="s">
        <v>5994</v>
      </c>
    </row>
    <row r="881" spans="9:13" x14ac:dyDescent="0.25">
      <c r="I881" t="s">
        <v>130</v>
      </c>
      <c r="J881" t="s">
        <v>4674</v>
      </c>
      <c r="L881" t="s">
        <v>130</v>
      </c>
      <c r="M881" t="s">
        <v>4888</v>
      </c>
    </row>
    <row r="882" spans="9:13" x14ac:dyDescent="0.25">
      <c r="I882" t="s">
        <v>331</v>
      </c>
      <c r="J882" t="s">
        <v>3057</v>
      </c>
      <c r="L882" t="s">
        <v>484</v>
      </c>
      <c r="M882" t="s">
        <v>5903</v>
      </c>
    </row>
    <row r="883" spans="9:13" x14ac:dyDescent="0.25">
      <c r="I883" t="s">
        <v>130</v>
      </c>
      <c r="J883" t="s">
        <v>4494</v>
      </c>
      <c r="L883" t="s">
        <v>484</v>
      </c>
      <c r="M883" t="s">
        <v>5854</v>
      </c>
    </row>
    <row r="884" spans="9:13" x14ac:dyDescent="0.25">
      <c r="I884" t="s">
        <v>602</v>
      </c>
      <c r="J884" t="s">
        <v>2525</v>
      </c>
      <c r="L884" t="s">
        <v>5748</v>
      </c>
      <c r="M884" t="s">
        <v>5808</v>
      </c>
    </row>
    <row r="885" spans="9:13" x14ac:dyDescent="0.25">
      <c r="I885" t="s">
        <v>582</v>
      </c>
      <c r="J885" t="s">
        <v>4244</v>
      </c>
      <c r="L885" t="s">
        <v>4896</v>
      </c>
      <c r="M885" t="s">
        <v>6294</v>
      </c>
    </row>
    <row r="886" spans="9:13" x14ac:dyDescent="0.25">
      <c r="I886" t="s">
        <v>267</v>
      </c>
      <c r="J886" t="s">
        <v>3655</v>
      </c>
      <c r="L886" t="s">
        <v>5352</v>
      </c>
      <c r="M886" t="s">
        <v>5452</v>
      </c>
    </row>
    <row r="887" spans="9:13" x14ac:dyDescent="0.25">
      <c r="I887" t="s">
        <v>331</v>
      </c>
      <c r="J887" t="s">
        <v>1892</v>
      </c>
      <c r="L887" t="s">
        <v>739</v>
      </c>
      <c r="M887" t="s">
        <v>5323</v>
      </c>
    </row>
    <row r="888" spans="9:13" x14ac:dyDescent="0.25">
      <c r="I888" t="s">
        <v>303</v>
      </c>
      <c r="J888" t="s">
        <v>3836</v>
      </c>
      <c r="L888" t="s">
        <v>757</v>
      </c>
      <c r="M888" t="s">
        <v>5589</v>
      </c>
    </row>
    <row r="889" spans="9:13" x14ac:dyDescent="0.25">
      <c r="I889" t="s">
        <v>267</v>
      </c>
      <c r="J889" t="s">
        <v>3023</v>
      </c>
      <c r="L889" t="s">
        <v>303</v>
      </c>
      <c r="M889" t="s">
        <v>6698</v>
      </c>
    </row>
    <row r="890" spans="9:13" x14ac:dyDescent="0.25">
      <c r="I890" t="s">
        <v>1846</v>
      </c>
      <c r="J890" t="s">
        <v>1847</v>
      </c>
      <c r="L890" t="s">
        <v>419</v>
      </c>
      <c r="M890" t="s">
        <v>6367</v>
      </c>
    </row>
    <row r="891" spans="9:13" x14ac:dyDescent="0.25">
      <c r="I891" t="s">
        <v>1925</v>
      </c>
      <c r="J891" t="s">
        <v>1926</v>
      </c>
      <c r="L891" t="s">
        <v>1928</v>
      </c>
      <c r="M891" t="s">
        <v>7195</v>
      </c>
    </row>
    <row r="892" spans="9:13" x14ac:dyDescent="0.25">
      <c r="I892" t="s">
        <v>267</v>
      </c>
      <c r="J892" t="s">
        <v>4459</v>
      </c>
      <c r="L892" t="s">
        <v>5147</v>
      </c>
      <c r="M892" t="s">
        <v>5148</v>
      </c>
    </row>
    <row r="893" spans="9:13" x14ac:dyDescent="0.25">
      <c r="I893" t="s">
        <v>267</v>
      </c>
      <c r="J893" t="s">
        <v>7287</v>
      </c>
      <c r="L893" t="s">
        <v>329</v>
      </c>
      <c r="M893" t="s">
        <v>6167</v>
      </c>
    </row>
    <row r="894" spans="9:13" x14ac:dyDescent="0.25">
      <c r="I894" t="s">
        <v>331</v>
      </c>
      <c r="J894" t="s">
        <v>3210</v>
      </c>
      <c r="L894" t="s">
        <v>484</v>
      </c>
      <c r="M894" t="s">
        <v>6865</v>
      </c>
    </row>
    <row r="895" spans="9:13" x14ac:dyDescent="0.25">
      <c r="I895" t="s">
        <v>415</v>
      </c>
      <c r="J895" t="s">
        <v>4028</v>
      </c>
      <c r="L895" t="s">
        <v>716</v>
      </c>
      <c r="M895" t="s">
        <v>4974</v>
      </c>
    </row>
    <row r="896" spans="9:13" x14ac:dyDescent="0.25">
      <c r="I896" t="s">
        <v>268</v>
      </c>
      <c r="J896" t="s">
        <v>4223</v>
      </c>
      <c r="L896" t="s">
        <v>475</v>
      </c>
      <c r="M896" t="s">
        <v>6747</v>
      </c>
    </row>
    <row r="897" spans="9:13" x14ac:dyDescent="0.25">
      <c r="I897" t="s">
        <v>267</v>
      </c>
      <c r="J897" t="s">
        <v>7268</v>
      </c>
      <c r="L897" t="s">
        <v>329</v>
      </c>
      <c r="M897" t="s">
        <v>7163</v>
      </c>
    </row>
    <row r="898" spans="9:13" x14ac:dyDescent="0.25">
      <c r="I898" t="s">
        <v>4492</v>
      </c>
      <c r="J898" t="s">
        <v>4493</v>
      </c>
      <c r="L898" t="s">
        <v>811</v>
      </c>
      <c r="M898" t="s">
        <v>7196</v>
      </c>
    </row>
    <row r="899" spans="9:13" x14ac:dyDescent="0.25">
      <c r="I899" t="s">
        <v>567</v>
      </c>
      <c r="J899" t="s">
        <v>4631</v>
      </c>
      <c r="L899" t="s">
        <v>484</v>
      </c>
      <c r="M899" t="s">
        <v>5640</v>
      </c>
    </row>
    <row r="900" spans="9:13" x14ac:dyDescent="0.25">
      <c r="I900" t="s">
        <v>4036</v>
      </c>
      <c r="J900" t="s">
        <v>4037</v>
      </c>
      <c r="L900" t="s">
        <v>130</v>
      </c>
      <c r="M900" t="s">
        <v>5151</v>
      </c>
    </row>
    <row r="901" spans="9:13" x14ac:dyDescent="0.25">
      <c r="I901" t="s">
        <v>268</v>
      </c>
      <c r="J901" t="s">
        <v>3839</v>
      </c>
      <c r="L901" t="s">
        <v>329</v>
      </c>
      <c r="M901" t="s">
        <v>6119</v>
      </c>
    </row>
    <row r="902" spans="9:13" x14ac:dyDescent="0.25">
      <c r="I902" t="s">
        <v>1937</v>
      </c>
      <c r="J902" t="s">
        <v>1938</v>
      </c>
      <c r="L902" t="s">
        <v>419</v>
      </c>
      <c r="M902" t="s">
        <v>5428</v>
      </c>
    </row>
    <row r="903" spans="9:13" x14ac:dyDescent="0.25">
      <c r="I903" t="s">
        <v>1914</v>
      </c>
      <c r="J903" t="s">
        <v>4087</v>
      </c>
      <c r="L903" t="s">
        <v>507</v>
      </c>
      <c r="M903" t="s">
        <v>7130</v>
      </c>
    </row>
    <row r="904" spans="9:13" x14ac:dyDescent="0.25">
      <c r="I904" t="s">
        <v>41</v>
      </c>
      <c r="J904" t="s">
        <v>3437</v>
      </c>
      <c r="L904" t="s">
        <v>130</v>
      </c>
      <c r="M904" t="s">
        <v>7009</v>
      </c>
    </row>
    <row r="905" spans="9:13" x14ac:dyDescent="0.25">
      <c r="I905" t="s">
        <v>267</v>
      </c>
      <c r="J905" t="s">
        <v>3466</v>
      </c>
      <c r="L905" t="s">
        <v>7187</v>
      </c>
      <c r="M905" t="s">
        <v>4995</v>
      </c>
    </row>
    <row r="906" spans="9:13" x14ac:dyDescent="0.25">
      <c r="I906" t="s">
        <v>300</v>
      </c>
      <c r="J906" t="s">
        <v>2103</v>
      </c>
      <c r="L906" t="s">
        <v>484</v>
      </c>
      <c r="M906" t="s">
        <v>6960</v>
      </c>
    </row>
    <row r="907" spans="9:13" x14ac:dyDescent="0.25">
      <c r="I907" t="s">
        <v>329</v>
      </c>
      <c r="J907" t="s">
        <v>7233</v>
      </c>
      <c r="L907" t="s">
        <v>374</v>
      </c>
      <c r="M907" t="s">
        <v>6078</v>
      </c>
    </row>
    <row r="908" spans="9:13" x14ac:dyDescent="0.25">
      <c r="I908" t="s">
        <v>423</v>
      </c>
      <c r="J908" t="s">
        <v>3451</v>
      </c>
      <c r="L908" t="s">
        <v>43</v>
      </c>
      <c r="M908" t="s">
        <v>7181</v>
      </c>
    </row>
    <row r="909" spans="9:13" x14ac:dyDescent="0.25">
      <c r="I909" t="s">
        <v>2446</v>
      </c>
      <c r="J909" t="s">
        <v>2447</v>
      </c>
      <c r="L909" t="s">
        <v>419</v>
      </c>
      <c r="M909" t="s">
        <v>6230</v>
      </c>
    </row>
    <row r="910" spans="9:13" x14ac:dyDescent="0.25">
      <c r="I910" t="s">
        <v>2012</v>
      </c>
      <c r="J910" t="s">
        <v>2013</v>
      </c>
      <c r="L910" t="s">
        <v>130</v>
      </c>
      <c r="M910" t="s">
        <v>6658</v>
      </c>
    </row>
    <row r="911" spans="9:13" x14ac:dyDescent="0.25">
      <c r="I911" t="s">
        <v>44</v>
      </c>
      <c r="J911" t="s">
        <v>3443</v>
      </c>
      <c r="L911" t="s">
        <v>102</v>
      </c>
      <c r="M911" t="s">
        <v>5316</v>
      </c>
    </row>
    <row r="912" spans="9:13" x14ac:dyDescent="0.25">
      <c r="I912" t="s">
        <v>50</v>
      </c>
      <c r="J912" t="s">
        <v>3359</v>
      </c>
      <c r="L912" t="s">
        <v>4966</v>
      </c>
      <c r="M912" t="s">
        <v>4967</v>
      </c>
    </row>
    <row r="913" spans="9:13" x14ac:dyDescent="0.25">
      <c r="I913" t="s">
        <v>327</v>
      </c>
      <c r="J913" t="s">
        <v>3054</v>
      </c>
      <c r="L913" t="s">
        <v>130</v>
      </c>
      <c r="M913" t="s">
        <v>5186</v>
      </c>
    </row>
    <row r="914" spans="9:13" x14ac:dyDescent="0.25">
      <c r="I914" t="s">
        <v>7303</v>
      </c>
      <c r="J914" t="s">
        <v>2608</v>
      </c>
      <c r="L914" t="s">
        <v>130</v>
      </c>
      <c r="M914" t="s">
        <v>5192</v>
      </c>
    </row>
    <row r="915" spans="9:13" x14ac:dyDescent="0.25">
      <c r="I915" t="s">
        <v>423</v>
      </c>
      <c r="J915" t="s">
        <v>4399</v>
      </c>
      <c r="L915" t="s">
        <v>2155</v>
      </c>
      <c r="M915" t="s">
        <v>6302</v>
      </c>
    </row>
    <row r="916" spans="9:13" x14ac:dyDescent="0.25">
      <c r="I916" t="s">
        <v>327</v>
      </c>
      <c r="J916" t="s">
        <v>3145</v>
      </c>
      <c r="L916" t="s">
        <v>5388</v>
      </c>
      <c r="M916" t="s">
        <v>5505</v>
      </c>
    </row>
    <row r="917" spans="9:13" x14ac:dyDescent="0.25">
      <c r="I917" t="s">
        <v>602</v>
      </c>
      <c r="J917" t="s">
        <v>2207</v>
      </c>
      <c r="L917" t="s">
        <v>441</v>
      </c>
      <c r="M917" t="s">
        <v>5982</v>
      </c>
    </row>
    <row r="918" spans="9:13" x14ac:dyDescent="0.25">
      <c r="I918" t="s">
        <v>300</v>
      </c>
      <c r="J918" t="s">
        <v>2519</v>
      </c>
      <c r="L918" t="s">
        <v>130</v>
      </c>
      <c r="M918" t="s">
        <v>6711</v>
      </c>
    </row>
    <row r="919" spans="9:13" x14ac:dyDescent="0.25">
      <c r="I919" t="s">
        <v>331</v>
      </c>
      <c r="J919" t="s">
        <v>4660</v>
      </c>
      <c r="L919" t="s">
        <v>102</v>
      </c>
      <c r="M919" t="s">
        <v>5700</v>
      </c>
    </row>
    <row r="920" spans="9:13" x14ac:dyDescent="0.25">
      <c r="I920" t="s">
        <v>331</v>
      </c>
      <c r="J920" t="s">
        <v>3697</v>
      </c>
      <c r="L920" t="s">
        <v>421</v>
      </c>
      <c r="M920" t="s">
        <v>5348</v>
      </c>
    </row>
    <row r="921" spans="9:13" x14ac:dyDescent="0.25">
      <c r="I921" t="s">
        <v>1858</v>
      </c>
      <c r="J921" t="s">
        <v>3843</v>
      </c>
      <c r="L921" t="s">
        <v>484</v>
      </c>
      <c r="M921" t="s">
        <v>6357</v>
      </c>
    </row>
    <row r="922" spans="9:13" x14ac:dyDescent="0.25">
      <c r="I922" t="s">
        <v>43</v>
      </c>
      <c r="J922" t="s">
        <v>3964</v>
      </c>
      <c r="L922" t="s">
        <v>50</v>
      </c>
      <c r="M922" t="s">
        <v>6617</v>
      </c>
    </row>
    <row r="923" spans="9:13" x14ac:dyDescent="0.25">
      <c r="I923" t="s">
        <v>268</v>
      </c>
      <c r="J923" t="s">
        <v>4210</v>
      </c>
      <c r="L923" t="s">
        <v>130</v>
      </c>
      <c r="M923" t="s">
        <v>6024</v>
      </c>
    </row>
    <row r="924" spans="9:13" x14ac:dyDescent="0.25">
      <c r="I924" t="s">
        <v>268</v>
      </c>
      <c r="J924" t="s">
        <v>3373</v>
      </c>
      <c r="L924" t="s">
        <v>130</v>
      </c>
      <c r="M924" t="s">
        <v>4960</v>
      </c>
    </row>
    <row r="925" spans="9:13" x14ac:dyDescent="0.25">
      <c r="I925" t="s">
        <v>267</v>
      </c>
      <c r="J925" t="s">
        <v>1815</v>
      </c>
      <c r="L925" t="s">
        <v>484</v>
      </c>
      <c r="M925" t="s">
        <v>6418</v>
      </c>
    </row>
    <row r="926" spans="9:13" x14ac:dyDescent="0.25">
      <c r="I926" t="s">
        <v>10</v>
      </c>
      <c r="J926" t="s">
        <v>3136</v>
      </c>
      <c r="L926" t="s">
        <v>267</v>
      </c>
      <c r="M926" t="s">
        <v>6811</v>
      </c>
    </row>
    <row r="927" spans="9:13" x14ac:dyDescent="0.25">
      <c r="I927" t="s">
        <v>4622</v>
      </c>
      <c r="J927" t="s">
        <v>4623</v>
      </c>
      <c r="L927" t="s">
        <v>484</v>
      </c>
      <c r="M927" t="s">
        <v>5664</v>
      </c>
    </row>
    <row r="928" spans="9:13" x14ac:dyDescent="0.25">
      <c r="I928" t="s">
        <v>50</v>
      </c>
      <c r="J928" t="s">
        <v>4299</v>
      </c>
      <c r="L928" t="s">
        <v>4896</v>
      </c>
      <c r="M928" t="s">
        <v>4897</v>
      </c>
    </row>
    <row r="929" spans="9:13" x14ac:dyDescent="0.25">
      <c r="I929" t="s">
        <v>268</v>
      </c>
      <c r="J929" t="s">
        <v>7286</v>
      </c>
      <c r="L929" t="s">
        <v>484</v>
      </c>
      <c r="M929" t="s">
        <v>5729</v>
      </c>
    </row>
    <row r="930" spans="9:13" x14ac:dyDescent="0.25">
      <c r="I930" t="s">
        <v>415</v>
      </c>
      <c r="J930" t="s">
        <v>3063</v>
      </c>
      <c r="L930" t="s">
        <v>52</v>
      </c>
      <c r="M930" t="s">
        <v>6862</v>
      </c>
    </row>
    <row r="931" spans="9:13" x14ac:dyDescent="0.25">
      <c r="I931" t="s">
        <v>268</v>
      </c>
      <c r="J931" t="s">
        <v>3222</v>
      </c>
      <c r="L931" t="s">
        <v>268</v>
      </c>
      <c r="M931" t="s">
        <v>4912</v>
      </c>
    </row>
    <row r="932" spans="9:13" x14ac:dyDescent="0.25">
      <c r="I932" t="s">
        <v>267</v>
      </c>
      <c r="J932" t="s">
        <v>2576</v>
      </c>
      <c r="L932" t="s">
        <v>130</v>
      </c>
      <c r="M932" t="s">
        <v>7125</v>
      </c>
    </row>
    <row r="933" spans="9:13" x14ac:dyDescent="0.25">
      <c r="I933" t="s">
        <v>297</v>
      </c>
      <c r="J933" t="s">
        <v>3325</v>
      </c>
      <c r="L933" t="s">
        <v>43</v>
      </c>
      <c r="M933" t="s">
        <v>4925</v>
      </c>
    </row>
    <row r="934" spans="9:13" x14ac:dyDescent="0.25">
      <c r="I934" t="s">
        <v>2908</v>
      </c>
      <c r="J934" t="s">
        <v>2909</v>
      </c>
      <c r="L934" t="s">
        <v>484</v>
      </c>
      <c r="M934" t="s">
        <v>6590</v>
      </c>
    </row>
    <row r="935" spans="9:13" x14ac:dyDescent="0.25">
      <c r="I935" t="s">
        <v>4176</v>
      </c>
      <c r="J935" t="s">
        <v>4177</v>
      </c>
      <c r="L935" t="s">
        <v>5209</v>
      </c>
      <c r="M935" t="s">
        <v>5460</v>
      </c>
    </row>
    <row r="936" spans="9:13" x14ac:dyDescent="0.25">
      <c r="I936" t="s">
        <v>309</v>
      </c>
      <c r="J936" t="s">
        <v>2803</v>
      </c>
      <c r="L936" t="s">
        <v>294</v>
      </c>
      <c r="M936" t="s">
        <v>6699</v>
      </c>
    </row>
    <row r="937" spans="9:13" x14ac:dyDescent="0.25">
      <c r="I937" t="s">
        <v>2142</v>
      </c>
      <c r="J937" t="s">
        <v>2143</v>
      </c>
      <c r="L937" t="s">
        <v>6022</v>
      </c>
      <c r="M937" t="s">
        <v>6023</v>
      </c>
    </row>
    <row r="938" spans="9:13" x14ac:dyDescent="0.25">
      <c r="I938" t="s">
        <v>1796</v>
      </c>
      <c r="J938" t="s">
        <v>2639</v>
      </c>
      <c r="L938" t="s">
        <v>419</v>
      </c>
      <c r="M938" t="s">
        <v>5393</v>
      </c>
    </row>
    <row r="939" spans="9:13" x14ac:dyDescent="0.25">
      <c r="I939" t="s">
        <v>602</v>
      </c>
      <c r="J939" t="s">
        <v>3039</v>
      </c>
      <c r="L939" t="s">
        <v>331</v>
      </c>
      <c r="M939" t="s">
        <v>5409</v>
      </c>
    </row>
    <row r="940" spans="9:13" x14ac:dyDescent="0.25">
      <c r="I940" t="s">
        <v>2222</v>
      </c>
      <c r="J940" t="s">
        <v>3919</v>
      </c>
      <c r="L940" t="s">
        <v>7048</v>
      </c>
      <c r="M940" t="s">
        <v>7049</v>
      </c>
    </row>
    <row r="941" spans="9:13" x14ac:dyDescent="0.25">
      <c r="I941" t="s">
        <v>3803</v>
      </c>
      <c r="J941" t="s">
        <v>3804</v>
      </c>
      <c r="L941" t="s">
        <v>130</v>
      </c>
      <c r="M941" t="s">
        <v>5621</v>
      </c>
    </row>
    <row r="942" spans="9:13" x14ac:dyDescent="0.25">
      <c r="I942" t="s">
        <v>2222</v>
      </c>
      <c r="J942" t="s">
        <v>4362</v>
      </c>
      <c r="L942" t="s">
        <v>268</v>
      </c>
      <c r="M942" t="s">
        <v>5046</v>
      </c>
    </row>
    <row r="943" spans="9:13" x14ac:dyDescent="0.25">
      <c r="I943" t="s">
        <v>268</v>
      </c>
      <c r="J943" t="s">
        <v>3289</v>
      </c>
      <c r="L943" t="s">
        <v>43</v>
      </c>
      <c r="M943" t="s">
        <v>5262</v>
      </c>
    </row>
    <row r="944" spans="9:13" x14ac:dyDescent="0.25">
      <c r="I944" t="s">
        <v>270</v>
      </c>
      <c r="J944" t="s">
        <v>1782</v>
      </c>
      <c r="L944" t="s">
        <v>43</v>
      </c>
      <c r="M944" t="s">
        <v>6054</v>
      </c>
    </row>
    <row r="945" spans="9:13" x14ac:dyDescent="0.25">
      <c r="I945" t="s">
        <v>268</v>
      </c>
      <c r="J945" t="s">
        <v>7290</v>
      </c>
      <c r="L945" t="s">
        <v>419</v>
      </c>
      <c r="M945" t="s">
        <v>6705</v>
      </c>
    </row>
    <row r="946" spans="9:13" x14ac:dyDescent="0.25">
      <c r="I946" t="s">
        <v>329</v>
      </c>
      <c r="J946" t="s">
        <v>4614</v>
      </c>
      <c r="L946" t="s">
        <v>303</v>
      </c>
      <c r="M946" t="s">
        <v>6429</v>
      </c>
    </row>
    <row r="947" spans="9:13" x14ac:dyDescent="0.25">
      <c r="I947" t="s">
        <v>414</v>
      </c>
      <c r="J947" t="s">
        <v>2036</v>
      </c>
      <c r="L947" t="s">
        <v>58</v>
      </c>
      <c r="M947" t="s">
        <v>6778</v>
      </c>
    </row>
    <row r="948" spans="9:13" x14ac:dyDescent="0.25">
      <c r="I948" t="s">
        <v>2720</v>
      </c>
      <c r="J948" t="s">
        <v>2721</v>
      </c>
      <c r="L948" t="s">
        <v>130</v>
      </c>
      <c r="M948" t="s">
        <v>6347</v>
      </c>
    </row>
    <row r="949" spans="9:13" x14ac:dyDescent="0.25">
      <c r="I949" t="s">
        <v>423</v>
      </c>
      <c r="J949" t="s">
        <v>2584</v>
      </c>
      <c r="L949" t="s">
        <v>130</v>
      </c>
      <c r="M949" t="s">
        <v>6560</v>
      </c>
    </row>
    <row r="950" spans="9:13" x14ac:dyDescent="0.25">
      <c r="I950" t="s">
        <v>329</v>
      </c>
      <c r="J950" t="s">
        <v>3069</v>
      </c>
      <c r="L950" t="s">
        <v>329</v>
      </c>
      <c r="M950" t="s">
        <v>5730</v>
      </c>
    </row>
    <row r="951" spans="9:13" x14ac:dyDescent="0.25">
      <c r="I951" t="s">
        <v>2222</v>
      </c>
      <c r="J951" t="s">
        <v>2223</v>
      </c>
      <c r="L951" t="s">
        <v>130</v>
      </c>
      <c r="M951" t="s">
        <v>5375</v>
      </c>
    </row>
    <row r="952" spans="9:13" x14ac:dyDescent="0.25">
      <c r="I952" t="s">
        <v>3231</v>
      </c>
      <c r="J952" t="s">
        <v>3232</v>
      </c>
      <c r="L952" t="s">
        <v>268</v>
      </c>
      <c r="M952" t="s">
        <v>5981</v>
      </c>
    </row>
    <row r="953" spans="9:13" x14ac:dyDescent="0.25">
      <c r="I953" t="s">
        <v>1820</v>
      </c>
      <c r="J953" t="s">
        <v>7239</v>
      </c>
      <c r="L953" t="s">
        <v>441</v>
      </c>
      <c r="M953" t="s">
        <v>5746</v>
      </c>
    </row>
    <row r="954" spans="9:13" x14ac:dyDescent="0.25">
      <c r="I954" t="s">
        <v>415</v>
      </c>
      <c r="J954" t="s">
        <v>3523</v>
      </c>
      <c r="L954" t="s">
        <v>509</v>
      </c>
      <c r="M954" t="s">
        <v>6666</v>
      </c>
    </row>
    <row r="955" spans="9:13" x14ac:dyDescent="0.25">
      <c r="I955" t="s">
        <v>2222</v>
      </c>
      <c r="J955" t="s">
        <v>2366</v>
      </c>
      <c r="L955" t="s">
        <v>602</v>
      </c>
      <c r="M955" t="s">
        <v>5848</v>
      </c>
    </row>
    <row r="956" spans="9:13" x14ac:dyDescent="0.25">
      <c r="I956" t="s">
        <v>329</v>
      </c>
      <c r="J956" t="s">
        <v>3917</v>
      </c>
      <c r="L956" t="s">
        <v>602</v>
      </c>
      <c r="M956" t="s">
        <v>6676</v>
      </c>
    </row>
    <row r="957" spans="9:13" x14ac:dyDescent="0.25">
      <c r="I957" t="s">
        <v>415</v>
      </c>
      <c r="J957" t="s">
        <v>4710</v>
      </c>
      <c r="L957" t="s">
        <v>576</v>
      </c>
      <c r="M957" t="s">
        <v>6283</v>
      </c>
    </row>
    <row r="958" spans="9:13" x14ac:dyDescent="0.25">
      <c r="I958" t="s">
        <v>43</v>
      </c>
      <c r="J958" t="s">
        <v>4588</v>
      </c>
      <c r="L958" t="s">
        <v>484</v>
      </c>
      <c r="M958" t="s">
        <v>5909</v>
      </c>
    </row>
    <row r="959" spans="9:13" x14ac:dyDescent="0.25">
      <c r="I959" t="s">
        <v>423</v>
      </c>
      <c r="J959" t="s">
        <v>2329</v>
      </c>
      <c r="L959" t="s">
        <v>484</v>
      </c>
      <c r="M959" t="s">
        <v>6414</v>
      </c>
    </row>
    <row r="960" spans="9:13" x14ac:dyDescent="0.25">
      <c r="I960" t="s">
        <v>99</v>
      </c>
      <c r="J960" t="s">
        <v>1807</v>
      </c>
      <c r="L960" t="s">
        <v>58</v>
      </c>
      <c r="M960" t="s">
        <v>4941</v>
      </c>
    </row>
    <row r="961" spans="9:13" x14ac:dyDescent="0.25">
      <c r="I961" t="s">
        <v>130</v>
      </c>
      <c r="J961" t="s">
        <v>3427</v>
      </c>
      <c r="L961" t="s">
        <v>48</v>
      </c>
      <c r="M961" t="s">
        <v>6732</v>
      </c>
    </row>
    <row r="962" spans="9:13" x14ac:dyDescent="0.25">
      <c r="I962" t="s">
        <v>3338</v>
      </c>
      <c r="J962" t="s">
        <v>3339</v>
      </c>
      <c r="L962" t="s">
        <v>130</v>
      </c>
      <c r="M962" t="s">
        <v>6464</v>
      </c>
    </row>
    <row r="963" spans="9:13" x14ac:dyDescent="0.25">
      <c r="I963" t="s">
        <v>292</v>
      </c>
      <c r="J963" t="s">
        <v>2230</v>
      </c>
      <c r="L963" t="s">
        <v>43</v>
      </c>
      <c r="M963" t="s">
        <v>6673</v>
      </c>
    </row>
    <row r="964" spans="9:13" x14ac:dyDescent="0.25">
      <c r="I964" t="s">
        <v>268</v>
      </c>
      <c r="J964" t="s">
        <v>4823</v>
      </c>
      <c r="L964" t="s">
        <v>542</v>
      </c>
      <c r="M964" t="s">
        <v>6113</v>
      </c>
    </row>
    <row r="965" spans="9:13" x14ac:dyDescent="0.25">
      <c r="I965" t="s">
        <v>129</v>
      </c>
      <c r="J965" t="s">
        <v>1961</v>
      </c>
      <c r="L965" t="s">
        <v>441</v>
      </c>
      <c r="M965" t="s">
        <v>7074</v>
      </c>
    </row>
    <row r="966" spans="9:13" x14ac:dyDescent="0.25">
      <c r="I966" t="s">
        <v>3216</v>
      </c>
      <c r="J966" t="s">
        <v>3217</v>
      </c>
      <c r="L966" t="s">
        <v>144</v>
      </c>
      <c r="M966" t="s">
        <v>6941</v>
      </c>
    </row>
    <row r="967" spans="9:13" x14ac:dyDescent="0.25">
      <c r="I967" t="s">
        <v>2587</v>
      </c>
      <c r="J967" t="s">
        <v>2588</v>
      </c>
      <c r="L967" t="s">
        <v>41</v>
      </c>
      <c r="M967" t="s">
        <v>5606</v>
      </c>
    </row>
    <row r="968" spans="9:13" x14ac:dyDescent="0.25">
      <c r="I968" t="s">
        <v>2681</v>
      </c>
      <c r="J968" t="s">
        <v>2682</v>
      </c>
      <c r="L968" t="s">
        <v>329</v>
      </c>
      <c r="M968" t="s">
        <v>7029</v>
      </c>
    </row>
    <row r="969" spans="9:13" x14ac:dyDescent="0.25">
      <c r="I969" t="s">
        <v>98</v>
      </c>
      <c r="J969" t="s">
        <v>4109</v>
      </c>
      <c r="L969" t="s">
        <v>329</v>
      </c>
      <c r="M969" t="s">
        <v>6293</v>
      </c>
    </row>
    <row r="970" spans="9:13" x14ac:dyDescent="0.25">
      <c r="I970" t="s">
        <v>130</v>
      </c>
      <c r="J970" t="s">
        <v>1924</v>
      </c>
      <c r="L970" t="s">
        <v>268</v>
      </c>
      <c r="M970" t="s">
        <v>5940</v>
      </c>
    </row>
    <row r="971" spans="9:13" x14ac:dyDescent="0.25">
      <c r="I971" t="s">
        <v>268</v>
      </c>
      <c r="J971" t="s">
        <v>2818</v>
      </c>
      <c r="L971" t="s">
        <v>267</v>
      </c>
      <c r="M971" t="s">
        <v>6659</v>
      </c>
    </row>
    <row r="972" spans="9:13" x14ac:dyDescent="0.25">
      <c r="I972" t="s">
        <v>415</v>
      </c>
      <c r="J972" t="s">
        <v>4529</v>
      </c>
      <c r="L972" t="s">
        <v>6686</v>
      </c>
      <c r="M972" t="s">
        <v>6687</v>
      </c>
    </row>
    <row r="973" spans="9:13" x14ac:dyDescent="0.25">
      <c r="I973" t="s">
        <v>303</v>
      </c>
      <c r="J973" t="s">
        <v>1936</v>
      </c>
      <c r="L973" t="s">
        <v>599</v>
      </c>
      <c r="M973" t="s">
        <v>5026</v>
      </c>
    </row>
    <row r="974" spans="9:13" x14ac:dyDescent="0.25">
      <c r="I974" t="s">
        <v>1796</v>
      </c>
      <c r="J974" t="s">
        <v>3161</v>
      </c>
      <c r="L974" t="s">
        <v>53</v>
      </c>
      <c r="M974" t="s">
        <v>5376</v>
      </c>
    </row>
    <row r="975" spans="9:13" x14ac:dyDescent="0.25">
      <c r="I975" t="s">
        <v>1691</v>
      </c>
      <c r="J975" t="s">
        <v>1692</v>
      </c>
      <c r="L975" t="s">
        <v>267</v>
      </c>
      <c r="M975" t="s">
        <v>6999</v>
      </c>
    </row>
    <row r="976" spans="9:13" x14ac:dyDescent="0.25">
      <c r="I976" t="s">
        <v>4142</v>
      </c>
      <c r="J976" t="s">
        <v>4143</v>
      </c>
      <c r="L976" t="s">
        <v>6092</v>
      </c>
      <c r="M976" t="s">
        <v>6093</v>
      </c>
    </row>
    <row r="977" spans="9:13" x14ac:dyDescent="0.25">
      <c r="I977" t="s">
        <v>582</v>
      </c>
      <c r="J977" t="s">
        <v>3180</v>
      </c>
      <c r="L977" t="s">
        <v>487</v>
      </c>
      <c r="M977" t="s">
        <v>6800</v>
      </c>
    </row>
    <row r="978" spans="9:13" x14ac:dyDescent="0.25">
      <c r="I978" t="s">
        <v>599</v>
      </c>
      <c r="J978" t="s">
        <v>2656</v>
      </c>
      <c r="L978" t="s">
        <v>41</v>
      </c>
      <c r="M978" t="s">
        <v>5364</v>
      </c>
    </row>
    <row r="979" spans="9:13" x14ac:dyDescent="0.25">
      <c r="I979" t="s">
        <v>2765</v>
      </c>
      <c r="J979" t="s">
        <v>2976</v>
      </c>
      <c r="L979" t="s">
        <v>5881</v>
      </c>
      <c r="M979" t="s">
        <v>5882</v>
      </c>
    </row>
    <row r="980" spans="9:13" x14ac:dyDescent="0.25">
      <c r="I980" t="s">
        <v>1829</v>
      </c>
      <c r="J980" t="s">
        <v>4047</v>
      </c>
      <c r="L980" t="s">
        <v>5170</v>
      </c>
      <c r="M980" t="s">
        <v>5862</v>
      </c>
    </row>
    <row r="981" spans="9:13" x14ac:dyDescent="0.25">
      <c r="I981" t="s">
        <v>3167</v>
      </c>
      <c r="J981" t="s">
        <v>3716</v>
      </c>
      <c r="L981" t="s">
        <v>53</v>
      </c>
      <c r="M981" t="s">
        <v>6225</v>
      </c>
    </row>
    <row r="982" spans="9:13" x14ac:dyDescent="0.25">
      <c r="I982" t="s">
        <v>303</v>
      </c>
      <c r="J982" t="s">
        <v>1967</v>
      </c>
      <c r="L982" t="s">
        <v>267</v>
      </c>
      <c r="M982" t="s">
        <v>5568</v>
      </c>
    </row>
    <row r="983" spans="9:13" x14ac:dyDescent="0.25">
      <c r="I983" t="s">
        <v>1727</v>
      </c>
      <c r="J983" t="s">
        <v>1728</v>
      </c>
      <c r="L983" t="s">
        <v>487</v>
      </c>
      <c r="M983" t="s">
        <v>5289</v>
      </c>
    </row>
    <row r="984" spans="9:13" x14ac:dyDescent="0.25">
      <c r="I984" t="s">
        <v>329</v>
      </c>
      <c r="J984" t="s">
        <v>2858</v>
      </c>
      <c r="L984" t="s">
        <v>5170</v>
      </c>
      <c r="M984" t="s">
        <v>5171</v>
      </c>
    </row>
    <row r="985" spans="9:13" x14ac:dyDescent="0.25">
      <c r="I985" t="s">
        <v>7303</v>
      </c>
      <c r="J985" t="s">
        <v>7246</v>
      </c>
      <c r="L985" t="s">
        <v>268</v>
      </c>
      <c r="M985" t="s">
        <v>7006</v>
      </c>
    </row>
    <row r="986" spans="9:13" x14ac:dyDescent="0.25">
      <c r="I986" t="s">
        <v>415</v>
      </c>
      <c r="J986" t="s">
        <v>4373</v>
      </c>
      <c r="L986" t="s">
        <v>5431</v>
      </c>
      <c r="M986" t="s">
        <v>6365</v>
      </c>
    </row>
    <row r="987" spans="9:13" x14ac:dyDescent="0.25">
      <c r="I987" t="s">
        <v>415</v>
      </c>
      <c r="J987" t="s">
        <v>3209</v>
      </c>
      <c r="L987" t="s">
        <v>374</v>
      </c>
      <c r="M987" t="s">
        <v>6008</v>
      </c>
    </row>
    <row r="988" spans="9:13" x14ac:dyDescent="0.25">
      <c r="I988" t="s">
        <v>303</v>
      </c>
      <c r="J988" t="s">
        <v>3526</v>
      </c>
      <c r="L988" t="s">
        <v>268</v>
      </c>
      <c r="M988" t="s">
        <v>6815</v>
      </c>
    </row>
    <row r="989" spans="9:13" x14ac:dyDescent="0.25">
      <c r="I989" t="s">
        <v>3779</v>
      </c>
      <c r="J989" t="s">
        <v>3780</v>
      </c>
      <c r="L989" t="s">
        <v>294</v>
      </c>
      <c r="M989" t="s">
        <v>5461</v>
      </c>
    </row>
    <row r="990" spans="9:13" x14ac:dyDescent="0.25">
      <c r="I990" t="s">
        <v>1858</v>
      </c>
      <c r="J990" t="s">
        <v>4548</v>
      </c>
      <c r="L990" t="s">
        <v>268</v>
      </c>
      <c r="M990" t="s">
        <v>6995</v>
      </c>
    </row>
    <row r="991" spans="9:13" x14ac:dyDescent="0.25">
      <c r="I991" t="s">
        <v>3231</v>
      </c>
      <c r="J991" t="s">
        <v>4277</v>
      </c>
      <c r="L991" t="s">
        <v>599</v>
      </c>
      <c r="M991" t="s">
        <v>6473</v>
      </c>
    </row>
    <row r="992" spans="9:13" x14ac:dyDescent="0.25">
      <c r="I992" t="s">
        <v>2681</v>
      </c>
      <c r="J992" t="s">
        <v>3698</v>
      </c>
      <c r="L992" t="s">
        <v>268</v>
      </c>
      <c r="M992" t="s">
        <v>6854</v>
      </c>
    </row>
    <row r="993" spans="9:13" x14ac:dyDescent="0.25">
      <c r="I993" t="s">
        <v>3803</v>
      </c>
      <c r="J993" t="s">
        <v>4381</v>
      </c>
      <c r="L993" t="s">
        <v>6886</v>
      </c>
      <c r="M993" t="s">
        <v>6887</v>
      </c>
    </row>
    <row r="994" spans="9:13" x14ac:dyDescent="0.25">
      <c r="I994" t="s">
        <v>2906</v>
      </c>
      <c r="J994" t="s">
        <v>2907</v>
      </c>
      <c r="L994" t="s">
        <v>329</v>
      </c>
      <c r="M994" t="s">
        <v>6454</v>
      </c>
    </row>
    <row r="995" spans="9:13" x14ac:dyDescent="0.25">
      <c r="I995" t="s">
        <v>1796</v>
      </c>
      <c r="J995" t="s">
        <v>2049</v>
      </c>
      <c r="L995" t="s">
        <v>268</v>
      </c>
      <c r="M995" t="s">
        <v>7027</v>
      </c>
    </row>
    <row r="996" spans="9:13" x14ac:dyDescent="0.25">
      <c r="I996" t="s">
        <v>415</v>
      </c>
      <c r="J996" t="s">
        <v>3608</v>
      </c>
      <c r="L996" t="s">
        <v>300</v>
      </c>
      <c r="M996" t="s">
        <v>6675</v>
      </c>
    </row>
    <row r="997" spans="9:13" x14ac:dyDescent="0.25">
      <c r="I997" t="s">
        <v>1928</v>
      </c>
      <c r="J997" t="s">
        <v>4290</v>
      </c>
      <c r="L997" t="s">
        <v>52</v>
      </c>
      <c r="M997" t="s">
        <v>6516</v>
      </c>
    </row>
    <row r="998" spans="9:13" x14ac:dyDescent="0.25">
      <c r="I998" t="s">
        <v>303</v>
      </c>
      <c r="J998" t="s">
        <v>2341</v>
      </c>
      <c r="L998" t="s">
        <v>300</v>
      </c>
      <c r="M998" t="s">
        <v>6712</v>
      </c>
    </row>
    <row r="999" spans="9:13" x14ac:dyDescent="0.25">
      <c r="I999" t="s">
        <v>41</v>
      </c>
      <c r="J999" t="s">
        <v>2348</v>
      </c>
      <c r="L999" t="s">
        <v>419</v>
      </c>
      <c r="M999" t="s">
        <v>6803</v>
      </c>
    </row>
    <row r="1000" spans="9:13" x14ac:dyDescent="0.25">
      <c r="I1000" t="s">
        <v>2037</v>
      </c>
      <c r="J1000" t="s">
        <v>2038</v>
      </c>
      <c r="L1000" t="s">
        <v>419</v>
      </c>
      <c r="M1000" t="s">
        <v>5724</v>
      </c>
    </row>
    <row r="1001" spans="9:13" x14ac:dyDescent="0.25">
      <c r="I1001" t="s">
        <v>374</v>
      </c>
      <c r="J1001" t="s">
        <v>1763</v>
      </c>
      <c r="L1001" t="s">
        <v>329</v>
      </c>
      <c r="M1001" t="s">
        <v>6923</v>
      </c>
    </row>
    <row r="1002" spans="9:13" x14ac:dyDescent="0.25">
      <c r="I1002" t="s">
        <v>268</v>
      </c>
      <c r="J1002" t="s">
        <v>4068</v>
      </c>
      <c r="L1002" t="s">
        <v>7191</v>
      </c>
      <c r="M1002" t="s">
        <v>5246</v>
      </c>
    </row>
    <row r="1003" spans="9:13" x14ac:dyDescent="0.25">
      <c r="I1003" t="s">
        <v>415</v>
      </c>
      <c r="J1003" t="s">
        <v>2333</v>
      </c>
      <c r="L1003" t="s">
        <v>268</v>
      </c>
      <c r="M1003" t="s">
        <v>6264</v>
      </c>
    </row>
    <row r="1004" spans="9:13" x14ac:dyDescent="0.25">
      <c r="I1004" t="s">
        <v>2681</v>
      </c>
      <c r="J1004" t="s">
        <v>3784</v>
      </c>
      <c r="L1004" t="s">
        <v>268</v>
      </c>
      <c r="M1004" t="s">
        <v>7120</v>
      </c>
    </row>
    <row r="1005" spans="9:13" x14ac:dyDescent="0.25">
      <c r="I1005" t="s">
        <v>415</v>
      </c>
      <c r="J1005" t="s">
        <v>2412</v>
      </c>
      <c r="L1005" t="s">
        <v>419</v>
      </c>
      <c r="M1005" t="s">
        <v>5193</v>
      </c>
    </row>
    <row r="1006" spans="9:13" x14ac:dyDescent="0.25">
      <c r="I1006" t="s">
        <v>1988</v>
      </c>
      <c r="J1006" t="s">
        <v>2533</v>
      </c>
      <c r="L1006" t="s">
        <v>300</v>
      </c>
      <c r="M1006" t="s">
        <v>6702</v>
      </c>
    </row>
    <row r="1007" spans="9:13" x14ac:dyDescent="0.25">
      <c r="I1007" t="s">
        <v>374</v>
      </c>
      <c r="J1007" t="s">
        <v>4341</v>
      </c>
      <c r="L1007" t="s">
        <v>6104</v>
      </c>
      <c r="M1007" t="s">
        <v>6105</v>
      </c>
    </row>
    <row r="1008" spans="9:13" x14ac:dyDescent="0.25">
      <c r="I1008" t="s">
        <v>268</v>
      </c>
      <c r="J1008" t="s">
        <v>4592</v>
      </c>
      <c r="L1008" t="s">
        <v>322</v>
      </c>
      <c r="M1008" t="s">
        <v>6513</v>
      </c>
    </row>
    <row r="1009" spans="9:13" x14ac:dyDescent="0.25">
      <c r="I1009" t="s">
        <v>97</v>
      </c>
      <c r="J1009" t="s">
        <v>3237</v>
      </c>
      <c r="L1009" t="s">
        <v>602</v>
      </c>
      <c r="M1009" t="s">
        <v>7134</v>
      </c>
    </row>
    <row r="1010" spans="9:13" x14ac:dyDescent="0.25">
      <c r="I1010" t="s">
        <v>17</v>
      </c>
      <c r="J1010" t="s">
        <v>4024</v>
      </c>
      <c r="L1010" t="s">
        <v>602</v>
      </c>
      <c r="M1010" t="s">
        <v>6963</v>
      </c>
    </row>
    <row r="1011" spans="9:13" x14ac:dyDescent="0.25">
      <c r="I1011" t="s">
        <v>267</v>
      </c>
      <c r="J1011" t="s">
        <v>3430</v>
      </c>
      <c r="L1011" t="s">
        <v>377</v>
      </c>
      <c r="M1011" t="s">
        <v>5696</v>
      </c>
    </row>
    <row r="1012" spans="9:13" x14ac:dyDescent="0.25">
      <c r="I1012" t="s">
        <v>268</v>
      </c>
      <c r="J1012" t="s">
        <v>4349</v>
      </c>
      <c r="L1012" t="s">
        <v>599</v>
      </c>
      <c r="M1012" t="s">
        <v>5477</v>
      </c>
    </row>
    <row r="1013" spans="9:13" x14ac:dyDescent="0.25">
      <c r="I1013" t="s">
        <v>1841</v>
      </c>
      <c r="J1013" t="s">
        <v>3371</v>
      </c>
      <c r="L1013" t="s">
        <v>7187</v>
      </c>
      <c r="M1013" t="s">
        <v>7192</v>
      </c>
    </row>
    <row r="1014" spans="9:13" x14ac:dyDescent="0.25">
      <c r="I1014" t="s">
        <v>329</v>
      </c>
      <c r="J1014" t="s">
        <v>4284</v>
      </c>
      <c r="L1014" t="s">
        <v>331</v>
      </c>
      <c r="M1014" t="s">
        <v>5886</v>
      </c>
    </row>
    <row r="1015" spans="9:13" x14ac:dyDescent="0.25">
      <c r="I1015" t="s">
        <v>102</v>
      </c>
      <c r="J1015" t="s">
        <v>3316</v>
      </c>
      <c r="L1015" t="s">
        <v>4873</v>
      </c>
      <c r="M1015" t="s">
        <v>4874</v>
      </c>
    </row>
    <row r="1016" spans="9:13" x14ac:dyDescent="0.25">
      <c r="I1016" t="s">
        <v>2068</v>
      </c>
      <c r="J1016" t="s">
        <v>2069</v>
      </c>
      <c r="L1016" t="s">
        <v>419</v>
      </c>
      <c r="M1016" t="s">
        <v>7121</v>
      </c>
    </row>
    <row r="1017" spans="9:13" x14ac:dyDescent="0.25">
      <c r="I1017" t="s">
        <v>2765</v>
      </c>
      <c r="J1017" t="s">
        <v>2910</v>
      </c>
      <c r="L1017" t="s">
        <v>327</v>
      </c>
      <c r="M1017" t="s">
        <v>6159</v>
      </c>
    </row>
    <row r="1018" spans="9:13" x14ac:dyDescent="0.25">
      <c r="I1018" t="s">
        <v>415</v>
      </c>
      <c r="J1018" t="s">
        <v>3791</v>
      </c>
      <c r="L1018" t="s">
        <v>413</v>
      </c>
      <c r="M1018" t="s">
        <v>4958</v>
      </c>
    </row>
    <row r="1019" spans="9:13" x14ac:dyDescent="0.25">
      <c r="I1019" t="s">
        <v>268</v>
      </c>
      <c r="J1019" t="s">
        <v>3857</v>
      </c>
      <c r="L1019" t="s">
        <v>602</v>
      </c>
      <c r="M1019" t="s">
        <v>5089</v>
      </c>
    </row>
    <row r="1020" spans="9:13" x14ac:dyDescent="0.25">
      <c r="I1020" t="s">
        <v>415</v>
      </c>
      <c r="J1020" t="s">
        <v>2610</v>
      </c>
      <c r="L1020" t="s">
        <v>602</v>
      </c>
      <c r="M1020" t="s">
        <v>5716</v>
      </c>
    </row>
    <row r="1021" spans="9:13" x14ac:dyDescent="0.25">
      <c r="I1021" t="s">
        <v>415</v>
      </c>
      <c r="J1021" t="s">
        <v>3551</v>
      </c>
      <c r="L1021" t="s">
        <v>419</v>
      </c>
      <c r="M1021" t="s">
        <v>7025</v>
      </c>
    </row>
    <row r="1022" spans="9:13" x14ac:dyDescent="0.25">
      <c r="I1022" t="s">
        <v>4285</v>
      </c>
      <c r="J1022" t="s">
        <v>4286</v>
      </c>
      <c r="L1022" t="s">
        <v>6326</v>
      </c>
      <c r="M1022" t="s">
        <v>6327</v>
      </c>
    </row>
    <row r="1023" spans="9:13" x14ac:dyDescent="0.25">
      <c r="I1023" t="s">
        <v>4016</v>
      </c>
      <c r="J1023" t="s">
        <v>4017</v>
      </c>
      <c r="L1023" t="s">
        <v>419</v>
      </c>
      <c r="M1023" t="s">
        <v>6407</v>
      </c>
    </row>
    <row r="1024" spans="9:13" x14ac:dyDescent="0.25">
      <c r="I1024" t="s">
        <v>268</v>
      </c>
      <c r="J1024" t="s">
        <v>2520</v>
      </c>
      <c r="L1024" t="s">
        <v>5319</v>
      </c>
      <c r="M1024" t="s">
        <v>5320</v>
      </c>
    </row>
    <row r="1025" spans="9:13" x14ac:dyDescent="0.25">
      <c r="I1025" t="s">
        <v>1796</v>
      </c>
      <c r="J1025" t="s">
        <v>3875</v>
      </c>
      <c r="L1025" t="s">
        <v>419</v>
      </c>
      <c r="M1025" t="s">
        <v>5471</v>
      </c>
    </row>
    <row r="1026" spans="9:13" x14ac:dyDescent="0.25">
      <c r="I1026" t="s">
        <v>2466</v>
      </c>
      <c r="J1026" t="s">
        <v>2467</v>
      </c>
      <c r="L1026" t="s">
        <v>599</v>
      </c>
      <c r="M1026" t="s">
        <v>5095</v>
      </c>
    </row>
    <row r="1027" spans="9:13" x14ac:dyDescent="0.25">
      <c r="I1027" t="s">
        <v>599</v>
      </c>
      <c r="J1027" t="s">
        <v>3663</v>
      </c>
      <c r="L1027" t="s">
        <v>46</v>
      </c>
      <c r="M1027" t="s">
        <v>6421</v>
      </c>
    </row>
    <row r="1028" spans="9:13" x14ac:dyDescent="0.25">
      <c r="I1028" t="s">
        <v>7303</v>
      </c>
      <c r="J1028" t="s">
        <v>4468</v>
      </c>
      <c r="L1028" t="s">
        <v>268</v>
      </c>
      <c r="M1028" t="s">
        <v>7139</v>
      </c>
    </row>
    <row r="1029" spans="9:13" x14ac:dyDescent="0.25">
      <c r="I1029" t="s">
        <v>4241</v>
      </c>
      <c r="J1029" t="s">
        <v>4242</v>
      </c>
      <c r="L1029" t="s">
        <v>419</v>
      </c>
      <c r="M1029" t="s">
        <v>5211</v>
      </c>
    </row>
    <row r="1030" spans="9:13" x14ac:dyDescent="0.25">
      <c r="I1030" t="s">
        <v>3643</v>
      </c>
      <c r="J1030" t="s">
        <v>3644</v>
      </c>
      <c r="L1030" t="s">
        <v>599</v>
      </c>
      <c r="M1030" t="s">
        <v>6175</v>
      </c>
    </row>
    <row r="1031" spans="9:13" x14ac:dyDescent="0.25">
      <c r="I1031" t="s">
        <v>374</v>
      </c>
      <c r="J1031" t="s">
        <v>3035</v>
      </c>
      <c r="L1031" t="s">
        <v>5698</v>
      </c>
      <c r="M1031" t="s">
        <v>6768</v>
      </c>
    </row>
    <row r="1032" spans="9:13" x14ac:dyDescent="0.25">
      <c r="I1032" t="s">
        <v>1941</v>
      </c>
      <c r="J1032" t="s">
        <v>2506</v>
      </c>
      <c r="L1032" t="s">
        <v>292</v>
      </c>
      <c r="M1032" t="s">
        <v>6641</v>
      </c>
    </row>
    <row r="1033" spans="9:13" x14ac:dyDescent="0.25">
      <c r="I1033" t="s">
        <v>268</v>
      </c>
      <c r="J1033" t="s">
        <v>4361</v>
      </c>
      <c r="L1033" t="s">
        <v>602</v>
      </c>
      <c r="M1033" t="s">
        <v>5964</v>
      </c>
    </row>
    <row r="1034" spans="9:13" x14ac:dyDescent="0.25">
      <c r="I1034" t="s">
        <v>43</v>
      </c>
      <c r="J1034" t="s">
        <v>3036</v>
      </c>
      <c r="L1034" t="s">
        <v>602</v>
      </c>
      <c r="M1034" t="s">
        <v>6664</v>
      </c>
    </row>
    <row r="1035" spans="9:13" x14ac:dyDescent="0.25">
      <c r="I1035" t="s">
        <v>329</v>
      </c>
      <c r="J1035" t="s">
        <v>4600</v>
      </c>
      <c r="L1035" t="s">
        <v>268</v>
      </c>
      <c r="M1035" t="s">
        <v>5684</v>
      </c>
    </row>
    <row r="1036" spans="9:13" x14ac:dyDescent="0.25">
      <c r="I1036" t="s">
        <v>102</v>
      </c>
      <c r="J1036" t="s">
        <v>2415</v>
      </c>
      <c r="L1036" t="s">
        <v>268</v>
      </c>
      <c r="M1036" t="s">
        <v>6765</v>
      </c>
    </row>
    <row r="1037" spans="9:13" x14ac:dyDescent="0.25">
      <c r="I1037" t="s">
        <v>51</v>
      </c>
      <c r="J1037" t="s">
        <v>4590</v>
      </c>
      <c r="L1037" t="s">
        <v>331</v>
      </c>
      <c r="M1037" t="s">
        <v>5943</v>
      </c>
    </row>
    <row r="1038" spans="9:13" x14ac:dyDescent="0.25">
      <c r="I1038" t="s">
        <v>3769</v>
      </c>
      <c r="J1038" t="s">
        <v>3770</v>
      </c>
      <c r="L1038" t="s">
        <v>329</v>
      </c>
      <c r="M1038" t="s">
        <v>6059</v>
      </c>
    </row>
    <row r="1039" spans="9:13" x14ac:dyDescent="0.25">
      <c r="I1039" t="s">
        <v>3357</v>
      </c>
      <c r="J1039" t="s">
        <v>3358</v>
      </c>
      <c r="L1039" t="s">
        <v>421</v>
      </c>
      <c r="M1039" t="s">
        <v>6790</v>
      </c>
    </row>
    <row r="1040" spans="9:13" x14ac:dyDescent="0.25">
      <c r="I1040" t="s">
        <v>2888</v>
      </c>
      <c r="J1040" t="s">
        <v>2889</v>
      </c>
      <c r="L1040" t="s">
        <v>599</v>
      </c>
      <c r="M1040" t="s">
        <v>5555</v>
      </c>
    </row>
    <row r="1041" spans="9:13" x14ac:dyDescent="0.25">
      <c r="I1041" t="s">
        <v>268</v>
      </c>
      <c r="J1041" t="s">
        <v>3747</v>
      </c>
      <c r="L1041" t="s">
        <v>509</v>
      </c>
      <c r="M1041" t="s">
        <v>6072</v>
      </c>
    </row>
    <row r="1042" spans="9:13" x14ac:dyDescent="0.25">
      <c r="I1042" t="s">
        <v>329</v>
      </c>
      <c r="J1042" t="s">
        <v>2165</v>
      </c>
      <c r="L1042" t="s">
        <v>602</v>
      </c>
      <c r="M1042" t="s">
        <v>5783</v>
      </c>
    </row>
    <row r="1043" spans="9:13" x14ac:dyDescent="0.25">
      <c r="I1043" t="s">
        <v>2517</v>
      </c>
      <c r="J1043" t="s">
        <v>2518</v>
      </c>
      <c r="L1043" t="s">
        <v>5672</v>
      </c>
      <c r="M1043" t="s">
        <v>5673</v>
      </c>
    </row>
    <row r="1044" spans="9:13" x14ac:dyDescent="0.25">
      <c r="I1044" t="s">
        <v>4139</v>
      </c>
      <c r="J1044" t="s">
        <v>4140</v>
      </c>
      <c r="L1044" t="s">
        <v>268</v>
      </c>
      <c r="M1044" t="s">
        <v>6065</v>
      </c>
    </row>
    <row r="1045" spans="9:13" x14ac:dyDescent="0.25">
      <c r="I1045" t="s">
        <v>599</v>
      </c>
      <c r="J1045" t="s">
        <v>2258</v>
      </c>
      <c r="L1045" t="s">
        <v>5698</v>
      </c>
      <c r="M1045" t="s">
        <v>5699</v>
      </c>
    </row>
    <row r="1046" spans="9:13" x14ac:dyDescent="0.25">
      <c r="I1046" t="s">
        <v>2181</v>
      </c>
      <c r="J1046" t="s">
        <v>2768</v>
      </c>
      <c r="L1046" t="s">
        <v>325</v>
      </c>
      <c r="M1046" t="s">
        <v>5879</v>
      </c>
    </row>
    <row r="1047" spans="9:13" x14ac:dyDescent="0.25">
      <c r="I1047" t="s">
        <v>7293</v>
      </c>
      <c r="J1047" t="s">
        <v>2768</v>
      </c>
      <c r="L1047" t="s">
        <v>599</v>
      </c>
      <c r="M1047" t="s">
        <v>6275</v>
      </c>
    </row>
    <row r="1048" spans="9:13" x14ac:dyDescent="0.25">
      <c r="I1048" t="s">
        <v>268</v>
      </c>
      <c r="J1048" t="s">
        <v>2116</v>
      </c>
      <c r="L1048" t="s">
        <v>292</v>
      </c>
      <c r="M1048" t="s">
        <v>6971</v>
      </c>
    </row>
    <row r="1049" spans="9:13" x14ac:dyDescent="0.25">
      <c r="I1049" t="s">
        <v>97</v>
      </c>
      <c r="J1049" t="s">
        <v>2468</v>
      </c>
      <c r="L1049" t="s">
        <v>41</v>
      </c>
      <c r="M1049" t="s">
        <v>5529</v>
      </c>
    </row>
    <row r="1050" spans="9:13" x14ac:dyDescent="0.25">
      <c r="I1050" t="s">
        <v>40</v>
      </c>
      <c r="J1050" t="s">
        <v>2080</v>
      </c>
      <c r="L1050" t="s">
        <v>7058</v>
      </c>
      <c r="M1050" t="s">
        <v>7059</v>
      </c>
    </row>
    <row r="1051" spans="9:13" x14ac:dyDescent="0.25">
      <c r="I1051" t="s">
        <v>41</v>
      </c>
      <c r="J1051" t="s">
        <v>4038</v>
      </c>
      <c r="L1051" t="s">
        <v>41</v>
      </c>
      <c r="M1051" t="s">
        <v>4989</v>
      </c>
    </row>
    <row r="1052" spans="9:13" x14ac:dyDescent="0.25">
      <c r="I1052" t="s">
        <v>4386</v>
      </c>
      <c r="J1052" t="s">
        <v>4387</v>
      </c>
      <c r="L1052" t="s">
        <v>322</v>
      </c>
      <c r="M1052" t="s">
        <v>5835</v>
      </c>
    </row>
    <row r="1053" spans="9:13" x14ac:dyDescent="0.25">
      <c r="I1053" t="s">
        <v>268</v>
      </c>
      <c r="J1053" t="s">
        <v>2086</v>
      </c>
      <c r="L1053" t="s">
        <v>66</v>
      </c>
      <c r="M1053" t="s">
        <v>5073</v>
      </c>
    </row>
    <row r="1054" spans="9:13" x14ac:dyDescent="0.25">
      <c r="I1054" t="s">
        <v>743</v>
      </c>
      <c r="J1054" t="s">
        <v>2826</v>
      </c>
      <c r="L1054" t="s">
        <v>599</v>
      </c>
      <c r="M1054" t="s">
        <v>5766</v>
      </c>
    </row>
    <row r="1055" spans="9:13" x14ac:dyDescent="0.25">
      <c r="I1055" t="s">
        <v>2852</v>
      </c>
      <c r="J1055" t="s">
        <v>2853</v>
      </c>
      <c r="L1055" t="s">
        <v>331</v>
      </c>
      <c r="M1055" t="s">
        <v>6468</v>
      </c>
    </row>
    <row r="1056" spans="9:13" x14ac:dyDescent="0.25">
      <c r="I1056" t="s">
        <v>267</v>
      </c>
      <c r="J1056" t="s">
        <v>7237</v>
      </c>
      <c r="L1056" t="s">
        <v>303</v>
      </c>
      <c r="M1056" t="s">
        <v>5902</v>
      </c>
    </row>
    <row r="1057" spans="9:13" x14ac:dyDescent="0.25">
      <c r="I1057" t="s">
        <v>268</v>
      </c>
      <c r="J1057" t="s">
        <v>2730</v>
      </c>
      <c r="L1057" t="s">
        <v>509</v>
      </c>
      <c r="M1057" t="s">
        <v>6102</v>
      </c>
    </row>
    <row r="1058" spans="9:13" x14ac:dyDescent="0.25">
      <c r="I1058" t="s">
        <v>4257</v>
      </c>
      <c r="J1058" t="s">
        <v>4820</v>
      </c>
      <c r="L1058" t="s">
        <v>6042</v>
      </c>
      <c r="M1058" t="s">
        <v>6043</v>
      </c>
    </row>
    <row r="1059" spans="9:13" x14ac:dyDescent="0.25">
      <c r="I1059" t="s">
        <v>2043</v>
      </c>
      <c r="J1059" t="s">
        <v>2044</v>
      </c>
      <c r="L1059" t="s">
        <v>327</v>
      </c>
      <c r="M1059" t="s">
        <v>6100</v>
      </c>
    </row>
    <row r="1060" spans="9:13" x14ac:dyDescent="0.25">
      <c r="I1060" t="s">
        <v>51</v>
      </c>
      <c r="J1060" t="s">
        <v>1791</v>
      </c>
      <c r="L1060" t="s">
        <v>6109</v>
      </c>
      <c r="M1060" t="s">
        <v>6110</v>
      </c>
    </row>
    <row r="1061" spans="9:13" x14ac:dyDescent="0.25">
      <c r="I1061" t="s">
        <v>602</v>
      </c>
      <c r="J1061" t="s">
        <v>4194</v>
      </c>
      <c r="L1061" t="s">
        <v>509</v>
      </c>
      <c r="M1061" t="s">
        <v>7133</v>
      </c>
    </row>
    <row r="1062" spans="9:13" x14ac:dyDescent="0.25">
      <c r="I1062" t="s">
        <v>582</v>
      </c>
      <c r="J1062" t="s">
        <v>2925</v>
      </c>
      <c r="L1062" t="s">
        <v>4975</v>
      </c>
      <c r="M1062" t="s">
        <v>4976</v>
      </c>
    </row>
    <row r="1063" spans="9:13" x14ac:dyDescent="0.25">
      <c r="I1063" t="s">
        <v>268</v>
      </c>
      <c r="J1063" t="s">
        <v>3098</v>
      </c>
      <c r="L1063" t="s">
        <v>6976</v>
      </c>
      <c r="M1063" t="s">
        <v>6977</v>
      </c>
    </row>
    <row r="1064" spans="9:13" x14ac:dyDescent="0.25">
      <c r="I1064" t="s">
        <v>268</v>
      </c>
      <c r="J1064" t="s">
        <v>3883</v>
      </c>
      <c r="L1064" t="s">
        <v>5174</v>
      </c>
      <c r="M1064" t="s">
        <v>5175</v>
      </c>
    </row>
    <row r="1065" spans="9:13" x14ac:dyDescent="0.25">
      <c r="I1065" t="s">
        <v>1988</v>
      </c>
      <c r="J1065" t="s">
        <v>1989</v>
      </c>
      <c r="L1065" t="s">
        <v>303</v>
      </c>
      <c r="M1065" t="s">
        <v>5068</v>
      </c>
    </row>
    <row r="1066" spans="9:13" x14ac:dyDescent="0.25">
      <c r="I1066" t="s">
        <v>327</v>
      </c>
      <c r="J1066" t="s">
        <v>3705</v>
      </c>
      <c r="L1066" t="s">
        <v>599</v>
      </c>
      <c r="M1066" t="s">
        <v>6190</v>
      </c>
    </row>
    <row r="1067" spans="9:13" x14ac:dyDescent="0.25">
      <c r="I1067" t="s">
        <v>130</v>
      </c>
      <c r="J1067" t="s">
        <v>3285</v>
      </c>
      <c r="L1067" t="s">
        <v>4999</v>
      </c>
      <c r="M1067" t="s">
        <v>6460</v>
      </c>
    </row>
    <row r="1068" spans="9:13" x14ac:dyDescent="0.25">
      <c r="I1068" t="s">
        <v>3926</v>
      </c>
      <c r="J1068" t="s">
        <v>3927</v>
      </c>
      <c r="L1068" t="s">
        <v>268</v>
      </c>
      <c r="M1068" t="s">
        <v>5769</v>
      </c>
    </row>
    <row r="1069" spans="9:13" x14ac:dyDescent="0.25">
      <c r="I1069" t="s">
        <v>3643</v>
      </c>
      <c r="J1069" t="s">
        <v>4155</v>
      </c>
      <c r="L1069" t="s">
        <v>329</v>
      </c>
      <c r="M1069" t="s">
        <v>4957</v>
      </c>
    </row>
    <row r="1070" spans="9:13" x14ac:dyDescent="0.25">
      <c r="I1070" t="s">
        <v>268</v>
      </c>
      <c r="J1070" t="s">
        <v>4462</v>
      </c>
      <c r="L1070" t="s">
        <v>268</v>
      </c>
      <c r="M1070" t="s">
        <v>4977</v>
      </c>
    </row>
    <row r="1071" spans="9:13" x14ac:dyDescent="0.25">
      <c r="I1071" t="s">
        <v>54</v>
      </c>
      <c r="J1071" t="s">
        <v>3491</v>
      </c>
      <c r="L1071" t="s">
        <v>327</v>
      </c>
      <c r="M1071" t="s">
        <v>5384</v>
      </c>
    </row>
    <row r="1072" spans="9:13" x14ac:dyDescent="0.25">
      <c r="I1072" t="s">
        <v>374</v>
      </c>
      <c r="J1072" t="s">
        <v>1737</v>
      </c>
      <c r="L1072" t="s">
        <v>507</v>
      </c>
      <c r="M1072" t="s">
        <v>5791</v>
      </c>
    </row>
    <row r="1073" spans="9:13" x14ac:dyDescent="0.25">
      <c r="I1073" t="s">
        <v>267</v>
      </c>
      <c r="J1073" t="s">
        <v>2557</v>
      </c>
      <c r="L1073" t="s">
        <v>487</v>
      </c>
      <c r="M1073" t="s">
        <v>5357</v>
      </c>
    </row>
    <row r="1074" spans="9:13" x14ac:dyDescent="0.25">
      <c r="I1074" t="s">
        <v>329</v>
      </c>
      <c r="J1074" t="s">
        <v>2076</v>
      </c>
      <c r="L1074" t="s">
        <v>3264</v>
      </c>
      <c r="M1074" t="s">
        <v>5110</v>
      </c>
    </row>
    <row r="1075" spans="9:13" x14ac:dyDescent="0.25">
      <c r="I1075" t="s">
        <v>41</v>
      </c>
      <c r="J1075" t="s">
        <v>2787</v>
      </c>
      <c r="L1075" t="s">
        <v>507</v>
      </c>
      <c r="M1075" t="s">
        <v>5196</v>
      </c>
    </row>
    <row r="1076" spans="9:13" x14ac:dyDescent="0.25">
      <c r="I1076" t="s">
        <v>3977</v>
      </c>
      <c r="J1076" t="s">
        <v>3978</v>
      </c>
      <c r="L1076" t="s">
        <v>268</v>
      </c>
      <c r="M1076" t="s">
        <v>7172</v>
      </c>
    </row>
    <row r="1077" spans="9:13" x14ac:dyDescent="0.25">
      <c r="I1077" t="s">
        <v>602</v>
      </c>
      <c r="J1077" t="s">
        <v>4351</v>
      </c>
      <c r="L1077" t="s">
        <v>2262</v>
      </c>
      <c r="M1077" t="s">
        <v>5558</v>
      </c>
    </row>
    <row r="1078" spans="9:13" x14ac:dyDescent="0.25">
      <c r="I1078" t="s">
        <v>329</v>
      </c>
      <c r="J1078" t="s">
        <v>7247</v>
      </c>
      <c r="L1078" t="s">
        <v>4999</v>
      </c>
      <c r="M1078" t="s">
        <v>5000</v>
      </c>
    </row>
    <row r="1079" spans="9:13" x14ac:dyDescent="0.25">
      <c r="I1079" t="s">
        <v>602</v>
      </c>
      <c r="J1079" t="s">
        <v>1839</v>
      </c>
      <c r="L1079" t="s">
        <v>268</v>
      </c>
      <c r="M1079" t="s">
        <v>5121</v>
      </c>
    </row>
    <row r="1080" spans="9:13" x14ac:dyDescent="0.25">
      <c r="I1080" t="s">
        <v>604</v>
      </c>
      <c r="J1080" t="s">
        <v>4319</v>
      </c>
      <c r="L1080" t="s">
        <v>303</v>
      </c>
      <c r="M1080" t="s">
        <v>6615</v>
      </c>
    </row>
    <row r="1081" spans="9:13" x14ac:dyDescent="0.25">
      <c r="I1081" t="s">
        <v>43</v>
      </c>
      <c r="J1081" t="s">
        <v>2977</v>
      </c>
      <c r="L1081" t="s">
        <v>423</v>
      </c>
      <c r="M1081" t="s">
        <v>5282</v>
      </c>
    </row>
    <row r="1082" spans="9:13" x14ac:dyDescent="0.25">
      <c r="I1082" t="s">
        <v>334</v>
      </c>
      <c r="J1082" t="s">
        <v>3392</v>
      </c>
      <c r="L1082" t="s">
        <v>441</v>
      </c>
      <c r="M1082" t="s">
        <v>6295</v>
      </c>
    </row>
    <row r="1083" spans="9:13" x14ac:dyDescent="0.25">
      <c r="I1083" t="s">
        <v>41</v>
      </c>
      <c r="J1083" t="s">
        <v>2864</v>
      </c>
      <c r="L1083" t="s">
        <v>6311</v>
      </c>
      <c r="M1083" t="s">
        <v>6312</v>
      </c>
    </row>
    <row r="1084" spans="9:13" x14ac:dyDescent="0.25">
      <c r="I1084" t="s">
        <v>2654</v>
      </c>
      <c r="J1084" t="s">
        <v>3197</v>
      </c>
      <c r="L1084" t="s">
        <v>509</v>
      </c>
      <c r="M1084" t="s">
        <v>6604</v>
      </c>
    </row>
    <row r="1085" spans="9:13" x14ac:dyDescent="0.25">
      <c r="I1085" t="s">
        <v>4403</v>
      </c>
      <c r="J1085" t="s">
        <v>4404</v>
      </c>
      <c r="L1085" t="s">
        <v>487</v>
      </c>
      <c r="M1085" t="s">
        <v>6217</v>
      </c>
    </row>
    <row r="1086" spans="9:13" x14ac:dyDescent="0.25">
      <c r="I1086" t="s">
        <v>743</v>
      </c>
      <c r="J1086" t="s">
        <v>2727</v>
      </c>
      <c r="L1086" t="s">
        <v>468</v>
      </c>
      <c r="M1086" t="s">
        <v>5513</v>
      </c>
    </row>
    <row r="1087" spans="9:13" x14ac:dyDescent="0.25">
      <c r="I1087" t="s">
        <v>419</v>
      </c>
      <c r="J1087" t="s">
        <v>1754</v>
      </c>
      <c r="L1087" t="s">
        <v>318</v>
      </c>
      <c r="M1087" t="s">
        <v>5137</v>
      </c>
    </row>
    <row r="1088" spans="9:13" x14ac:dyDescent="0.25">
      <c r="I1088" t="s">
        <v>334</v>
      </c>
      <c r="J1088" t="s">
        <v>4714</v>
      </c>
      <c r="L1088" t="s">
        <v>6303</v>
      </c>
      <c r="M1088" t="s">
        <v>7171</v>
      </c>
    </row>
    <row r="1089" spans="9:13" x14ac:dyDescent="0.25">
      <c r="I1089" t="s">
        <v>331</v>
      </c>
      <c r="J1089" t="s">
        <v>2953</v>
      </c>
      <c r="L1089" t="s">
        <v>50</v>
      </c>
      <c r="M1089" t="s">
        <v>5837</v>
      </c>
    </row>
    <row r="1090" spans="9:13" x14ac:dyDescent="0.25">
      <c r="I1090" t="s">
        <v>2217</v>
      </c>
      <c r="J1090" t="s">
        <v>2218</v>
      </c>
      <c r="L1090" t="s">
        <v>599</v>
      </c>
      <c r="M1090" t="s">
        <v>6255</v>
      </c>
    </row>
    <row r="1091" spans="9:13" x14ac:dyDescent="0.25">
      <c r="I1091" t="s">
        <v>1691</v>
      </c>
      <c r="J1091" t="s">
        <v>4629</v>
      </c>
      <c r="L1091" t="s">
        <v>509</v>
      </c>
      <c r="M1091" t="s">
        <v>6856</v>
      </c>
    </row>
    <row r="1092" spans="9:13" x14ac:dyDescent="0.25">
      <c r="I1092" t="s">
        <v>268</v>
      </c>
      <c r="J1092" t="s">
        <v>4042</v>
      </c>
      <c r="L1092" t="s">
        <v>267</v>
      </c>
      <c r="M1092" t="s">
        <v>7055</v>
      </c>
    </row>
    <row r="1093" spans="9:13" x14ac:dyDescent="0.25">
      <c r="I1093" t="s">
        <v>419</v>
      </c>
      <c r="J1093" t="s">
        <v>4069</v>
      </c>
      <c r="L1093" t="s">
        <v>329</v>
      </c>
      <c r="M1093" t="s">
        <v>5237</v>
      </c>
    </row>
    <row r="1094" spans="9:13" x14ac:dyDescent="0.25">
      <c r="I1094" t="s">
        <v>602</v>
      </c>
      <c r="J1094" t="s">
        <v>2946</v>
      </c>
      <c r="L1094" t="s">
        <v>5043</v>
      </c>
      <c r="M1094" t="s">
        <v>6897</v>
      </c>
    </row>
    <row r="1095" spans="9:13" x14ac:dyDescent="0.25">
      <c r="I1095" t="s">
        <v>3406</v>
      </c>
      <c r="J1095" t="s">
        <v>3407</v>
      </c>
      <c r="L1095" t="s">
        <v>509</v>
      </c>
      <c r="M1095" t="s">
        <v>4865</v>
      </c>
    </row>
    <row r="1096" spans="9:13" x14ac:dyDescent="0.25">
      <c r="I1096" t="s">
        <v>3122</v>
      </c>
      <c r="J1096" t="s">
        <v>3123</v>
      </c>
      <c r="L1096" t="s">
        <v>329</v>
      </c>
      <c r="M1096" t="s">
        <v>6378</v>
      </c>
    </row>
    <row r="1097" spans="9:13" x14ac:dyDescent="0.25">
      <c r="I1097" t="s">
        <v>419</v>
      </c>
      <c r="J1097" t="s">
        <v>2385</v>
      </c>
      <c r="L1097" t="s">
        <v>303</v>
      </c>
      <c r="M1097" t="s">
        <v>5099</v>
      </c>
    </row>
    <row r="1098" spans="9:13" x14ac:dyDescent="0.25">
      <c r="I1098" t="s">
        <v>4257</v>
      </c>
      <c r="J1098" t="s">
        <v>4258</v>
      </c>
      <c r="L1098" t="s">
        <v>331</v>
      </c>
      <c r="M1098" t="s">
        <v>5480</v>
      </c>
    </row>
    <row r="1099" spans="9:13" x14ac:dyDescent="0.25">
      <c r="I1099" t="s">
        <v>3185</v>
      </c>
      <c r="J1099" t="s">
        <v>3186</v>
      </c>
      <c r="L1099" t="s">
        <v>5864</v>
      </c>
      <c r="M1099" t="s">
        <v>5865</v>
      </c>
    </row>
    <row r="1100" spans="9:13" x14ac:dyDescent="0.25">
      <c r="I1100" t="s">
        <v>419</v>
      </c>
      <c r="J1100" t="s">
        <v>3307</v>
      </c>
      <c r="L1100" t="s">
        <v>331</v>
      </c>
      <c r="M1100" t="s">
        <v>5373</v>
      </c>
    </row>
    <row r="1101" spans="9:13" x14ac:dyDescent="0.25">
      <c r="I1101" t="s">
        <v>43</v>
      </c>
      <c r="J1101" t="s">
        <v>1985</v>
      </c>
      <c r="L1101" t="s">
        <v>327</v>
      </c>
      <c r="M1101" t="s">
        <v>6591</v>
      </c>
    </row>
    <row r="1102" spans="9:13" x14ac:dyDescent="0.25">
      <c r="I1102" t="s">
        <v>743</v>
      </c>
      <c r="J1102" t="s">
        <v>2405</v>
      </c>
      <c r="L1102" t="s">
        <v>599</v>
      </c>
      <c r="M1102" t="s">
        <v>6733</v>
      </c>
    </row>
    <row r="1103" spans="9:13" x14ac:dyDescent="0.25">
      <c r="I1103" t="s">
        <v>582</v>
      </c>
      <c r="J1103" t="s">
        <v>4233</v>
      </c>
      <c r="L1103" t="s">
        <v>325</v>
      </c>
      <c r="M1103" t="s">
        <v>6474</v>
      </c>
    </row>
    <row r="1104" spans="9:13" x14ac:dyDescent="0.25">
      <c r="I1104" t="s">
        <v>7187</v>
      </c>
      <c r="J1104" t="s">
        <v>1912</v>
      </c>
      <c r="L1104" t="s">
        <v>4986</v>
      </c>
      <c r="M1104" t="s">
        <v>4987</v>
      </c>
    </row>
    <row r="1105" spans="9:13" x14ac:dyDescent="0.25">
      <c r="I1105" t="s">
        <v>599</v>
      </c>
      <c r="J1105" t="s">
        <v>7292</v>
      </c>
      <c r="L1105" t="s">
        <v>419</v>
      </c>
      <c r="M1105" t="s">
        <v>4954</v>
      </c>
    </row>
    <row r="1106" spans="9:13" x14ac:dyDescent="0.25">
      <c r="I1106" t="s">
        <v>419</v>
      </c>
      <c r="J1106" t="s">
        <v>2884</v>
      </c>
      <c r="L1106" t="s">
        <v>40</v>
      </c>
      <c r="M1106" t="s">
        <v>5703</v>
      </c>
    </row>
    <row r="1107" spans="9:13" x14ac:dyDescent="0.25">
      <c r="I1107" t="s">
        <v>743</v>
      </c>
      <c r="J1107" t="s">
        <v>1921</v>
      </c>
      <c r="L1107" t="s">
        <v>5818</v>
      </c>
      <c r="M1107" t="s">
        <v>5819</v>
      </c>
    </row>
    <row r="1108" spans="9:13" x14ac:dyDescent="0.25">
      <c r="I1108" t="s">
        <v>129</v>
      </c>
      <c r="J1108" t="s">
        <v>3838</v>
      </c>
      <c r="L1108" t="s">
        <v>6632</v>
      </c>
      <c r="M1108" t="s">
        <v>7011</v>
      </c>
    </row>
    <row r="1109" spans="9:13" x14ac:dyDescent="0.25">
      <c r="I1109" t="s">
        <v>334</v>
      </c>
      <c r="J1109" t="s">
        <v>2206</v>
      </c>
      <c r="L1109" t="s">
        <v>419</v>
      </c>
      <c r="M1109" t="s">
        <v>6095</v>
      </c>
    </row>
    <row r="1110" spans="9:13" x14ac:dyDescent="0.25">
      <c r="I1110" t="s">
        <v>602</v>
      </c>
      <c r="J1110" t="s">
        <v>4265</v>
      </c>
      <c r="L1110" t="s">
        <v>268</v>
      </c>
      <c r="M1110" t="s">
        <v>7151</v>
      </c>
    </row>
    <row r="1111" spans="9:13" x14ac:dyDescent="0.25">
      <c r="I1111" t="s">
        <v>419</v>
      </c>
      <c r="J1111" t="s">
        <v>3450</v>
      </c>
      <c r="L1111" t="s">
        <v>599</v>
      </c>
      <c r="M1111" t="s">
        <v>5122</v>
      </c>
    </row>
    <row r="1112" spans="9:13" x14ac:dyDescent="0.25">
      <c r="I1112" t="s">
        <v>267</v>
      </c>
      <c r="J1112" t="s">
        <v>7255</v>
      </c>
      <c r="L1112" t="s">
        <v>7187</v>
      </c>
      <c r="M1112" t="s">
        <v>4909</v>
      </c>
    </row>
    <row r="1113" spans="9:13" x14ac:dyDescent="0.25">
      <c r="I1113" t="s">
        <v>2767</v>
      </c>
      <c r="J1113" t="s">
        <v>4555</v>
      </c>
      <c r="L1113" t="s">
        <v>267</v>
      </c>
      <c r="M1113" t="s">
        <v>5648</v>
      </c>
    </row>
    <row r="1114" spans="9:13" x14ac:dyDescent="0.25">
      <c r="I1114" t="s">
        <v>2331</v>
      </c>
      <c r="J1114" t="s">
        <v>2332</v>
      </c>
      <c r="L1114" t="s">
        <v>419</v>
      </c>
      <c r="M1114" t="s">
        <v>6725</v>
      </c>
    </row>
    <row r="1115" spans="9:13" x14ac:dyDescent="0.25">
      <c r="I1115" t="s">
        <v>419</v>
      </c>
      <c r="J1115" t="s">
        <v>1682</v>
      </c>
      <c r="L1115" t="s">
        <v>419</v>
      </c>
      <c r="M1115" t="s">
        <v>5074</v>
      </c>
    </row>
    <row r="1116" spans="9:13" x14ac:dyDescent="0.25">
      <c r="I1116" t="s">
        <v>2393</v>
      </c>
      <c r="J1116" t="s">
        <v>2394</v>
      </c>
      <c r="L1116" t="s">
        <v>329</v>
      </c>
      <c r="M1116" t="s">
        <v>5454</v>
      </c>
    </row>
    <row r="1117" spans="9:13" x14ac:dyDescent="0.25">
      <c r="I1117" t="s">
        <v>102</v>
      </c>
      <c r="J1117" t="s">
        <v>4509</v>
      </c>
      <c r="L1117" t="s">
        <v>419</v>
      </c>
      <c r="M1117" t="s">
        <v>6362</v>
      </c>
    </row>
    <row r="1118" spans="9:13" x14ac:dyDescent="0.25">
      <c r="I1118" t="s">
        <v>268</v>
      </c>
      <c r="J1118" t="s">
        <v>2734</v>
      </c>
      <c r="L1118" t="s">
        <v>268</v>
      </c>
      <c r="M1118" t="s">
        <v>5969</v>
      </c>
    </row>
    <row r="1119" spans="9:13" x14ac:dyDescent="0.25">
      <c r="I1119" t="s">
        <v>3977</v>
      </c>
      <c r="J1119" t="s">
        <v>4073</v>
      </c>
      <c r="L1119" t="s">
        <v>41</v>
      </c>
      <c r="M1119" t="s">
        <v>6819</v>
      </c>
    </row>
    <row r="1120" spans="9:13" x14ac:dyDescent="0.25">
      <c r="I1120" t="s">
        <v>3019</v>
      </c>
      <c r="J1120" t="s">
        <v>7272</v>
      </c>
      <c r="L1120" t="s">
        <v>4929</v>
      </c>
      <c r="M1120" t="s">
        <v>4930</v>
      </c>
    </row>
    <row r="1121" spans="9:13" x14ac:dyDescent="0.25">
      <c r="I1121" t="s">
        <v>303</v>
      </c>
      <c r="J1121" t="s">
        <v>4481</v>
      </c>
      <c r="L1121" t="s">
        <v>43</v>
      </c>
      <c r="M1121" t="s">
        <v>6709</v>
      </c>
    </row>
    <row r="1122" spans="9:13" x14ac:dyDescent="0.25">
      <c r="I1122" t="s">
        <v>1829</v>
      </c>
      <c r="J1122" t="s">
        <v>4510</v>
      </c>
      <c r="L1122" t="s">
        <v>484</v>
      </c>
      <c r="M1122" t="s">
        <v>5579</v>
      </c>
    </row>
    <row r="1123" spans="9:13" x14ac:dyDescent="0.25">
      <c r="I1123" t="s">
        <v>49</v>
      </c>
      <c r="J1123" t="s">
        <v>1898</v>
      </c>
      <c r="L1123" t="s">
        <v>5923</v>
      </c>
      <c r="M1123" t="s">
        <v>5924</v>
      </c>
    </row>
    <row r="1124" spans="9:13" x14ac:dyDescent="0.25">
      <c r="I1124" t="s">
        <v>334</v>
      </c>
      <c r="J1124" t="s">
        <v>4740</v>
      </c>
      <c r="L1124" t="s">
        <v>268</v>
      </c>
      <c r="M1124" t="s">
        <v>6229</v>
      </c>
    </row>
    <row r="1125" spans="9:13" x14ac:dyDescent="0.25">
      <c r="I1125" t="s">
        <v>2765</v>
      </c>
      <c r="J1125" t="s">
        <v>4224</v>
      </c>
      <c r="L1125" t="s">
        <v>419</v>
      </c>
      <c r="M1125" t="s">
        <v>5626</v>
      </c>
    </row>
    <row r="1126" spans="9:13" x14ac:dyDescent="0.25">
      <c r="I1126" t="s">
        <v>102</v>
      </c>
      <c r="J1126" t="s">
        <v>1720</v>
      </c>
      <c r="L1126" t="s">
        <v>4857</v>
      </c>
      <c r="M1126" t="s">
        <v>4858</v>
      </c>
    </row>
    <row r="1127" spans="9:13" x14ac:dyDescent="0.25">
      <c r="I1127" t="s">
        <v>743</v>
      </c>
      <c r="J1127" t="s">
        <v>3615</v>
      </c>
      <c r="L1127" t="s">
        <v>374</v>
      </c>
      <c r="M1127" t="s">
        <v>6934</v>
      </c>
    </row>
    <row r="1128" spans="9:13" x14ac:dyDescent="0.25">
      <c r="I1128" t="s">
        <v>3019</v>
      </c>
      <c r="J1128" t="s">
        <v>3020</v>
      </c>
      <c r="L1128" t="s">
        <v>374</v>
      </c>
      <c r="M1128" t="s">
        <v>4959</v>
      </c>
    </row>
    <row r="1129" spans="9:13" x14ac:dyDescent="0.25">
      <c r="I1129" t="s">
        <v>1738</v>
      </c>
      <c r="J1129" t="s">
        <v>3664</v>
      </c>
      <c r="L1129" t="s">
        <v>487</v>
      </c>
      <c r="M1129" t="s">
        <v>5980</v>
      </c>
    </row>
    <row r="1130" spans="9:13" x14ac:dyDescent="0.25">
      <c r="I1130" t="s">
        <v>4217</v>
      </c>
      <c r="J1130" t="s">
        <v>4218</v>
      </c>
      <c r="L1130" t="s">
        <v>487</v>
      </c>
      <c r="M1130" t="s">
        <v>5090</v>
      </c>
    </row>
    <row r="1131" spans="9:13" x14ac:dyDescent="0.25">
      <c r="I1131" t="s">
        <v>419</v>
      </c>
      <c r="J1131" t="s">
        <v>3687</v>
      </c>
      <c r="L1131" t="s">
        <v>374</v>
      </c>
      <c r="M1131" t="s">
        <v>7015</v>
      </c>
    </row>
    <row r="1132" spans="9:13" x14ac:dyDescent="0.25">
      <c r="I1132" t="s">
        <v>329</v>
      </c>
      <c r="J1132" t="s">
        <v>1688</v>
      </c>
      <c r="L1132" t="s">
        <v>2155</v>
      </c>
      <c r="M1132" t="s">
        <v>7188</v>
      </c>
    </row>
    <row r="1133" spans="9:13" x14ac:dyDescent="0.25">
      <c r="I1133" t="s">
        <v>268</v>
      </c>
      <c r="J1133" t="s">
        <v>1693</v>
      </c>
      <c r="L1133" t="s">
        <v>484</v>
      </c>
      <c r="M1133" t="s">
        <v>6103</v>
      </c>
    </row>
    <row r="1134" spans="9:13" x14ac:dyDescent="0.25">
      <c r="I1134" t="s">
        <v>98</v>
      </c>
      <c r="J1134" t="s">
        <v>4496</v>
      </c>
      <c r="L1134" t="s">
        <v>2155</v>
      </c>
      <c r="M1134" t="s">
        <v>6371</v>
      </c>
    </row>
    <row r="1135" spans="9:13" x14ac:dyDescent="0.25">
      <c r="I1135" t="s">
        <v>1841</v>
      </c>
      <c r="J1135" t="s">
        <v>3790</v>
      </c>
      <c r="L1135" t="s">
        <v>4886</v>
      </c>
      <c r="M1135" t="s">
        <v>5444</v>
      </c>
    </row>
    <row r="1136" spans="9:13" x14ac:dyDescent="0.25">
      <c r="I1136" t="s">
        <v>268</v>
      </c>
      <c r="J1136" t="s">
        <v>2065</v>
      </c>
      <c r="L1136" t="s">
        <v>413</v>
      </c>
      <c r="M1136" t="s">
        <v>5311</v>
      </c>
    </row>
    <row r="1137" spans="9:13" x14ac:dyDescent="0.25">
      <c r="I1137" t="s">
        <v>4567</v>
      </c>
      <c r="J1137" t="s">
        <v>4568</v>
      </c>
      <c r="L1137" t="s">
        <v>468</v>
      </c>
      <c r="M1137" t="s">
        <v>6952</v>
      </c>
    </row>
    <row r="1138" spans="9:13" x14ac:dyDescent="0.25">
      <c r="I1138" t="s">
        <v>2830</v>
      </c>
      <c r="J1138" t="s">
        <v>2831</v>
      </c>
      <c r="L1138" t="s">
        <v>268</v>
      </c>
      <c r="M1138" t="s">
        <v>6745</v>
      </c>
    </row>
    <row r="1139" spans="9:13" x14ac:dyDescent="0.25">
      <c r="I1139" t="s">
        <v>303</v>
      </c>
      <c r="J1139" t="s">
        <v>3676</v>
      </c>
      <c r="L1139" t="s">
        <v>599</v>
      </c>
      <c r="M1139" t="s">
        <v>6425</v>
      </c>
    </row>
    <row r="1140" spans="9:13" x14ac:dyDescent="0.25">
      <c r="I1140" t="s">
        <v>268</v>
      </c>
      <c r="J1140" t="s">
        <v>1705</v>
      </c>
      <c r="L1140" t="s">
        <v>599</v>
      </c>
      <c r="M1140" t="s">
        <v>6364</v>
      </c>
    </row>
    <row r="1141" spans="9:13" x14ac:dyDescent="0.25">
      <c r="I1141" t="s">
        <v>297</v>
      </c>
      <c r="J1141" t="s">
        <v>2229</v>
      </c>
      <c r="L1141" t="s">
        <v>419</v>
      </c>
      <c r="M1141" t="s">
        <v>5607</v>
      </c>
    </row>
    <row r="1142" spans="9:13" x14ac:dyDescent="0.25">
      <c r="I1142" t="s">
        <v>419</v>
      </c>
      <c r="J1142" t="s">
        <v>2352</v>
      </c>
      <c r="L1142" t="s">
        <v>5600</v>
      </c>
      <c r="M1142" t="s">
        <v>5601</v>
      </c>
    </row>
    <row r="1143" spans="9:13" x14ac:dyDescent="0.25">
      <c r="I1143" t="s">
        <v>7187</v>
      </c>
      <c r="J1143" t="s">
        <v>4374</v>
      </c>
      <c r="L1143" t="s">
        <v>52</v>
      </c>
      <c r="M1143" t="s">
        <v>5686</v>
      </c>
    </row>
    <row r="1144" spans="9:13" x14ac:dyDescent="0.25">
      <c r="I1144" t="s">
        <v>419</v>
      </c>
      <c r="J1144" t="s">
        <v>2778</v>
      </c>
      <c r="L1144" t="s">
        <v>50</v>
      </c>
      <c r="M1144" t="s">
        <v>5084</v>
      </c>
    </row>
    <row r="1145" spans="9:13" x14ac:dyDescent="0.25">
      <c r="I1145" t="s">
        <v>4105</v>
      </c>
      <c r="J1145" t="s">
        <v>4106</v>
      </c>
      <c r="L1145" t="s">
        <v>419</v>
      </c>
      <c r="M1145" t="s">
        <v>6810</v>
      </c>
    </row>
    <row r="1146" spans="9:13" x14ac:dyDescent="0.25">
      <c r="I1146" t="s">
        <v>268</v>
      </c>
      <c r="J1146" t="s">
        <v>4212</v>
      </c>
      <c r="L1146" t="s">
        <v>41</v>
      </c>
      <c r="M1146" t="s">
        <v>7038</v>
      </c>
    </row>
    <row r="1147" spans="9:13" x14ac:dyDescent="0.25">
      <c r="I1147" t="s">
        <v>329</v>
      </c>
      <c r="J1147" t="s">
        <v>4076</v>
      </c>
      <c r="L1147" t="s">
        <v>41</v>
      </c>
      <c r="M1147" t="s">
        <v>5083</v>
      </c>
    </row>
    <row r="1148" spans="9:13" x14ac:dyDescent="0.25">
      <c r="I1148" t="s">
        <v>2326</v>
      </c>
      <c r="J1148" t="s">
        <v>2327</v>
      </c>
      <c r="L1148" t="s">
        <v>41</v>
      </c>
      <c r="M1148" t="s">
        <v>6882</v>
      </c>
    </row>
    <row r="1149" spans="9:13" x14ac:dyDescent="0.25">
      <c r="I1149" t="s">
        <v>3137</v>
      </c>
      <c r="J1149" t="s">
        <v>4673</v>
      </c>
      <c r="L1149" t="s">
        <v>7187</v>
      </c>
      <c r="M1149" t="s">
        <v>5358</v>
      </c>
    </row>
    <row r="1150" spans="9:13" x14ac:dyDescent="0.25">
      <c r="I1150" t="s">
        <v>743</v>
      </c>
      <c r="J1150" t="s">
        <v>3974</v>
      </c>
      <c r="L1150" t="s">
        <v>6771</v>
      </c>
      <c r="M1150" t="s">
        <v>6772</v>
      </c>
    </row>
    <row r="1151" spans="9:13" x14ac:dyDescent="0.25">
      <c r="I1151" t="s">
        <v>3137</v>
      </c>
      <c r="J1151" t="s">
        <v>3138</v>
      </c>
      <c r="L1151" t="s">
        <v>413</v>
      </c>
      <c r="M1151" t="s">
        <v>6279</v>
      </c>
    </row>
    <row r="1152" spans="9:13" x14ac:dyDescent="0.25">
      <c r="I1152" t="s">
        <v>2767</v>
      </c>
      <c r="J1152" t="s">
        <v>3114</v>
      </c>
      <c r="L1152" t="s">
        <v>487</v>
      </c>
      <c r="M1152" t="s">
        <v>6703</v>
      </c>
    </row>
    <row r="1153" spans="9:13" x14ac:dyDescent="0.25">
      <c r="I1153" t="s">
        <v>1738</v>
      </c>
      <c r="J1153" t="s">
        <v>1739</v>
      </c>
      <c r="L1153" t="s">
        <v>43</v>
      </c>
      <c r="M1153" t="s">
        <v>5715</v>
      </c>
    </row>
    <row r="1154" spans="9:13" x14ac:dyDescent="0.25">
      <c r="I1154" t="s">
        <v>329</v>
      </c>
      <c r="J1154" t="s">
        <v>2109</v>
      </c>
      <c r="L1154" t="s">
        <v>475</v>
      </c>
      <c r="M1154" t="s">
        <v>6315</v>
      </c>
    </row>
    <row r="1155" spans="9:13" x14ac:dyDescent="0.25">
      <c r="I1155" t="s">
        <v>419</v>
      </c>
      <c r="J1155" t="s">
        <v>3176</v>
      </c>
      <c r="L1155" t="s">
        <v>40</v>
      </c>
      <c r="M1155" t="s">
        <v>6552</v>
      </c>
    </row>
    <row r="1156" spans="9:13" x14ac:dyDescent="0.25">
      <c r="I1156" t="s">
        <v>419</v>
      </c>
      <c r="J1156" t="s">
        <v>2122</v>
      </c>
      <c r="L1156" t="s">
        <v>41</v>
      </c>
      <c r="M1156" t="s">
        <v>5515</v>
      </c>
    </row>
    <row r="1157" spans="9:13" x14ac:dyDescent="0.25">
      <c r="I1157" t="s">
        <v>334</v>
      </c>
      <c r="J1157" t="s">
        <v>3976</v>
      </c>
      <c r="L1157" t="s">
        <v>6260</v>
      </c>
      <c r="M1157" t="s">
        <v>6261</v>
      </c>
    </row>
    <row r="1158" spans="9:13" x14ac:dyDescent="0.25">
      <c r="I1158" t="s">
        <v>2147</v>
      </c>
      <c r="J1158" t="s">
        <v>2148</v>
      </c>
      <c r="L1158" t="s">
        <v>3915</v>
      </c>
      <c r="M1158" t="s">
        <v>7113</v>
      </c>
    </row>
    <row r="1159" spans="9:13" x14ac:dyDescent="0.25">
      <c r="I1159" t="s">
        <v>2640</v>
      </c>
      <c r="J1159" t="s">
        <v>2641</v>
      </c>
      <c r="L1159" t="s">
        <v>40</v>
      </c>
      <c r="M1159" t="s">
        <v>5659</v>
      </c>
    </row>
    <row r="1160" spans="9:13" x14ac:dyDescent="0.25">
      <c r="I1160" t="s">
        <v>4300</v>
      </c>
      <c r="J1160" t="s">
        <v>4301</v>
      </c>
      <c r="L1160" t="s">
        <v>41</v>
      </c>
      <c r="M1160" t="s">
        <v>5029</v>
      </c>
    </row>
    <row r="1161" spans="9:13" x14ac:dyDescent="0.25">
      <c r="I1161" t="s">
        <v>567</v>
      </c>
      <c r="J1161" t="s">
        <v>7271</v>
      </c>
      <c r="L1161" t="s">
        <v>7187</v>
      </c>
      <c r="M1161" t="s">
        <v>5510</v>
      </c>
    </row>
    <row r="1162" spans="9:13" x14ac:dyDescent="0.25">
      <c r="I1162" t="s">
        <v>3563</v>
      </c>
      <c r="J1162" t="s">
        <v>3564</v>
      </c>
      <c r="L1162" t="s">
        <v>6907</v>
      </c>
      <c r="M1162" t="s">
        <v>6908</v>
      </c>
    </row>
    <row r="1163" spans="9:13" x14ac:dyDescent="0.25">
      <c r="I1163" t="s">
        <v>268</v>
      </c>
      <c r="J1163" t="s">
        <v>2176</v>
      </c>
      <c r="L1163" t="s">
        <v>41</v>
      </c>
      <c r="M1163" t="s">
        <v>6459</v>
      </c>
    </row>
    <row r="1164" spans="9:13" x14ac:dyDescent="0.25">
      <c r="I1164" t="s">
        <v>268</v>
      </c>
      <c r="J1164" t="s">
        <v>3233</v>
      </c>
      <c r="L1164" t="s">
        <v>419</v>
      </c>
      <c r="M1164" t="s">
        <v>6867</v>
      </c>
    </row>
    <row r="1165" spans="9:13" x14ac:dyDescent="0.25">
      <c r="I1165" t="s">
        <v>3833</v>
      </c>
      <c r="J1165" t="s">
        <v>3834</v>
      </c>
      <c r="L1165" t="s">
        <v>40</v>
      </c>
      <c r="M1165" t="s">
        <v>7207</v>
      </c>
    </row>
    <row r="1166" spans="9:13" x14ac:dyDescent="0.25">
      <c r="I1166" t="s">
        <v>582</v>
      </c>
      <c r="J1166" t="s">
        <v>3970</v>
      </c>
      <c r="L1166" t="s">
        <v>709</v>
      </c>
      <c r="M1166" t="s">
        <v>5639</v>
      </c>
    </row>
    <row r="1167" spans="9:13" x14ac:dyDescent="0.25">
      <c r="I1167" t="s">
        <v>1780</v>
      </c>
      <c r="J1167" t="s">
        <v>1781</v>
      </c>
      <c r="L1167" t="s">
        <v>303</v>
      </c>
      <c r="M1167" t="s">
        <v>6339</v>
      </c>
    </row>
    <row r="1168" spans="9:13" x14ac:dyDescent="0.25">
      <c r="I1168" t="s">
        <v>268</v>
      </c>
      <c r="J1168" t="s">
        <v>4270</v>
      </c>
      <c r="L1168" t="s">
        <v>41</v>
      </c>
      <c r="M1168" t="s">
        <v>5482</v>
      </c>
    </row>
    <row r="1169" spans="9:13" x14ac:dyDescent="0.25">
      <c r="I1169" t="s">
        <v>2396</v>
      </c>
      <c r="J1169" t="s">
        <v>2397</v>
      </c>
      <c r="L1169" t="s">
        <v>599</v>
      </c>
      <c r="M1169" t="s">
        <v>5678</v>
      </c>
    </row>
    <row r="1170" spans="9:13" x14ac:dyDescent="0.25">
      <c r="I1170" t="s">
        <v>602</v>
      </c>
      <c r="J1170" t="s">
        <v>2027</v>
      </c>
      <c r="L1170" t="s">
        <v>25</v>
      </c>
      <c r="M1170" t="s">
        <v>5961</v>
      </c>
    </row>
    <row r="1171" spans="9:13" x14ac:dyDescent="0.25">
      <c r="I1171" t="s">
        <v>51</v>
      </c>
      <c r="J1171" t="s">
        <v>3067</v>
      </c>
      <c r="L1171" t="s">
        <v>487</v>
      </c>
      <c r="M1171" t="s">
        <v>5120</v>
      </c>
    </row>
    <row r="1172" spans="9:13" x14ac:dyDescent="0.25">
      <c r="I1172" t="s">
        <v>3266</v>
      </c>
      <c r="J1172" t="s">
        <v>3267</v>
      </c>
      <c r="L1172" t="s">
        <v>5962</v>
      </c>
      <c r="M1172" t="s">
        <v>5963</v>
      </c>
    </row>
    <row r="1173" spans="9:13" x14ac:dyDescent="0.25">
      <c r="I1173" t="s">
        <v>49</v>
      </c>
      <c r="J1173" t="s">
        <v>4111</v>
      </c>
      <c r="L1173" t="s">
        <v>268</v>
      </c>
      <c r="M1173" t="s">
        <v>6756</v>
      </c>
    </row>
    <row r="1174" spans="9:13" x14ac:dyDescent="0.25">
      <c r="I1174" t="s">
        <v>303</v>
      </c>
      <c r="J1174" t="s">
        <v>2296</v>
      </c>
      <c r="L1174" t="s">
        <v>441</v>
      </c>
      <c r="M1174" t="s">
        <v>6044</v>
      </c>
    </row>
    <row r="1175" spans="9:13" x14ac:dyDescent="0.25">
      <c r="I1175" t="s">
        <v>2326</v>
      </c>
      <c r="J1175" t="s">
        <v>4512</v>
      </c>
      <c r="L1175" t="s">
        <v>41</v>
      </c>
      <c r="M1175" t="s">
        <v>6850</v>
      </c>
    </row>
    <row r="1176" spans="9:13" x14ac:dyDescent="0.25">
      <c r="I1176" t="s">
        <v>4843</v>
      </c>
      <c r="J1176" t="s">
        <v>4844</v>
      </c>
      <c r="L1176" t="s">
        <v>484</v>
      </c>
      <c r="M1176" t="s">
        <v>6342</v>
      </c>
    </row>
    <row r="1177" spans="9:13" x14ac:dyDescent="0.25">
      <c r="I1177" t="s">
        <v>1829</v>
      </c>
      <c r="J1177" t="s">
        <v>3418</v>
      </c>
      <c r="L1177" t="s">
        <v>441</v>
      </c>
      <c r="M1177" t="s">
        <v>5778</v>
      </c>
    </row>
    <row r="1178" spans="9:13" x14ac:dyDescent="0.25">
      <c r="I1178" t="s">
        <v>2326</v>
      </c>
      <c r="J1178" t="s">
        <v>3518</v>
      </c>
      <c r="L1178" t="s">
        <v>268</v>
      </c>
      <c r="M1178" t="s">
        <v>6344</v>
      </c>
    </row>
    <row r="1179" spans="9:13" x14ac:dyDescent="0.25">
      <c r="I1179" t="s">
        <v>419</v>
      </c>
      <c r="J1179" t="s">
        <v>4797</v>
      </c>
      <c r="L1179" t="s">
        <v>822</v>
      </c>
      <c r="M1179" t="s">
        <v>6648</v>
      </c>
    </row>
    <row r="1180" spans="9:13" x14ac:dyDescent="0.25">
      <c r="I1180" t="s">
        <v>2015</v>
      </c>
      <c r="J1180" t="s">
        <v>2016</v>
      </c>
      <c r="L1180" t="s">
        <v>40</v>
      </c>
      <c r="M1180" t="s">
        <v>5697</v>
      </c>
    </row>
    <row r="1181" spans="9:13" x14ac:dyDescent="0.25">
      <c r="I1181" t="s">
        <v>1772</v>
      </c>
      <c r="J1181" t="s">
        <v>2782</v>
      </c>
      <c r="L1181" t="s">
        <v>542</v>
      </c>
      <c r="M1181" t="s">
        <v>5467</v>
      </c>
    </row>
    <row r="1182" spans="9:13" x14ac:dyDescent="0.25">
      <c r="I1182" t="s">
        <v>2326</v>
      </c>
      <c r="J1182" t="s">
        <v>3436</v>
      </c>
      <c r="L1182" t="s">
        <v>268</v>
      </c>
      <c r="M1182" t="s">
        <v>5006</v>
      </c>
    </row>
    <row r="1183" spans="9:13" x14ac:dyDescent="0.25">
      <c r="I1183" t="s">
        <v>2695</v>
      </c>
      <c r="J1183" t="s">
        <v>2696</v>
      </c>
      <c r="L1183" t="s">
        <v>542</v>
      </c>
      <c r="M1183" t="s">
        <v>7007</v>
      </c>
    </row>
    <row r="1184" spans="9:13" x14ac:dyDescent="0.25">
      <c r="I1184" t="s">
        <v>2439</v>
      </c>
      <c r="J1184" t="s">
        <v>2440</v>
      </c>
      <c r="L1184" t="s">
        <v>419</v>
      </c>
      <c r="M1184" t="s">
        <v>7127</v>
      </c>
    </row>
    <row r="1185" spans="9:13" x14ac:dyDescent="0.25">
      <c r="I1185" t="s">
        <v>290</v>
      </c>
      <c r="J1185" t="s">
        <v>3545</v>
      </c>
      <c r="L1185" t="s">
        <v>41</v>
      </c>
      <c r="M1185" t="s">
        <v>7107</v>
      </c>
    </row>
    <row r="1186" spans="9:13" x14ac:dyDescent="0.25">
      <c r="I1186" t="s">
        <v>303</v>
      </c>
      <c r="J1186" t="s">
        <v>2611</v>
      </c>
      <c r="L1186" t="s">
        <v>41</v>
      </c>
      <c r="M1186" t="s">
        <v>6489</v>
      </c>
    </row>
    <row r="1187" spans="9:13" x14ac:dyDescent="0.25">
      <c r="I1187" t="s">
        <v>2155</v>
      </c>
      <c r="J1187" t="s">
        <v>2156</v>
      </c>
      <c r="L1187" t="s">
        <v>40</v>
      </c>
      <c r="M1187" t="s">
        <v>5918</v>
      </c>
    </row>
    <row r="1188" spans="9:13" x14ac:dyDescent="0.25">
      <c r="I1188" t="s">
        <v>604</v>
      </c>
      <c r="J1188" t="s">
        <v>4533</v>
      </c>
      <c r="L1188" t="s">
        <v>6796</v>
      </c>
      <c r="M1188" t="s">
        <v>6797</v>
      </c>
    </row>
    <row r="1189" spans="9:13" x14ac:dyDescent="0.25">
      <c r="I1189" t="s">
        <v>7303</v>
      </c>
      <c r="J1189" t="s">
        <v>3762</v>
      </c>
      <c r="L1189" t="s">
        <v>40</v>
      </c>
      <c r="M1189" t="s">
        <v>6340</v>
      </c>
    </row>
    <row r="1190" spans="9:13" x14ac:dyDescent="0.25">
      <c r="I1190" t="s">
        <v>419</v>
      </c>
      <c r="J1190" t="s">
        <v>2942</v>
      </c>
      <c r="L1190" t="s">
        <v>50</v>
      </c>
      <c r="M1190" t="s">
        <v>7165</v>
      </c>
    </row>
    <row r="1191" spans="9:13" x14ac:dyDescent="0.25">
      <c r="I1191" t="s">
        <v>567</v>
      </c>
      <c r="J1191" t="s">
        <v>2511</v>
      </c>
      <c r="L1191" t="s">
        <v>5388</v>
      </c>
      <c r="M1191" t="s">
        <v>5389</v>
      </c>
    </row>
    <row r="1192" spans="9:13" x14ac:dyDescent="0.25">
      <c r="I1192" t="s">
        <v>3044</v>
      </c>
      <c r="J1192" t="s">
        <v>7251</v>
      </c>
      <c r="L1192" t="s">
        <v>50</v>
      </c>
      <c r="M1192" t="s">
        <v>6297</v>
      </c>
    </row>
    <row r="1193" spans="9:13" x14ac:dyDescent="0.25">
      <c r="I1193" t="s">
        <v>268</v>
      </c>
      <c r="J1193" t="s">
        <v>2805</v>
      </c>
      <c r="L1193" t="s">
        <v>1</v>
      </c>
      <c r="M1193" t="s">
        <v>4973</v>
      </c>
    </row>
    <row r="1194" spans="9:13" x14ac:dyDescent="0.25">
      <c r="I1194" t="s">
        <v>292</v>
      </c>
      <c r="J1194" t="s">
        <v>3830</v>
      </c>
      <c r="L1194" t="s">
        <v>509</v>
      </c>
      <c r="M1194" t="s">
        <v>5446</v>
      </c>
    </row>
    <row r="1195" spans="9:13" x14ac:dyDescent="0.25">
      <c r="I1195" t="s">
        <v>2654</v>
      </c>
      <c r="J1195" t="s">
        <v>2655</v>
      </c>
      <c r="L1195" t="s">
        <v>484</v>
      </c>
      <c r="M1195" t="s">
        <v>6968</v>
      </c>
    </row>
    <row r="1196" spans="9:13" x14ac:dyDescent="0.25">
      <c r="I1196" t="s">
        <v>4</v>
      </c>
      <c r="J1196" t="s">
        <v>4115</v>
      </c>
      <c r="L1196" t="s">
        <v>801</v>
      </c>
      <c r="M1196" t="s">
        <v>6157</v>
      </c>
    </row>
    <row r="1197" spans="9:13" x14ac:dyDescent="0.25">
      <c r="I1197" t="s">
        <v>1772</v>
      </c>
      <c r="J1197" t="s">
        <v>1837</v>
      </c>
      <c r="L1197" t="s">
        <v>1</v>
      </c>
      <c r="M1197" t="s">
        <v>5143</v>
      </c>
    </row>
    <row r="1198" spans="9:13" x14ac:dyDescent="0.25">
      <c r="I1198" t="s">
        <v>309</v>
      </c>
      <c r="J1198" t="s">
        <v>4366</v>
      </c>
      <c r="L1198" t="s">
        <v>419</v>
      </c>
      <c r="M1198" t="s">
        <v>6787</v>
      </c>
    </row>
    <row r="1199" spans="9:13" x14ac:dyDescent="0.25">
      <c r="I1199" t="s">
        <v>97</v>
      </c>
      <c r="J1199" t="s">
        <v>2583</v>
      </c>
      <c r="L1199" t="s">
        <v>41</v>
      </c>
      <c r="M1199" t="s">
        <v>6383</v>
      </c>
    </row>
    <row r="1200" spans="9:13" x14ac:dyDescent="0.25">
      <c r="I1200" t="s">
        <v>3137</v>
      </c>
      <c r="J1200" t="s">
        <v>4566</v>
      </c>
      <c r="L1200" t="s">
        <v>4886</v>
      </c>
      <c r="M1200" t="s">
        <v>4887</v>
      </c>
    </row>
    <row r="1201" spans="9:13" x14ac:dyDescent="0.25">
      <c r="I1201" t="s">
        <v>2155</v>
      </c>
      <c r="J1201" t="s">
        <v>4606</v>
      </c>
      <c r="L1201" t="s">
        <v>267</v>
      </c>
      <c r="M1201" t="s">
        <v>6612</v>
      </c>
    </row>
    <row r="1202" spans="9:13" x14ac:dyDescent="0.25">
      <c r="I1202" t="s">
        <v>1772</v>
      </c>
      <c r="J1202" t="s">
        <v>3447</v>
      </c>
      <c r="L1202" t="s">
        <v>468</v>
      </c>
      <c r="M1202" t="s">
        <v>5970</v>
      </c>
    </row>
    <row r="1203" spans="9:13" x14ac:dyDescent="0.25">
      <c r="I1203" t="s">
        <v>1982</v>
      </c>
      <c r="J1203" t="s">
        <v>1983</v>
      </c>
      <c r="L1203" t="s">
        <v>40</v>
      </c>
      <c r="M1203" t="s">
        <v>7116</v>
      </c>
    </row>
    <row r="1204" spans="9:13" x14ac:dyDescent="0.25">
      <c r="I1204" t="s">
        <v>334</v>
      </c>
      <c r="J1204" t="s">
        <v>4438</v>
      </c>
      <c r="L1204" t="s">
        <v>268</v>
      </c>
      <c r="M1204" t="s">
        <v>4983</v>
      </c>
    </row>
    <row r="1205" spans="9:13" x14ac:dyDescent="0.25">
      <c r="I1205" t="s">
        <v>3014</v>
      </c>
      <c r="J1205" t="s">
        <v>3913</v>
      </c>
      <c r="L1205" t="s">
        <v>6350</v>
      </c>
      <c r="M1205" t="s">
        <v>6351</v>
      </c>
    </row>
    <row r="1206" spans="9:13" x14ac:dyDescent="0.25">
      <c r="I1206" t="s">
        <v>602</v>
      </c>
      <c r="J1206" t="s">
        <v>4709</v>
      </c>
      <c r="L1206" t="s">
        <v>7187</v>
      </c>
      <c r="M1206" t="s">
        <v>5591</v>
      </c>
    </row>
    <row r="1207" spans="9:13" x14ac:dyDescent="0.25">
      <c r="I1207" t="s">
        <v>300</v>
      </c>
      <c r="J1207" t="s">
        <v>4095</v>
      </c>
      <c r="L1207" t="s">
        <v>307</v>
      </c>
      <c r="M1207" t="s">
        <v>5101</v>
      </c>
    </row>
    <row r="1208" spans="9:13" x14ac:dyDescent="0.25">
      <c r="I1208" t="s">
        <v>1827</v>
      </c>
      <c r="J1208" t="s">
        <v>1828</v>
      </c>
      <c r="L1208" t="s">
        <v>5228</v>
      </c>
      <c r="M1208" t="s">
        <v>5229</v>
      </c>
    </row>
    <row r="1209" spans="9:13" x14ac:dyDescent="0.25">
      <c r="I1209" t="s">
        <v>268</v>
      </c>
      <c r="J1209" t="s">
        <v>4624</v>
      </c>
      <c r="L1209" t="s">
        <v>41</v>
      </c>
      <c r="M1209" t="s">
        <v>5345</v>
      </c>
    </row>
    <row r="1210" spans="9:13" x14ac:dyDescent="0.25">
      <c r="I1210" t="s">
        <v>16</v>
      </c>
      <c r="J1210" t="s">
        <v>3600</v>
      </c>
      <c r="L1210" t="s">
        <v>509</v>
      </c>
      <c r="M1210" t="s">
        <v>6716</v>
      </c>
    </row>
    <row r="1211" spans="9:13" x14ac:dyDescent="0.25">
      <c r="I1211" t="s">
        <v>1816</v>
      </c>
      <c r="J1211" t="s">
        <v>1817</v>
      </c>
      <c r="L1211" t="s">
        <v>5816</v>
      </c>
      <c r="M1211" t="s">
        <v>5846</v>
      </c>
    </row>
    <row r="1212" spans="9:13" x14ac:dyDescent="0.25">
      <c r="I1212" t="s">
        <v>99</v>
      </c>
      <c r="J1212" t="s">
        <v>4686</v>
      </c>
      <c r="L1212" t="s">
        <v>419</v>
      </c>
      <c r="M1212" t="s">
        <v>6913</v>
      </c>
    </row>
    <row r="1213" spans="9:13" x14ac:dyDescent="0.25">
      <c r="I1213" t="s">
        <v>7303</v>
      </c>
      <c r="J1213" t="s">
        <v>7273</v>
      </c>
      <c r="L1213" t="s">
        <v>5388</v>
      </c>
      <c r="M1213" t="s">
        <v>7146</v>
      </c>
    </row>
    <row r="1214" spans="9:13" x14ac:dyDescent="0.25">
      <c r="I1214" t="s">
        <v>98</v>
      </c>
      <c r="J1214" t="s">
        <v>4595</v>
      </c>
      <c r="L1214" t="s">
        <v>5249</v>
      </c>
      <c r="M1214" t="s">
        <v>5250</v>
      </c>
    </row>
    <row r="1215" spans="9:13" x14ac:dyDescent="0.25">
      <c r="I1215" t="s">
        <v>4296</v>
      </c>
      <c r="J1215" t="s">
        <v>4297</v>
      </c>
      <c r="L1215" t="s">
        <v>6355</v>
      </c>
      <c r="M1215" t="s">
        <v>6356</v>
      </c>
    </row>
    <row r="1216" spans="9:13" x14ac:dyDescent="0.25">
      <c r="I1216" t="s">
        <v>2746</v>
      </c>
      <c r="J1216" t="s">
        <v>2759</v>
      </c>
      <c r="L1216" t="s">
        <v>2094</v>
      </c>
      <c r="M1216" t="s">
        <v>6321</v>
      </c>
    </row>
    <row r="1217" spans="9:13" x14ac:dyDescent="0.25">
      <c r="I1217" t="s">
        <v>268</v>
      </c>
      <c r="J1217" t="s">
        <v>3876</v>
      </c>
      <c r="L1217" t="s">
        <v>414</v>
      </c>
      <c r="M1217" t="s">
        <v>6715</v>
      </c>
    </row>
    <row r="1218" spans="9:13" x14ac:dyDescent="0.25">
      <c r="I1218" t="s">
        <v>415</v>
      </c>
      <c r="J1218" t="s">
        <v>2377</v>
      </c>
      <c r="L1218" t="s">
        <v>484</v>
      </c>
      <c r="M1218" t="s">
        <v>5605</v>
      </c>
    </row>
    <row r="1219" spans="9:13" x14ac:dyDescent="0.25">
      <c r="I1219" t="s">
        <v>374</v>
      </c>
      <c r="J1219" t="s">
        <v>2792</v>
      </c>
      <c r="L1219" t="s">
        <v>484</v>
      </c>
      <c r="M1219" t="s">
        <v>7115</v>
      </c>
    </row>
    <row r="1220" spans="9:13" x14ac:dyDescent="0.25">
      <c r="I1220" t="s">
        <v>98</v>
      </c>
      <c r="J1220" t="s">
        <v>4583</v>
      </c>
      <c r="L1220" t="s">
        <v>4931</v>
      </c>
      <c r="M1220" t="s">
        <v>5894</v>
      </c>
    </row>
    <row r="1221" spans="9:13" x14ac:dyDescent="0.25">
      <c r="I1221" t="s">
        <v>2177</v>
      </c>
      <c r="J1221" t="s">
        <v>7240</v>
      </c>
      <c r="L1221" t="s">
        <v>5753</v>
      </c>
      <c r="M1221" t="s">
        <v>5754</v>
      </c>
    </row>
    <row r="1222" spans="9:13" x14ac:dyDescent="0.25">
      <c r="I1222" t="s">
        <v>3852</v>
      </c>
      <c r="J1222" t="s">
        <v>3853</v>
      </c>
      <c r="L1222" t="s">
        <v>50</v>
      </c>
      <c r="M1222" t="s">
        <v>6654</v>
      </c>
    </row>
    <row r="1223" spans="9:13" x14ac:dyDescent="0.25">
      <c r="I1223" t="s">
        <v>567</v>
      </c>
      <c r="J1223" t="s">
        <v>7266</v>
      </c>
      <c r="L1223" t="s">
        <v>300</v>
      </c>
      <c r="M1223" t="s">
        <v>7071</v>
      </c>
    </row>
    <row r="1224" spans="9:13" x14ac:dyDescent="0.25">
      <c r="I1224" t="s">
        <v>334</v>
      </c>
      <c r="J1224" t="s">
        <v>4692</v>
      </c>
      <c r="L1224" t="s">
        <v>5436</v>
      </c>
      <c r="M1224" t="s">
        <v>5437</v>
      </c>
    </row>
    <row r="1225" spans="9:13" x14ac:dyDescent="0.25">
      <c r="I1225" t="s">
        <v>423</v>
      </c>
      <c r="J1225" t="s">
        <v>3219</v>
      </c>
      <c r="L1225" t="s">
        <v>300</v>
      </c>
      <c r="M1225" t="s">
        <v>5941</v>
      </c>
    </row>
    <row r="1226" spans="9:13" x14ac:dyDescent="0.25">
      <c r="I1226" t="s">
        <v>3126</v>
      </c>
      <c r="J1226" t="s">
        <v>4816</v>
      </c>
      <c r="L1226" t="s">
        <v>268</v>
      </c>
      <c r="M1226" t="s">
        <v>6523</v>
      </c>
    </row>
    <row r="1227" spans="9:13" x14ac:dyDescent="0.25">
      <c r="I1227" t="s">
        <v>426</v>
      </c>
      <c r="J1227" t="s">
        <v>3831</v>
      </c>
      <c r="L1227" t="s">
        <v>542</v>
      </c>
      <c r="M1227" t="s">
        <v>6273</v>
      </c>
    </row>
    <row r="1228" spans="9:13" x14ac:dyDescent="0.25">
      <c r="I1228" t="s">
        <v>426</v>
      </c>
      <c r="J1228" t="s">
        <v>1806</v>
      </c>
      <c r="L1228" t="s">
        <v>1992</v>
      </c>
      <c r="M1228" t="s">
        <v>7012</v>
      </c>
    </row>
    <row r="1229" spans="9:13" x14ac:dyDescent="0.25">
      <c r="I1229" t="s">
        <v>297</v>
      </c>
      <c r="J1229" t="s">
        <v>2270</v>
      </c>
      <c r="L1229" t="s">
        <v>6020</v>
      </c>
      <c r="M1229" t="s">
        <v>6841</v>
      </c>
    </row>
    <row r="1230" spans="9:13" x14ac:dyDescent="0.25">
      <c r="I1230" t="s">
        <v>268</v>
      </c>
      <c r="J1230" t="s">
        <v>1994</v>
      </c>
      <c r="L1230" t="s">
        <v>294</v>
      </c>
      <c r="M1230" t="s">
        <v>5332</v>
      </c>
    </row>
    <row r="1231" spans="9:13" x14ac:dyDescent="0.25">
      <c r="I1231" t="s">
        <v>331</v>
      </c>
      <c r="J1231" t="s">
        <v>2994</v>
      </c>
      <c r="L1231" t="s">
        <v>509</v>
      </c>
      <c r="M1231" t="s">
        <v>6416</v>
      </c>
    </row>
    <row r="1232" spans="9:13" x14ac:dyDescent="0.25">
      <c r="I1232" t="s">
        <v>268</v>
      </c>
      <c r="J1232" t="s">
        <v>3975</v>
      </c>
      <c r="L1232" t="s">
        <v>303</v>
      </c>
      <c r="M1232" t="s">
        <v>6019</v>
      </c>
    </row>
    <row r="1233" spans="9:13" x14ac:dyDescent="0.25">
      <c r="I1233" t="s">
        <v>2312</v>
      </c>
      <c r="J1233" t="s">
        <v>4585</v>
      </c>
      <c r="L1233" t="s">
        <v>484</v>
      </c>
      <c r="M1233" t="s">
        <v>5911</v>
      </c>
    </row>
    <row r="1234" spans="9:13" x14ac:dyDescent="0.25">
      <c r="I1234" t="s">
        <v>98</v>
      </c>
      <c r="J1234" t="s">
        <v>3632</v>
      </c>
      <c r="L1234" t="s">
        <v>41</v>
      </c>
      <c r="M1234" t="s">
        <v>5694</v>
      </c>
    </row>
    <row r="1235" spans="9:13" x14ac:dyDescent="0.25">
      <c r="I1235" t="s">
        <v>329</v>
      </c>
      <c r="J1235" t="s">
        <v>4417</v>
      </c>
      <c r="L1235" t="s">
        <v>327</v>
      </c>
      <c r="M1235" t="s">
        <v>6472</v>
      </c>
    </row>
    <row r="1236" spans="9:13" x14ac:dyDescent="0.25">
      <c r="I1236" t="s">
        <v>267</v>
      </c>
      <c r="J1236" t="s">
        <v>2070</v>
      </c>
      <c r="L1236" t="s">
        <v>41</v>
      </c>
      <c r="M1236" t="s">
        <v>5796</v>
      </c>
    </row>
    <row r="1237" spans="9:13" x14ac:dyDescent="0.25">
      <c r="I1237" t="s">
        <v>3094</v>
      </c>
      <c r="J1237" t="s">
        <v>3095</v>
      </c>
      <c r="L1237" t="s">
        <v>54</v>
      </c>
      <c r="M1237" t="s">
        <v>6214</v>
      </c>
    </row>
    <row r="1238" spans="9:13" x14ac:dyDescent="0.25">
      <c r="I1238" t="s">
        <v>7303</v>
      </c>
      <c r="J1238" t="s">
        <v>2874</v>
      </c>
      <c r="L1238" t="s">
        <v>484</v>
      </c>
      <c r="M1238" t="s">
        <v>6423</v>
      </c>
    </row>
    <row r="1239" spans="9:13" x14ac:dyDescent="0.25">
      <c r="I1239" t="s">
        <v>415</v>
      </c>
      <c r="J1239" t="s">
        <v>1875</v>
      </c>
      <c r="L1239" t="s">
        <v>268</v>
      </c>
      <c r="M1239" t="s">
        <v>6281</v>
      </c>
    </row>
    <row r="1240" spans="9:13" x14ac:dyDescent="0.25">
      <c r="I1240" t="s">
        <v>2423</v>
      </c>
      <c r="J1240" t="s">
        <v>2424</v>
      </c>
      <c r="L1240" t="s">
        <v>5337</v>
      </c>
      <c r="M1240" t="s">
        <v>6782</v>
      </c>
    </row>
    <row r="1241" spans="9:13" x14ac:dyDescent="0.25">
      <c r="I1241" t="s">
        <v>268</v>
      </c>
      <c r="J1241" t="s">
        <v>1704</v>
      </c>
      <c r="L1241" t="s">
        <v>41</v>
      </c>
      <c r="M1241" t="s">
        <v>5267</v>
      </c>
    </row>
    <row r="1242" spans="9:13" x14ac:dyDescent="0.25">
      <c r="I1242" t="s">
        <v>2003</v>
      </c>
      <c r="J1242" t="s">
        <v>2004</v>
      </c>
      <c r="L1242" t="s">
        <v>300</v>
      </c>
      <c r="M1242" t="s">
        <v>5045</v>
      </c>
    </row>
    <row r="1243" spans="9:13" x14ac:dyDescent="0.25">
      <c r="I1243" t="s">
        <v>602</v>
      </c>
      <c r="J1243" t="s">
        <v>2839</v>
      </c>
      <c r="L1243" t="s">
        <v>6020</v>
      </c>
      <c r="M1243" t="s">
        <v>6021</v>
      </c>
    </row>
    <row r="1244" spans="9:13" x14ac:dyDescent="0.25">
      <c r="I1244" t="s">
        <v>2398</v>
      </c>
      <c r="J1244" t="s">
        <v>2399</v>
      </c>
      <c r="L1244" t="s">
        <v>297</v>
      </c>
      <c r="M1244" t="s">
        <v>6653</v>
      </c>
    </row>
    <row r="1245" spans="9:13" x14ac:dyDescent="0.25">
      <c r="I1245" t="s">
        <v>268</v>
      </c>
      <c r="J1245" t="s">
        <v>3940</v>
      </c>
      <c r="L1245" t="s">
        <v>303</v>
      </c>
      <c r="M1245" t="s">
        <v>7023</v>
      </c>
    </row>
    <row r="1246" spans="9:13" x14ac:dyDescent="0.25">
      <c r="I1246" t="s">
        <v>303</v>
      </c>
      <c r="J1246" t="s">
        <v>1714</v>
      </c>
      <c r="L1246" t="s">
        <v>2659</v>
      </c>
      <c r="M1246" t="s">
        <v>4917</v>
      </c>
    </row>
    <row r="1247" spans="9:13" x14ac:dyDescent="0.25">
      <c r="I1247" t="s">
        <v>3342</v>
      </c>
      <c r="J1247" t="s">
        <v>4830</v>
      </c>
      <c r="L1247" t="s">
        <v>2155</v>
      </c>
      <c r="M1247" t="s">
        <v>6945</v>
      </c>
    </row>
    <row r="1248" spans="9:13" x14ac:dyDescent="0.25">
      <c r="I1248" t="s">
        <v>97</v>
      </c>
      <c r="J1248" t="s">
        <v>3467</v>
      </c>
      <c r="L1248" t="s">
        <v>419</v>
      </c>
      <c r="M1248" t="s">
        <v>6757</v>
      </c>
    </row>
    <row r="1249" spans="9:13" x14ac:dyDescent="0.25">
      <c r="I1249" t="s">
        <v>41</v>
      </c>
      <c r="J1249" t="s">
        <v>4596</v>
      </c>
      <c r="L1249" t="s">
        <v>268</v>
      </c>
      <c r="M1249" t="s">
        <v>7161</v>
      </c>
    </row>
    <row r="1250" spans="9:13" x14ac:dyDescent="0.25">
      <c r="I1250" t="s">
        <v>3766</v>
      </c>
      <c r="J1250" t="s">
        <v>3767</v>
      </c>
      <c r="L1250" t="s">
        <v>6566</v>
      </c>
      <c r="M1250" t="s">
        <v>6567</v>
      </c>
    </row>
    <row r="1251" spans="9:13" x14ac:dyDescent="0.25">
      <c r="I1251" t="s">
        <v>292</v>
      </c>
      <c r="J1251" t="s">
        <v>4276</v>
      </c>
      <c r="L1251" t="s">
        <v>303</v>
      </c>
      <c r="M1251" t="s">
        <v>5804</v>
      </c>
    </row>
    <row r="1252" spans="9:13" x14ac:dyDescent="0.25">
      <c r="I1252" t="s">
        <v>331</v>
      </c>
      <c r="J1252" t="s">
        <v>3398</v>
      </c>
      <c r="L1252" t="s">
        <v>509</v>
      </c>
      <c r="M1252" t="s">
        <v>6722</v>
      </c>
    </row>
    <row r="1253" spans="9:13" x14ac:dyDescent="0.25">
      <c r="I1253" t="s">
        <v>329</v>
      </c>
      <c r="J1253" t="s">
        <v>4704</v>
      </c>
      <c r="L1253" t="s">
        <v>268</v>
      </c>
      <c r="M1253" t="s">
        <v>6249</v>
      </c>
    </row>
    <row r="1254" spans="9:13" x14ac:dyDescent="0.25">
      <c r="I1254" t="s">
        <v>2161</v>
      </c>
      <c r="J1254" t="s">
        <v>3376</v>
      </c>
      <c r="L1254" t="s">
        <v>41</v>
      </c>
      <c r="M1254" t="s">
        <v>6793</v>
      </c>
    </row>
    <row r="1255" spans="9:13" x14ac:dyDescent="0.25">
      <c r="I1255" t="s">
        <v>97</v>
      </c>
      <c r="J1255" t="s">
        <v>2825</v>
      </c>
      <c r="L1255" t="s">
        <v>267</v>
      </c>
      <c r="M1255" t="s">
        <v>5476</v>
      </c>
    </row>
    <row r="1256" spans="9:13" x14ac:dyDescent="0.25">
      <c r="I1256" t="s">
        <v>267</v>
      </c>
      <c r="J1256" t="s">
        <v>2357</v>
      </c>
      <c r="L1256" t="s">
        <v>4871</v>
      </c>
      <c r="M1256" t="s">
        <v>4872</v>
      </c>
    </row>
    <row r="1257" spans="9:13" x14ac:dyDescent="0.25">
      <c r="I1257" t="s">
        <v>1953</v>
      </c>
      <c r="J1257" t="s">
        <v>2376</v>
      </c>
      <c r="L1257" t="s">
        <v>484</v>
      </c>
      <c r="M1257" t="s">
        <v>6370</v>
      </c>
    </row>
    <row r="1258" spans="9:13" x14ac:dyDescent="0.25">
      <c r="I1258" t="s">
        <v>1768</v>
      </c>
      <c r="J1258" t="s">
        <v>1769</v>
      </c>
      <c r="L1258" t="s">
        <v>268</v>
      </c>
      <c r="M1258" t="s">
        <v>5494</v>
      </c>
    </row>
    <row r="1259" spans="9:13" x14ac:dyDescent="0.25">
      <c r="I1259" t="s">
        <v>415</v>
      </c>
      <c r="J1259" t="s">
        <v>4370</v>
      </c>
      <c r="L1259" t="s">
        <v>303</v>
      </c>
      <c r="M1259" t="s">
        <v>6559</v>
      </c>
    </row>
    <row r="1260" spans="9:13" x14ac:dyDescent="0.25">
      <c r="I1260" t="s">
        <v>374</v>
      </c>
      <c r="J1260" t="s">
        <v>2264</v>
      </c>
      <c r="L1260" t="s">
        <v>268</v>
      </c>
      <c r="M1260" t="s">
        <v>6162</v>
      </c>
    </row>
    <row r="1261" spans="9:13" x14ac:dyDescent="0.25">
      <c r="I1261" t="s">
        <v>268</v>
      </c>
      <c r="J1261" t="s">
        <v>1843</v>
      </c>
      <c r="L1261" t="s">
        <v>2235</v>
      </c>
      <c r="M1261" t="s">
        <v>6909</v>
      </c>
    </row>
    <row r="1262" spans="9:13" x14ac:dyDescent="0.25">
      <c r="I1262" t="s">
        <v>303</v>
      </c>
      <c r="J1262" t="s">
        <v>4204</v>
      </c>
      <c r="L1262" t="s">
        <v>4884</v>
      </c>
      <c r="M1262" t="s">
        <v>4885</v>
      </c>
    </row>
    <row r="1263" spans="9:13" x14ac:dyDescent="0.25">
      <c r="I1263" t="s">
        <v>1870</v>
      </c>
      <c r="J1263" t="s">
        <v>4202</v>
      </c>
      <c r="L1263" t="s">
        <v>6238</v>
      </c>
      <c r="M1263" t="s">
        <v>6239</v>
      </c>
    </row>
    <row r="1264" spans="9:13" x14ac:dyDescent="0.25">
      <c r="I1264" t="s">
        <v>268</v>
      </c>
      <c r="J1264" t="s">
        <v>2902</v>
      </c>
      <c r="L1264" t="s">
        <v>268</v>
      </c>
      <c r="M1264" t="s">
        <v>5878</v>
      </c>
    </row>
    <row r="1265" spans="9:13" x14ac:dyDescent="0.25">
      <c r="I1265" t="s">
        <v>490</v>
      </c>
      <c r="J1265" t="s">
        <v>4119</v>
      </c>
      <c r="L1265" t="s">
        <v>509</v>
      </c>
      <c r="M1265" t="s">
        <v>6497</v>
      </c>
    </row>
    <row r="1266" spans="9:13" x14ac:dyDescent="0.25">
      <c r="I1266" t="s">
        <v>4784</v>
      </c>
      <c r="J1266" t="s">
        <v>4785</v>
      </c>
      <c r="L1266" t="s">
        <v>2262</v>
      </c>
      <c r="M1266" t="s">
        <v>5744</v>
      </c>
    </row>
    <row r="1267" spans="9:13" x14ac:dyDescent="0.25">
      <c r="I1267" t="s">
        <v>268</v>
      </c>
      <c r="J1267" t="s">
        <v>3278</v>
      </c>
      <c r="L1267" t="s">
        <v>5681</v>
      </c>
      <c r="M1267" t="s">
        <v>6916</v>
      </c>
    </row>
    <row r="1268" spans="9:13" x14ac:dyDescent="0.25">
      <c r="I1268" t="s">
        <v>1683</v>
      </c>
      <c r="J1268" t="s">
        <v>1684</v>
      </c>
      <c r="L1268" t="s">
        <v>268</v>
      </c>
      <c r="M1268" t="s">
        <v>6638</v>
      </c>
    </row>
    <row r="1269" spans="9:13" x14ac:dyDescent="0.25">
      <c r="I1269" t="s">
        <v>334</v>
      </c>
      <c r="J1269" t="s">
        <v>2899</v>
      </c>
      <c r="L1269" t="s">
        <v>5689</v>
      </c>
      <c r="M1269" t="s">
        <v>5690</v>
      </c>
    </row>
    <row r="1270" spans="9:13" x14ac:dyDescent="0.25">
      <c r="I1270" t="s">
        <v>2235</v>
      </c>
      <c r="J1270" t="s">
        <v>2236</v>
      </c>
      <c r="L1270" t="s">
        <v>5681</v>
      </c>
      <c r="M1270" t="s">
        <v>6672</v>
      </c>
    </row>
    <row r="1271" spans="9:13" x14ac:dyDescent="0.25">
      <c r="I1271" t="s">
        <v>602</v>
      </c>
      <c r="J1271" t="s">
        <v>2355</v>
      </c>
      <c r="L1271" t="s">
        <v>5060</v>
      </c>
      <c r="M1271" t="s">
        <v>5061</v>
      </c>
    </row>
    <row r="1272" spans="9:13" x14ac:dyDescent="0.25">
      <c r="I1272" t="s">
        <v>50</v>
      </c>
      <c r="J1272" t="s">
        <v>3513</v>
      </c>
      <c r="L1272" t="s">
        <v>484</v>
      </c>
      <c r="M1272" t="s">
        <v>7087</v>
      </c>
    </row>
    <row r="1273" spans="9:13" x14ac:dyDescent="0.25">
      <c r="I1273" t="s">
        <v>4534</v>
      </c>
      <c r="J1273" t="s">
        <v>4535</v>
      </c>
      <c r="L1273" t="s">
        <v>487</v>
      </c>
      <c r="M1273" t="s">
        <v>6530</v>
      </c>
    </row>
    <row r="1274" spans="9:13" x14ac:dyDescent="0.25">
      <c r="I1274" t="s">
        <v>415</v>
      </c>
      <c r="J1274" t="s">
        <v>2873</v>
      </c>
      <c r="L1274" t="s">
        <v>475</v>
      </c>
      <c r="M1274" t="s">
        <v>6205</v>
      </c>
    </row>
    <row r="1275" spans="9:13" x14ac:dyDescent="0.25">
      <c r="I1275" t="s">
        <v>3413</v>
      </c>
      <c r="J1275" t="s">
        <v>3414</v>
      </c>
      <c r="L1275" t="s">
        <v>486</v>
      </c>
      <c r="M1275" t="s">
        <v>5133</v>
      </c>
    </row>
    <row r="1276" spans="9:13" x14ac:dyDescent="0.25">
      <c r="I1276" t="s">
        <v>329</v>
      </c>
      <c r="J1276" t="s">
        <v>2496</v>
      </c>
      <c r="L1276" t="s">
        <v>487</v>
      </c>
      <c r="M1276" t="s">
        <v>6685</v>
      </c>
    </row>
    <row r="1277" spans="9:13" x14ac:dyDescent="0.25">
      <c r="I1277" t="s">
        <v>415</v>
      </c>
      <c r="J1277" t="s">
        <v>4603</v>
      </c>
      <c r="L1277" t="s">
        <v>303</v>
      </c>
      <c r="M1277" t="s">
        <v>6750</v>
      </c>
    </row>
    <row r="1278" spans="9:13" x14ac:dyDescent="0.25">
      <c r="I1278" t="s">
        <v>415</v>
      </c>
      <c r="J1278" t="s">
        <v>4444</v>
      </c>
      <c r="L1278" t="s">
        <v>5681</v>
      </c>
      <c r="M1278" t="s">
        <v>6306</v>
      </c>
    </row>
    <row r="1279" spans="9:13" x14ac:dyDescent="0.25">
      <c r="I1279" t="s">
        <v>268</v>
      </c>
      <c r="J1279" t="s">
        <v>3737</v>
      </c>
      <c r="L1279" t="s">
        <v>294</v>
      </c>
      <c r="M1279" t="s">
        <v>5203</v>
      </c>
    </row>
    <row r="1280" spans="9:13" x14ac:dyDescent="0.25">
      <c r="I1280" t="s">
        <v>4848</v>
      </c>
      <c r="J1280" t="s">
        <v>4849</v>
      </c>
      <c r="L1280" t="s">
        <v>2155</v>
      </c>
      <c r="M1280" t="s">
        <v>5534</v>
      </c>
    </row>
    <row r="1281" spans="9:13" x14ac:dyDescent="0.25">
      <c r="I1281" t="s">
        <v>268</v>
      </c>
      <c r="J1281" t="s">
        <v>4817</v>
      </c>
      <c r="L1281" t="s">
        <v>7187</v>
      </c>
      <c r="M1281" t="s">
        <v>5905</v>
      </c>
    </row>
    <row r="1282" spans="9:13" x14ac:dyDescent="0.25">
      <c r="I1282" t="s">
        <v>3014</v>
      </c>
      <c r="J1282" t="s">
        <v>3015</v>
      </c>
      <c r="L1282" t="s">
        <v>303</v>
      </c>
      <c r="M1282" t="s">
        <v>5270</v>
      </c>
    </row>
    <row r="1283" spans="9:13" x14ac:dyDescent="0.25">
      <c r="I1283" t="s">
        <v>415</v>
      </c>
      <c r="J1283" t="s">
        <v>3306</v>
      </c>
      <c r="L1283" t="s">
        <v>6979</v>
      </c>
      <c r="M1283" t="s">
        <v>6980</v>
      </c>
    </row>
    <row r="1284" spans="9:13" x14ac:dyDescent="0.25">
      <c r="I1284" t="s">
        <v>2916</v>
      </c>
      <c r="J1284" t="s">
        <v>2917</v>
      </c>
      <c r="L1284" t="s">
        <v>419</v>
      </c>
      <c r="M1284" t="s">
        <v>6623</v>
      </c>
    </row>
    <row r="1285" spans="9:13" x14ac:dyDescent="0.25">
      <c r="I1285" t="s">
        <v>1829</v>
      </c>
      <c r="J1285" t="s">
        <v>3899</v>
      </c>
      <c r="L1285" t="s">
        <v>268</v>
      </c>
      <c r="M1285" t="s">
        <v>7045</v>
      </c>
    </row>
    <row r="1286" spans="9:13" x14ac:dyDescent="0.25">
      <c r="I1286" t="s">
        <v>356</v>
      </c>
      <c r="J1286" t="s">
        <v>1952</v>
      </c>
      <c r="L1286" t="s">
        <v>292</v>
      </c>
      <c r="M1286" t="s">
        <v>6130</v>
      </c>
    </row>
    <row r="1287" spans="9:13" x14ac:dyDescent="0.25">
      <c r="I1287" t="s">
        <v>268</v>
      </c>
      <c r="J1287" t="s">
        <v>4650</v>
      </c>
      <c r="L1287" t="s">
        <v>419</v>
      </c>
      <c r="M1287" t="s">
        <v>6569</v>
      </c>
    </row>
    <row r="1288" spans="9:13" x14ac:dyDescent="0.25">
      <c r="I1288" t="s">
        <v>1780</v>
      </c>
      <c r="J1288" t="s">
        <v>3793</v>
      </c>
      <c r="L1288" t="s">
        <v>144</v>
      </c>
      <c r="M1288" t="s">
        <v>5276</v>
      </c>
    </row>
    <row r="1289" spans="9:13" x14ac:dyDescent="0.25">
      <c r="I1289" t="s">
        <v>2235</v>
      </c>
      <c r="J1289" t="s">
        <v>2543</v>
      </c>
      <c r="L1289" t="s">
        <v>1</v>
      </c>
      <c r="M1289" t="s">
        <v>6083</v>
      </c>
    </row>
    <row r="1290" spans="9:13" x14ac:dyDescent="0.25">
      <c r="I1290" t="s">
        <v>290</v>
      </c>
      <c r="J1290" t="s">
        <v>3326</v>
      </c>
      <c r="L1290" t="s">
        <v>484</v>
      </c>
      <c r="M1290" t="s">
        <v>7024</v>
      </c>
    </row>
    <row r="1291" spans="9:13" x14ac:dyDescent="0.25">
      <c r="I1291" t="s">
        <v>268</v>
      </c>
      <c r="J1291" t="s">
        <v>4665</v>
      </c>
      <c r="L1291" t="s">
        <v>327</v>
      </c>
      <c r="M1291" t="s">
        <v>4940</v>
      </c>
    </row>
    <row r="1292" spans="9:13" x14ac:dyDescent="0.25">
      <c r="I1292" t="s">
        <v>1841</v>
      </c>
      <c r="J1292" t="s">
        <v>4260</v>
      </c>
      <c r="L1292" t="s">
        <v>303</v>
      </c>
      <c r="M1292" t="s">
        <v>6791</v>
      </c>
    </row>
    <row r="1293" spans="9:13" x14ac:dyDescent="0.25">
      <c r="I1293" t="s">
        <v>423</v>
      </c>
      <c r="J1293" t="s">
        <v>3633</v>
      </c>
      <c r="L1293" t="s">
        <v>484</v>
      </c>
      <c r="M1293" t="s">
        <v>6695</v>
      </c>
    </row>
    <row r="1294" spans="9:13" x14ac:dyDescent="0.25">
      <c r="I1294" t="s">
        <v>1941</v>
      </c>
      <c r="J1294" t="s">
        <v>4198</v>
      </c>
      <c r="L1294" t="s">
        <v>421</v>
      </c>
      <c r="M1294" t="s">
        <v>6517</v>
      </c>
    </row>
    <row r="1295" spans="9:13" x14ac:dyDescent="0.25">
      <c r="I1295" t="s">
        <v>2246</v>
      </c>
      <c r="J1295" t="s">
        <v>2247</v>
      </c>
      <c r="L1295" t="s">
        <v>327</v>
      </c>
      <c r="M1295" t="s">
        <v>6969</v>
      </c>
    </row>
    <row r="1296" spans="9:13" x14ac:dyDescent="0.25">
      <c r="I1296" t="s">
        <v>1928</v>
      </c>
      <c r="J1296" t="s">
        <v>1929</v>
      </c>
      <c r="L1296" t="s">
        <v>268</v>
      </c>
      <c r="M1296" t="s">
        <v>6193</v>
      </c>
    </row>
    <row r="1297" spans="9:13" x14ac:dyDescent="0.25">
      <c r="I1297" t="s">
        <v>602</v>
      </c>
      <c r="J1297" t="s">
        <v>3699</v>
      </c>
      <c r="L1297" t="s">
        <v>484</v>
      </c>
      <c r="M1297" t="s">
        <v>6154</v>
      </c>
    </row>
    <row r="1298" spans="9:13" x14ac:dyDescent="0.25">
      <c r="I1298" t="s">
        <v>300</v>
      </c>
      <c r="J1298" t="s">
        <v>2221</v>
      </c>
      <c r="L1298" t="s">
        <v>5711</v>
      </c>
      <c r="M1298" t="s">
        <v>5712</v>
      </c>
    </row>
    <row r="1299" spans="9:13" x14ac:dyDescent="0.25">
      <c r="I1299" t="s">
        <v>19</v>
      </c>
      <c r="J1299" t="s">
        <v>4808</v>
      </c>
      <c r="L1299" t="s">
        <v>41</v>
      </c>
      <c r="M1299" t="s">
        <v>5422</v>
      </c>
    </row>
    <row r="1300" spans="9:13" x14ac:dyDescent="0.25">
      <c r="I1300" t="s">
        <v>3049</v>
      </c>
      <c r="J1300" t="s">
        <v>3050</v>
      </c>
      <c r="L1300" t="s">
        <v>6141</v>
      </c>
      <c r="M1300" t="s">
        <v>6142</v>
      </c>
    </row>
    <row r="1301" spans="9:13" x14ac:dyDescent="0.25">
      <c r="I1301" t="s">
        <v>3807</v>
      </c>
      <c r="J1301" t="s">
        <v>3808</v>
      </c>
      <c r="L1301" t="s">
        <v>6627</v>
      </c>
      <c r="M1301" t="s">
        <v>6628</v>
      </c>
    </row>
    <row r="1302" spans="9:13" x14ac:dyDescent="0.25">
      <c r="I1302" t="s">
        <v>374</v>
      </c>
      <c r="J1302" t="s">
        <v>3898</v>
      </c>
      <c r="L1302" t="s">
        <v>292</v>
      </c>
      <c r="M1302" t="s">
        <v>6343</v>
      </c>
    </row>
    <row r="1303" spans="9:13" x14ac:dyDescent="0.25">
      <c r="I1303" t="s">
        <v>67</v>
      </c>
      <c r="J1303" t="s">
        <v>2749</v>
      </c>
      <c r="L1303" t="s">
        <v>144</v>
      </c>
      <c r="M1303" t="s">
        <v>7041</v>
      </c>
    </row>
    <row r="1304" spans="9:13" x14ac:dyDescent="0.25">
      <c r="I1304" t="s">
        <v>98</v>
      </c>
      <c r="J1304" t="s">
        <v>2087</v>
      </c>
      <c r="L1304" t="s">
        <v>1980</v>
      </c>
      <c r="M1304" t="s">
        <v>5584</v>
      </c>
    </row>
    <row r="1305" spans="9:13" x14ac:dyDescent="0.25">
      <c r="I1305" t="s">
        <v>3926</v>
      </c>
      <c r="J1305" t="s">
        <v>3949</v>
      </c>
      <c r="L1305" t="s">
        <v>2369</v>
      </c>
      <c r="M1305" t="s">
        <v>5221</v>
      </c>
    </row>
    <row r="1306" spans="9:13" x14ac:dyDescent="0.25">
      <c r="I1306" t="s">
        <v>17</v>
      </c>
      <c r="J1306" t="s">
        <v>4754</v>
      </c>
      <c r="L1306" t="s">
        <v>356</v>
      </c>
      <c r="M1306" t="s">
        <v>5239</v>
      </c>
    </row>
    <row r="1307" spans="9:13" x14ac:dyDescent="0.25">
      <c r="I1307" t="s">
        <v>379</v>
      </c>
      <c r="J1307" t="s">
        <v>4268</v>
      </c>
      <c r="L1307" t="s">
        <v>303</v>
      </c>
      <c r="M1307" t="s">
        <v>7114</v>
      </c>
    </row>
    <row r="1308" spans="9:13" x14ac:dyDescent="0.25">
      <c r="I1308" t="s">
        <v>2312</v>
      </c>
      <c r="J1308" t="s">
        <v>2313</v>
      </c>
      <c r="L1308" t="s">
        <v>303</v>
      </c>
      <c r="M1308" t="s">
        <v>6401</v>
      </c>
    </row>
    <row r="1309" spans="9:13" x14ac:dyDescent="0.25">
      <c r="I1309" t="s">
        <v>415</v>
      </c>
      <c r="J1309" t="s">
        <v>4346</v>
      </c>
      <c r="L1309" t="s">
        <v>739</v>
      </c>
      <c r="M1309" t="s">
        <v>5647</v>
      </c>
    </row>
    <row r="1310" spans="9:13" x14ac:dyDescent="0.25">
      <c r="I1310" t="s">
        <v>1996</v>
      </c>
      <c r="J1310" t="s">
        <v>1997</v>
      </c>
      <c r="L1310" t="s">
        <v>268</v>
      </c>
      <c r="M1310" t="s">
        <v>6755</v>
      </c>
    </row>
    <row r="1311" spans="9:13" x14ac:dyDescent="0.25">
      <c r="I1311" t="s">
        <v>2489</v>
      </c>
      <c r="J1311" t="s">
        <v>2490</v>
      </c>
      <c r="L1311" t="s">
        <v>509</v>
      </c>
      <c r="M1311" t="s">
        <v>7180</v>
      </c>
    </row>
    <row r="1312" spans="9:13" x14ac:dyDescent="0.25">
      <c r="I1312" t="s">
        <v>50</v>
      </c>
      <c r="J1312" t="s">
        <v>3920</v>
      </c>
      <c r="L1312" t="s">
        <v>303</v>
      </c>
      <c r="M1312" t="s">
        <v>6477</v>
      </c>
    </row>
    <row r="1313" spans="9:13" x14ac:dyDescent="0.25">
      <c r="I1313" t="s">
        <v>2235</v>
      </c>
      <c r="J1313" t="s">
        <v>3169</v>
      </c>
      <c r="L1313" t="s">
        <v>484</v>
      </c>
      <c r="M1313" t="s">
        <v>7201</v>
      </c>
    </row>
    <row r="1314" spans="9:13" x14ac:dyDescent="0.25">
      <c r="I1314" t="s">
        <v>426</v>
      </c>
      <c r="J1314" t="s">
        <v>3894</v>
      </c>
      <c r="L1314" t="s">
        <v>331</v>
      </c>
      <c r="M1314" t="s">
        <v>5989</v>
      </c>
    </row>
    <row r="1315" spans="9:13" x14ac:dyDescent="0.25">
      <c r="I1315" t="s">
        <v>415</v>
      </c>
      <c r="J1315" t="s">
        <v>4561</v>
      </c>
      <c r="L1315" t="s">
        <v>5871</v>
      </c>
      <c r="M1315" t="s">
        <v>5872</v>
      </c>
    </row>
    <row r="1316" spans="9:13" x14ac:dyDescent="0.25">
      <c r="I1316" t="s">
        <v>267</v>
      </c>
      <c r="J1316" t="s">
        <v>4397</v>
      </c>
      <c r="L1316" t="s">
        <v>331</v>
      </c>
      <c r="M1316" t="s">
        <v>5011</v>
      </c>
    </row>
    <row r="1317" spans="9:13" x14ac:dyDescent="0.25">
      <c r="I1317" t="s">
        <v>268</v>
      </c>
      <c r="J1317" t="s">
        <v>2455</v>
      </c>
      <c r="L1317" t="s">
        <v>303</v>
      </c>
      <c r="M1317" t="s">
        <v>7008</v>
      </c>
    </row>
    <row r="1318" spans="9:13" x14ac:dyDescent="0.25">
      <c r="I1318" t="s">
        <v>364</v>
      </c>
      <c r="J1318" t="s">
        <v>4134</v>
      </c>
      <c r="L1318" t="s">
        <v>484</v>
      </c>
      <c r="M1318" t="s">
        <v>5303</v>
      </c>
    </row>
    <row r="1319" spans="9:13" x14ac:dyDescent="0.25">
      <c r="I1319" t="s">
        <v>3439</v>
      </c>
      <c r="J1319" t="s">
        <v>3440</v>
      </c>
      <c r="L1319" t="s">
        <v>5959</v>
      </c>
      <c r="M1319" t="s">
        <v>5960</v>
      </c>
    </row>
    <row r="1320" spans="9:13" x14ac:dyDescent="0.25">
      <c r="I1320" t="s">
        <v>52</v>
      </c>
      <c r="J1320" t="s">
        <v>1792</v>
      </c>
      <c r="L1320" t="s">
        <v>599</v>
      </c>
      <c r="M1320" t="s">
        <v>6838</v>
      </c>
    </row>
    <row r="1321" spans="9:13" x14ac:dyDescent="0.25">
      <c r="I1321" t="s">
        <v>415</v>
      </c>
      <c r="J1321" t="s">
        <v>3242</v>
      </c>
      <c r="L1321" t="s">
        <v>507</v>
      </c>
      <c r="M1321" t="s">
        <v>5485</v>
      </c>
    </row>
    <row r="1322" spans="9:13" x14ac:dyDescent="0.25">
      <c r="I1322" t="s">
        <v>426</v>
      </c>
      <c r="J1322" t="s">
        <v>2389</v>
      </c>
      <c r="L1322" t="s">
        <v>303</v>
      </c>
      <c r="M1322" t="s">
        <v>6147</v>
      </c>
    </row>
    <row r="1323" spans="9:13" x14ac:dyDescent="0.25">
      <c r="I1323" t="s">
        <v>102</v>
      </c>
      <c r="J1323" t="s">
        <v>3646</v>
      </c>
      <c r="L1323" t="s">
        <v>303</v>
      </c>
      <c r="M1323" t="s">
        <v>5934</v>
      </c>
    </row>
    <row r="1324" spans="9:13" x14ac:dyDescent="0.25">
      <c r="I1324" t="s">
        <v>2317</v>
      </c>
      <c r="J1324" t="s">
        <v>2318</v>
      </c>
      <c r="L1324" t="s">
        <v>484</v>
      </c>
      <c r="M1324" t="s">
        <v>5927</v>
      </c>
    </row>
    <row r="1325" spans="9:13" x14ac:dyDescent="0.25">
      <c r="I1325" t="s">
        <v>268</v>
      </c>
      <c r="J1325" t="s">
        <v>3153</v>
      </c>
      <c r="L1325" t="s">
        <v>419</v>
      </c>
      <c r="M1325" t="s">
        <v>5910</v>
      </c>
    </row>
    <row r="1326" spans="9:13" x14ac:dyDescent="0.25">
      <c r="I1326" t="s">
        <v>490</v>
      </c>
      <c r="J1326" t="s">
        <v>3272</v>
      </c>
      <c r="L1326" t="s">
        <v>303</v>
      </c>
      <c r="M1326" t="s">
        <v>5928</v>
      </c>
    </row>
    <row r="1327" spans="9:13" x14ac:dyDescent="0.25">
      <c r="I1327" t="s">
        <v>98</v>
      </c>
      <c r="J1327" t="s">
        <v>3519</v>
      </c>
      <c r="L1327" t="s">
        <v>757</v>
      </c>
      <c r="M1327" t="s">
        <v>6910</v>
      </c>
    </row>
    <row r="1328" spans="9:13" x14ac:dyDescent="0.25">
      <c r="I1328" t="s">
        <v>268</v>
      </c>
      <c r="J1328" t="s">
        <v>1721</v>
      </c>
      <c r="L1328" t="s">
        <v>5468</v>
      </c>
      <c r="M1328" t="s">
        <v>5469</v>
      </c>
    </row>
    <row r="1329" spans="9:13" x14ac:dyDescent="0.25">
      <c r="I1329" t="s">
        <v>268</v>
      </c>
      <c r="J1329" t="s">
        <v>3208</v>
      </c>
      <c r="L1329" t="s">
        <v>4871</v>
      </c>
      <c r="M1329" t="s">
        <v>5552</v>
      </c>
    </row>
    <row r="1330" spans="9:13" x14ac:dyDescent="0.25">
      <c r="I1330" t="s">
        <v>1858</v>
      </c>
      <c r="J1330" t="s">
        <v>3828</v>
      </c>
      <c r="L1330" t="s">
        <v>542</v>
      </c>
      <c r="M1330" t="s">
        <v>5709</v>
      </c>
    </row>
    <row r="1331" spans="9:13" x14ac:dyDescent="0.25">
      <c r="I1331" t="s">
        <v>2897</v>
      </c>
      <c r="J1331" t="s">
        <v>2898</v>
      </c>
      <c r="L1331" t="s">
        <v>325</v>
      </c>
      <c r="M1331" t="s">
        <v>5780</v>
      </c>
    </row>
    <row r="1332" spans="9:13" x14ac:dyDescent="0.25">
      <c r="I1332" t="s">
        <v>415</v>
      </c>
      <c r="J1332" t="s">
        <v>3772</v>
      </c>
      <c r="L1332" t="s">
        <v>356</v>
      </c>
      <c r="M1332" t="s">
        <v>6895</v>
      </c>
    </row>
    <row r="1333" spans="9:13" x14ac:dyDescent="0.25">
      <c r="I1333" t="s">
        <v>2647</v>
      </c>
      <c r="J1333" t="s">
        <v>2648</v>
      </c>
      <c r="L1333" t="s">
        <v>41</v>
      </c>
      <c r="M1333" t="s">
        <v>5307</v>
      </c>
    </row>
    <row r="1334" spans="9:13" x14ac:dyDescent="0.25">
      <c r="I1334" t="s">
        <v>268</v>
      </c>
      <c r="J1334" t="s">
        <v>3629</v>
      </c>
      <c r="L1334" t="s">
        <v>760</v>
      </c>
      <c r="M1334" t="s">
        <v>7088</v>
      </c>
    </row>
    <row r="1335" spans="9:13" x14ac:dyDescent="0.25">
      <c r="I1335" t="s">
        <v>292</v>
      </c>
      <c r="J1335" t="s">
        <v>1790</v>
      </c>
      <c r="L1335" t="s">
        <v>507</v>
      </c>
      <c r="M1335" t="s">
        <v>4864</v>
      </c>
    </row>
    <row r="1336" spans="9:13" x14ac:dyDescent="0.25">
      <c r="I1336" t="s">
        <v>303</v>
      </c>
      <c r="J1336" t="s">
        <v>2502</v>
      </c>
      <c r="L1336" t="s">
        <v>1917</v>
      </c>
      <c r="M1336" t="s">
        <v>7068</v>
      </c>
    </row>
    <row r="1337" spans="9:13" x14ac:dyDescent="0.25">
      <c r="I1337" t="s">
        <v>42</v>
      </c>
      <c r="J1337" t="s">
        <v>3577</v>
      </c>
      <c r="L1337" t="s">
        <v>599</v>
      </c>
      <c r="M1337" t="s">
        <v>6197</v>
      </c>
    </row>
    <row r="1338" spans="9:13" x14ac:dyDescent="0.25">
      <c r="I1338" t="s">
        <v>42</v>
      </c>
      <c r="J1338" t="s">
        <v>4787</v>
      </c>
      <c r="L1338" t="s">
        <v>5858</v>
      </c>
      <c r="M1338" t="s">
        <v>5859</v>
      </c>
    </row>
    <row r="1339" spans="9:13" x14ac:dyDescent="0.25">
      <c r="I1339" t="s">
        <v>426</v>
      </c>
      <c r="J1339" t="s">
        <v>7232</v>
      </c>
      <c r="L1339" t="s">
        <v>325</v>
      </c>
      <c r="M1339" t="s">
        <v>6209</v>
      </c>
    </row>
    <row r="1340" spans="9:13" x14ac:dyDescent="0.25">
      <c r="I1340" t="s">
        <v>426</v>
      </c>
      <c r="J1340" t="s">
        <v>4756</v>
      </c>
      <c r="L1340" t="s">
        <v>4923</v>
      </c>
      <c r="M1340" t="s">
        <v>4924</v>
      </c>
    </row>
    <row r="1341" spans="9:13" x14ac:dyDescent="0.25">
      <c r="I1341" t="s">
        <v>42</v>
      </c>
      <c r="J1341" t="s">
        <v>3761</v>
      </c>
      <c r="L1341" t="s">
        <v>419</v>
      </c>
      <c r="M1341" t="s">
        <v>5843</v>
      </c>
    </row>
    <row r="1342" spans="9:13" x14ac:dyDescent="0.25">
      <c r="I1342" t="s">
        <v>4833</v>
      </c>
      <c r="J1342" t="s">
        <v>4834</v>
      </c>
      <c r="L1342" t="s">
        <v>5790</v>
      </c>
      <c r="M1342" t="s">
        <v>6116</v>
      </c>
    </row>
    <row r="1343" spans="9:13" x14ac:dyDescent="0.25">
      <c r="I1343" t="s">
        <v>42</v>
      </c>
      <c r="J1343" t="s">
        <v>2282</v>
      </c>
      <c r="L1343" t="s">
        <v>6642</v>
      </c>
      <c r="M1343" t="s">
        <v>6643</v>
      </c>
    </row>
    <row r="1344" spans="9:13" x14ac:dyDescent="0.25">
      <c r="I1344" t="s">
        <v>97</v>
      </c>
      <c r="J1344" t="s">
        <v>2059</v>
      </c>
      <c r="L1344" t="s">
        <v>1702</v>
      </c>
      <c r="M1344" t="s">
        <v>5517</v>
      </c>
    </row>
    <row r="1345" spans="9:13" x14ac:dyDescent="0.25">
      <c r="I1345" t="s">
        <v>3014</v>
      </c>
      <c r="J1345" t="s">
        <v>4705</v>
      </c>
      <c r="L1345" t="s">
        <v>5182</v>
      </c>
      <c r="M1345" t="s">
        <v>5183</v>
      </c>
    </row>
    <row r="1346" spans="9:13" x14ac:dyDescent="0.25">
      <c r="I1346" t="s">
        <v>4184</v>
      </c>
      <c r="J1346" t="s">
        <v>4185</v>
      </c>
      <c r="L1346" t="s">
        <v>484</v>
      </c>
      <c r="M1346" t="s">
        <v>5577</v>
      </c>
    </row>
    <row r="1347" spans="9:13" x14ac:dyDescent="0.25">
      <c r="I1347" t="s">
        <v>41</v>
      </c>
      <c r="J1347" t="s">
        <v>2758</v>
      </c>
      <c r="L1347" t="s">
        <v>4914</v>
      </c>
      <c r="M1347" t="s">
        <v>5900</v>
      </c>
    </row>
    <row r="1348" spans="9:13" x14ac:dyDescent="0.25">
      <c r="I1348" t="s">
        <v>329</v>
      </c>
      <c r="J1348" t="s">
        <v>4170</v>
      </c>
      <c r="L1348" t="s">
        <v>5490</v>
      </c>
      <c r="M1348" t="s">
        <v>5491</v>
      </c>
    </row>
    <row r="1349" spans="9:13" x14ac:dyDescent="0.25">
      <c r="I1349" t="s">
        <v>4482</v>
      </c>
      <c r="J1349" t="s">
        <v>4483</v>
      </c>
      <c r="L1349" t="s">
        <v>303</v>
      </c>
      <c r="M1349" t="s">
        <v>5169</v>
      </c>
    </row>
    <row r="1350" spans="9:13" x14ac:dyDescent="0.25">
      <c r="I1350" t="s">
        <v>2096</v>
      </c>
      <c r="J1350" t="s">
        <v>2097</v>
      </c>
      <c r="L1350" t="s">
        <v>6097</v>
      </c>
      <c r="M1350" t="s">
        <v>6191</v>
      </c>
    </row>
    <row r="1351" spans="9:13" x14ac:dyDescent="0.25">
      <c r="I1351" t="s">
        <v>67</v>
      </c>
      <c r="J1351" t="s">
        <v>3782</v>
      </c>
      <c r="L1351" t="s">
        <v>413</v>
      </c>
      <c r="M1351" t="s">
        <v>6670</v>
      </c>
    </row>
    <row r="1352" spans="9:13" x14ac:dyDescent="0.25">
      <c r="I1352" t="s">
        <v>415</v>
      </c>
      <c r="J1352" t="s">
        <v>7227</v>
      </c>
      <c r="L1352" t="s">
        <v>331</v>
      </c>
      <c r="M1352" t="s">
        <v>6993</v>
      </c>
    </row>
    <row r="1353" spans="9:13" x14ac:dyDescent="0.25">
      <c r="I1353" t="s">
        <v>2161</v>
      </c>
      <c r="J1353" t="s">
        <v>3053</v>
      </c>
      <c r="L1353" t="s">
        <v>268</v>
      </c>
      <c r="M1353" t="s">
        <v>4961</v>
      </c>
    </row>
    <row r="1354" spans="9:13" x14ac:dyDescent="0.25">
      <c r="I1354" t="s">
        <v>3201</v>
      </c>
      <c r="J1354" t="s">
        <v>3202</v>
      </c>
      <c r="L1354" t="s">
        <v>421</v>
      </c>
      <c r="M1354" t="s">
        <v>6213</v>
      </c>
    </row>
    <row r="1355" spans="9:13" x14ac:dyDescent="0.25">
      <c r="I1355" t="s">
        <v>3264</v>
      </c>
      <c r="J1355" t="s">
        <v>3265</v>
      </c>
      <c r="L1355" t="s">
        <v>40</v>
      </c>
      <c r="M1355" t="s">
        <v>4947</v>
      </c>
    </row>
    <row r="1356" spans="9:13" x14ac:dyDescent="0.25">
      <c r="I1356" t="s">
        <v>3448</v>
      </c>
      <c r="J1356" t="s">
        <v>3449</v>
      </c>
      <c r="L1356" t="s">
        <v>144</v>
      </c>
      <c r="M1356" t="s">
        <v>5493</v>
      </c>
    </row>
    <row r="1357" spans="9:13" x14ac:dyDescent="0.25">
      <c r="I1357" t="s">
        <v>2541</v>
      </c>
      <c r="J1357" t="s">
        <v>3389</v>
      </c>
      <c r="L1357" t="s">
        <v>268</v>
      </c>
      <c r="M1357" t="s">
        <v>5039</v>
      </c>
    </row>
    <row r="1358" spans="9:13" x14ac:dyDescent="0.25">
      <c r="I1358" t="s">
        <v>582</v>
      </c>
      <c r="J1358" t="s">
        <v>2458</v>
      </c>
      <c r="L1358" t="s">
        <v>413</v>
      </c>
      <c r="M1358" t="s">
        <v>6384</v>
      </c>
    </row>
    <row r="1359" spans="9:13" x14ac:dyDescent="0.25">
      <c r="I1359" t="s">
        <v>3546</v>
      </c>
      <c r="J1359" t="s">
        <v>3547</v>
      </c>
      <c r="L1359" t="s">
        <v>484</v>
      </c>
      <c r="M1359" t="s">
        <v>5479</v>
      </c>
    </row>
    <row r="1360" spans="9:13" x14ac:dyDescent="0.25">
      <c r="I1360" t="s">
        <v>290</v>
      </c>
      <c r="J1360" t="s">
        <v>3877</v>
      </c>
      <c r="L1360" t="s">
        <v>507</v>
      </c>
      <c r="M1360" t="s">
        <v>7153</v>
      </c>
    </row>
    <row r="1361" spans="9:13" x14ac:dyDescent="0.25">
      <c r="I1361" t="s">
        <v>2123</v>
      </c>
      <c r="J1361" t="s">
        <v>3621</v>
      </c>
      <c r="L1361" t="s">
        <v>421</v>
      </c>
      <c r="M1361" t="s">
        <v>6215</v>
      </c>
    </row>
    <row r="1362" spans="9:13" x14ac:dyDescent="0.25">
      <c r="I1362" t="s">
        <v>2860</v>
      </c>
      <c r="J1362" t="s">
        <v>2861</v>
      </c>
      <c r="L1362" t="s">
        <v>542</v>
      </c>
      <c r="M1362" t="s">
        <v>6490</v>
      </c>
    </row>
    <row r="1363" spans="9:13" x14ac:dyDescent="0.25">
      <c r="I1363" t="s">
        <v>415</v>
      </c>
      <c r="J1363" t="s">
        <v>2527</v>
      </c>
      <c r="L1363" t="s">
        <v>1</v>
      </c>
      <c r="M1363" t="s">
        <v>6902</v>
      </c>
    </row>
    <row r="1364" spans="9:13" x14ac:dyDescent="0.25">
      <c r="I1364" t="s">
        <v>421</v>
      </c>
      <c r="J1364" t="s">
        <v>3166</v>
      </c>
      <c r="L1364" t="s">
        <v>484</v>
      </c>
      <c r="M1364" t="s">
        <v>5277</v>
      </c>
    </row>
    <row r="1365" spans="9:13" x14ac:dyDescent="0.25">
      <c r="I1365" t="s">
        <v>268</v>
      </c>
      <c r="J1365" t="s">
        <v>2299</v>
      </c>
      <c r="L1365" t="s">
        <v>509</v>
      </c>
      <c r="M1365" t="s">
        <v>5611</v>
      </c>
    </row>
    <row r="1366" spans="9:13" x14ac:dyDescent="0.25">
      <c r="I1366" t="s">
        <v>102</v>
      </c>
      <c r="J1366" t="s">
        <v>2651</v>
      </c>
      <c r="L1366" t="s">
        <v>5431</v>
      </c>
      <c r="M1366" t="s">
        <v>6467</v>
      </c>
    </row>
    <row r="1367" spans="9:13" x14ac:dyDescent="0.25">
      <c r="I1367" t="s">
        <v>329</v>
      </c>
      <c r="J1367" t="s">
        <v>2197</v>
      </c>
      <c r="L1367" t="s">
        <v>5333</v>
      </c>
      <c r="M1367" t="s">
        <v>5334</v>
      </c>
    </row>
    <row r="1368" spans="9:13" x14ac:dyDescent="0.25">
      <c r="I1368" t="s">
        <v>439</v>
      </c>
      <c r="J1368" t="s">
        <v>3935</v>
      </c>
      <c r="L1368" t="s">
        <v>44</v>
      </c>
      <c r="M1368" t="s">
        <v>5813</v>
      </c>
    </row>
    <row r="1369" spans="9:13" x14ac:dyDescent="0.25">
      <c r="I1369" t="s">
        <v>102</v>
      </c>
      <c r="J1369" t="s">
        <v>3855</v>
      </c>
      <c r="L1369" t="s">
        <v>268</v>
      </c>
      <c r="M1369" t="s">
        <v>5714</v>
      </c>
    </row>
    <row r="1370" spans="9:13" x14ac:dyDescent="0.25">
      <c r="I1370" t="s">
        <v>415</v>
      </c>
      <c r="J1370" t="s">
        <v>2693</v>
      </c>
      <c r="L1370" t="s">
        <v>599</v>
      </c>
      <c r="M1370" t="s">
        <v>6936</v>
      </c>
    </row>
    <row r="1371" spans="9:13" x14ac:dyDescent="0.25">
      <c r="I1371" t="s">
        <v>99</v>
      </c>
      <c r="J1371" t="s">
        <v>3704</v>
      </c>
      <c r="L1371" t="s">
        <v>19</v>
      </c>
      <c r="M1371" t="s">
        <v>5650</v>
      </c>
    </row>
    <row r="1372" spans="9:13" x14ac:dyDescent="0.25">
      <c r="I1372" t="s">
        <v>3101</v>
      </c>
      <c r="J1372" t="s">
        <v>3102</v>
      </c>
      <c r="L1372" t="s">
        <v>5004</v>
      </c>
      <c r="M1372" t="s">
        <v>5500</v>
      </c>
    </row>
    <row r="1373" spans="9:13" x14ac:dyDescent="0.25">
      <c r="I1373" t="s">
        <v>268</v>
      </c>
      <c r="J1373" t="s">
        <v>3332</v>
      </c>
      <c r="L1373" t="s">
        <v>746</v>
      </c>
      <c r="M1373" t="s">
        <v>6869</v>
      </c>
    </row>
    <row r="1374" spans="9:13" x14ac:dyDescent="0.25">
      <c r="I1374" t="s">
        <v>268</v>
      </c>
      <c r="J1374" t="s">
        <v>3286</v>
      </c>
      <c r="L1374" t="s">
        <v>268</v>
      </c>
      <c r="M1374" t="s">
        <v>5343</v>
      </c>
    </row>
    <row r="1375" spans="9:13" x14ac:dyDescent="0.25">
      <c r="I1375" t="s">
        <v>582</v>
      </c>
      <c r="J1375" t="s">
        <v>3823</v>
      </c>
      <c r="L1375" t="s">
        <v>5126</v>
      </c>
      <c r="M1375" t="s">
        <v>5127</v>
      </c>
    </row>
    <row r="1376" spans="9:13" x14ac:dyDescent="0.25">
      <c r="I1376" t="s">
        <v>415</v>
      </c>
      <c r="J1376" t="s">
        <v>4676</v>
      </c>
      <c r="L1376" t="s">
        <v>484</v>
      </c>
      <c r="M1376" t="s">
        <v>7089</v>
      </c>
    </row>
    <row r="1377" spans="9:13" x14ac:dyDescent="0.25">
      <c r="I1377" t="s">
        <v>3841</v>
      </c>
      <c r="J1377" t="s">
        <v>3842</v>
      </c>
      <c r="L1377" t="s">
        <v>329</v>
      </c>
      <c r="M1377" t="s">
        <v>5087</v>
      </c>
    </row>
    <row r="1378" spans="9:13" x14ac:dyDescent="0.25">
      <c r="I1378" t="s">
        <v>426</v>
      </c>
      <c r="J1378" t="s">
        <v>2974</v>
      </c>
      <c r="L1378" t="s">
        <v>19</v>
      </c>
      <c r="M1378" t="s">
        <v>6335</v>
      </c>
    </row>
    <row r="1379" spans="9:13" x14ac:dyDescent="0.25">
      <c r="I1379" t="s">
        <v>97</v>
      </c>
      <c r="J1379" t="s">
        <v>2058</v>
      </c>
      <c r="L1379" t="s">
        <v>268</v>
      </c>
      <c r="M1379" t="s">
        <v>5620</v>
      </c>
    </row>
    <row r="1380" spans="9:13" x14ac:dyDescent="0.25">
      <c r="I1380" t="s">
        <v>582</v>
      </c>
      <c r="J1380" t="s">
        <v>1976</v>
      </c>
      <c r="L1380" t="s">
        <v>19</v>
      </c>
      <c r="M1380" t="s">
        <v>6535</v>
      </c>
    </row>
    <row r="1381" spans="9:13" x14ac:dyDescent="0.25">
      <c r="I1381" t="s">
        <v>102</v>
      </c>
      <c r="J1381" t="s">
        <v>4607</v>
      </c>
      <c r="L1381" t="s">
        <v>41</v>
      </c>
      <c r="M1381" t="s">
        <v>5883</v>
      </c>
    </row>
    <row r="1382" spans="9:13" x14ac:dyDescent="0.25">
      <c r="I1382" t="s">
        <v>2822</v>
      </c>
      <c r="J1382" t="s">
        <v>4765</v>
      </c>
      <c r="L1382" t="s">
        <v>5550</v>
      </c>
      <c r="M1382" t="s">
        <v>5706</v>
      </c>
    </row>
    <row r="1383" spans="9:13" x14ac:dyDescent="0.25">
      <c r="I1383" t="s">
        <v>415</v>
      </c>
      <c r="J1383" t="s">
        <v>1710</v>
      </c>
      <c r="L1383" t="s">
        <v>268</v>
      </c>
      <c r="M1383" t="s">
        <v>5447</v>
      </c>
    </row>
    <row r="1384" spans="9:13" x14ac:dyDescent="0.25">
      <c r="I1384" t="s">
        <v>3122</v>
      </c>
      <c r="J1384" t="s">
        <v>3317</v>
      </c>
      <c r="L1384" t="s">
        <v>268</v>
      </c>
      <c r="M1384" t="s">
        <v>6156</v>
      </c>
    </row>
    <row r="1385" spans="9:13" x14ac:dyDescent="0.25">
      <c r="I1385" t="s">
        <v>415</v>
      </c>
      <c r="J1385" t="s">
        <v>1800</v>
      </c>
      <c r="L1385" t="s">
        <v>484</v>
      </c>
      <c r="M1385" t="s">
        <v>6786</v>
      </c>
    </row>
    <row r="1386" spans="9:13" x14ac:dyDescent="0.25">
      <c r="I1386" t="s">
        <v>99</v>
      </c>
      <c r="J1386" t="s">
        <v>3652</v>
      </c>
      <c r="L1386" t="s">
        <v>484</v>
      </c>
      <c r="M1386" t="s">
        <v>5628</v>
      </c>
    </row>
    <row r="1387" spans="9:13" x14ac:dyDescent="0.25">
      <c r="I1387" t="s">
        <v>102</v>
      </c>
      <c r="J1387" t="s">
        <v>4063</v>
      </c>
      <c r="L1387" t="s">
        <v>5092</v>
      </c>
      <c r="M1387" t="s">
        <v>5093</v>
      </c>
    </row>
    <row r="1388" spans="9:13" x14ac:dyDescent="0.25">
      <c r="I1388" t="s">
        <v>44</v>
      </c>
      <c r="J1388" t="s">
        <v>3681</v>
      </c>
      <c r="L1388" t="s">
        <v>475</v>
      </c>
      <c r="M1388" t="s">
        <v>5739</v>
      </c>
    </row>
    <row r="1389" spans="9:13" x14ac:dyDescent="0.25">
      <c r="I1389" t="s">
        <v>3534</v>
      </c>
      <c r="J1389" t="s">
        <v>3535</v>
      </c>
      <c r="L1389" t="s">
        <v>5321</v>
      </c>
      <c r="M1389" t="s">
        <v>5322</v>
      </c>
    </row>
    <row r="1390" spans="9:13" x14ac:dyDescent="0.25">
      <c r="I1390" t="s">
        <v>102</v>
      </c>
      <c r="J1390" t="s">
        <v>4340</v>
      </c>
      <c r="L1390" t="s">
        <v>509</v>
      </c>
      <c r="M1390" t="s">
        <v>6432</v>
      </c>
    </row>
    <row r="1391" spans="9:13" x14ac:dyDescent="0.25">
      <c r="I1391" t="s">
        <v>329</v>
      </c>
      <c r="J1391" t="s">
        <v>3721</v>
      </c>
      <c r="L1391" t="s">
        <v>268</v>
      </c>
      <c r="M1391" t="s">
        <v>6880</v>
      </c>
    </row>
    <row r="1392" spans="9:13" x14ac:dyDescent="0.25">
      <c r="I1392" t="s">
        <v>67</v>
      </c>
      <c r="J1392" t="s">
        <v>3336</v>
      </c>
      <c r="L1392" t="s">
        <v>303</v>
      </c>
      <c r="M1392" t="s">
        <v>6337</v>
      </c>
    </row>
    <row r="1393" spans="9:13" x14ac:dyDescent="0.25">
      <c r="I1393" t="s">
        <v>100</v>
      </c>
      <c r="J1393" t="s">
        <v>2737</v>
      </c>
      <c r="L1393" t="s">
        <v>268</v>
      </c>
      <c r="M1393" t="s">
        <v>6597</v>
      </c>
    </row>
    <row r="1394" spans="9:13" x14ac:dyDescent="0.25">
      <c r="I1394" t="s">
        <v>50</v>
      </c>
      <c r="J1394" t="s">
        <v>3128</v>
      </c>
      <c r="L1394" t="s">
        <v>329</v>
      </c>
      <c r="M1394" t="s">
        <v>5206</v>
      </c>
    </row>
    <row r="1395" spans="9:13" x14ac:dyDescent="0.25">
      <c r="I1395" t="s">
        <v>4747</v>
      </c>
      <c r="J1395" t="s">
        <v>4748</v>
      </c>
      <c r="L1395" t="s">
        <v>5007</v>
      </c>
      <c r="M1395" t="s">
        <v>5008</v>
      </c>
    </row>
    <row r="1396" spans="9:13" x14ac:dyDescent="0.25">
      <c r="I1396" t="s">
        <v>415</v>
      </c>
      <c r="J1396" t="s">
        <v>4719</v>
      </c>
      <c r="L1396" t="s">
        <v>5488</v>
      </c>
      <c r="M1396" t="s">
        <v>5489</v>
      </c>
    </row>
    <row r="1397" spans="9:13" x14ac:dyDescent="0.25">
      <c r="I1397" t="s">
        <v>4152</v>
      </c>
      <c r="J1397" t="s">
        <v>4153</v>
      </c>
      <c r="L1397" t="s">
        <v>268</v>
      </c>
      <c r="M1397" t="s">
        <v>6348</v>
      </c>
    </row>
    <row r="1398" spans="9:13" x14ac:dyDescent="0.25">
      <c r="I1398" t="s">
        <v>426</v>
      </c>
      <c r="J1398" t="s">
        <v>2363</v>
      </c>
      <c r="L1398" t="s">
        <v>5004</v>
      </c>
      <c r="M1398" t="s">
        <v>6430</v>
      </c>
    </row>
    <row r="1399" spans="9:13" x14ac:dyDescent="0.25">
      <c r="I1399" t="s">
        <v>4162</v>
      </c>
      <c r="J1399" t="s">
        <v>4163</v>
      </c>
      <c r="L1399" t="s">
        <v>268</v>
      </c>
      <c r="M1399" t="s">
        <v>6420</v>
      </c>
    </row>
    <row r="1400" spans="9:13" x14ac:dyDescent="0.25">
      <c r="I1400" t="s">
        <v>44</v>
      </c>
      <c r="J1400" t="s">
        <v>2261</v>
      </c>
      <c r="L1400" t="s">
        <v>419</v>
      </c>
      <c r="M1400" t="s">
        <v>7070</v>
      </c>
    </row>
    <row r="1401" spans="9:13" x14ac:dyDescent="0.25">
      <c r="I1401" t="s">
        <v>43</v>
      </c>
      <c r="J1401" t="s">
        <v>2255</v>
      </c>
      <c r="L1401" t="s">
        <v>2442</v>
      </c>
      <c r="M1401" t="s">
        <v>6546</v>
      </c>
    </row>
    <row r="1402" spans="9:13" x14ac:dyDescent="0.25">
      <c r="I1402" t="s">
        <v>50</v>
      </c>
      <c r="J1402" t="s">
        <v>2048</v>
      </c>
      <c r="L1402" t="s">
        <v>419</v>
      </c>
      <c r="M1402" t="s">
        <v>6918</v>
      </c>
    </row>
    <row r="1403" spans="9:13" x14ac:dyDescent="0.25">
      <c r="I1403" t="s">
        <v>2923</v>
      </c>
      <c r="J1403" t="s">
        <v>2924</v>
      </c>
      <c r="L1403" t="s">
        <v>423</v>
      </c>
      <c r="M1403" t="s">
        <v>6866</v>
      </c>
    </row>
    <row r="1404" spans="9:13" x14ac:dyDescent="0.25">
      <c r="I1404" t="s">
        <v>329</v>
      </c>
      <c r="J1404" t="s">
        <v>4687</v>
      </c>
      <c r="L1404" t="s">
        <v>7187</v>
      </c>
      <c r="M1404" t="s">
        <v>6684</v>
      </c>
    </row>
    <row r="1405" spans="9:13" x14ac:dyDescent="0.25">
      <c r="I1405" t="s">
        <v>43</v>
      </c>
      <c r="J1405" t="s">
        <v>3797</v>
      </c>
      <c r="L1405" t="s">
        <v>5004</v>
      </c>
      <c r="M1405" t="s">
        <v>5005</v>
      </c>
    </row>
    <row r="1406" spans="9:13" x14ac:dyDescent="0.25">
      <c r="I1406" t="s">
        <v>43</v>
      </c>
      <c r="J1406" t="s">
        <v>4669</v>
      </c>
      <c r="L1406" t="s">
        <v>599</v>
      </c>
      <c r="M1406" t="s">
        <v>5747</v>
      </c>
    </row>
    <row r="1407" spans="9:13" x14ac:dyDescent="0.25">
      <c r="I1407" t="s">
        <v>2756</v>
      </c>
      <c r="J1407" t="s">
        <v>2757</v>
      </c>
      <c r="L1407" t="s">
        <v>6186</v>
      </c>
      <c r="M1407" t="s">
        <v>6211</v>
      </c>
    </row>
    <row r="1408" spans="9:13" x14ac:dyDescent="0.25">
      <c r="I1408" t="s">
        <v>415</v>
      </c>
      <c r="J1408" t="s">
        <v>2031</v>
      </c>
      <c r="L1408" t="s">
        <v>5456</v>
      </c>
      <c r="M1408" t="s">
        <v>5457</v>
      </c>
    </row>
    <row r="1409" spans="9:13" x14ac:dyDescent="0.25">
      <c r="I1409" t="s">
        <v>268</v>
      </c>
      <c r="J1409" t="s">
        <v>1778</v>
      </c>
      <c r="L1409" t="s">
        <v>599</v>
      </c>
      <c r="M1409" t="s">
        <v>7018</v>
      </c>
    </row>
    <row r="1410" spans="9:13" x14ac:dyDescent="0.25">
      <c r="I1410" t="s">
        <v>334</v>
      </c>
      <c r="J1410" t="s">
        <v>3334</v>
      </c>
      <c r="L1410" t="s">
        <v>40</v>
      </c>
      <c r="M1410" t="s">
        <v>5351</v>
      </c>
    </row>
    <row r="1411" spans="9:13" x14ac:dyDescent="0.25">
      <c r="I1411" t="s">
        <v>415</v>
      </c>
      <c r="J1411" t="s">
        <v>1673</v>
      </c>
      <c r="L1411" t="s">
        <v>419</v>
      </c>
      <c r="M1411" t="s">
        <v>7175</v>
      </c>
    </row>
    <row r="1412" spans="9:13" x14ac:dyDescent="0.25">
      <c r="I1412" t="s">
        <v>2391</v>
      </c>
      <c r="J1412" t="s">
        <v>2392</v>
      </c>
      <c r="L1412" t="s">
        <v>19</v>
      </c>
      <c r="M1412" t="s">
        <v>6263</v>
      </c>
    </row>
    <row r="1413" spans="9:13" x14ac:dyDescent="0.25">
      <c r="I1413" t="s">
        <v>67</v>
      </c>
      <c r="J1413" t="s">
        <v>2716</v>
      </c>
      <c r="L1413" t="s">
        <v>423</v>
      </c>
      <c r="M1413" t="s">
        <v>7205</v>
      </c>
    </row>
    <row r="1414" spans="9:13" x14ac:dyDescent="0.25">
      <c r="I1414" t="s">
        <v>567</v>
      </c>
      <c r="J1414" t="s">
        <v>4751</v>
      </c>
      <c r="L1414" t="s">
        <v>268</v>
      </c>
      <c r="M1414" t="s">
        <v>6564</v>
      </c>
    </row>
    <row r="1415" spans="9:13" x14ac:dyDescent="0.25">
      <c r="I1415" t="s">
        <v>309</v>
      </c>
      <c r="J1415" t="s">
        <v>2915</v>
      </c>
      <c r="L1415" t="s">
        <v>415</v>
      </c>
      <c r="M1415" t="s">
        <v>6871</v>
      </c>
    </row>
    <row r="1416" spans="9:13" x14ac:dyDescent="0.25">
      <c r="I1416" t="s">
        <v>268</v>
      </c>
      <c r="J1416" t="s">
        <v>3438</v>
      </c>
      <c r="L1416" t="s">
        <v>374</v>
      </c>
      <c r="M1416" t="s">
        <v>6394</v>
      </c>
    </row>
    <row r="1417" spans="9:13" x14ac:dyDescent="0.25">
      <c r="I1417" t="s">
        <v>1667</v>
      </c>
      <c r="J1417" t="s">
        <v>2930</v>
      </c>
      <c r="L1417" t="s">
        <v>329</v>
      </c>
      <c r="M1417" t="s">
        <v>6386</v>
      </c>
    </row>
    <row r="1418" spans="9:13" x14ac:dyDescent="0.25">
      <c r="I1418" t="s">
        <v>2888</v>
      </c>
      <c r="J1418" t="s">
        <v>4853</v>
      </c>
      <c r="L1418" t="s">
        <v>6519</v>
      </c>
      <c r="M1418" t="s">
        <v>6520</v>
      </c>
    </row>
    <row r="1419" spans="9:13" x14ac:dyDescent="0.25">
      <c r="I1419" t="s">
        <v>51</v>
      </c>
      <c r="J1419" t="s">
        <v>1894</v>
      </c>
      <c r="L1419" t="s">
        <v>484</v>
      </c>
      <c r="M1419" t="s">
        <v>6366</v>
      </c>
    </row>
    <row r="1420" spans="9:13" x14ac:dyDescent="0.25">
      <c r="I1420" t="s">
        <v>44</v>
      </c>
      <c r="J1420" t="s">
        <v>2259</v>
      </c>
      <c r="L1420" t="s">
        <v>268</v>
      </c>
      <c r="M1420" t="s">
        <v>5140</v>
      </c>
    </row>
    <row r="1421" spans="9:13" x14ac:dyDescent="0.25">
      <c r="I1421" t="s">
        <v>415</v>
      </c>
      <c r="J1421" t="s">
        <v>2719</v>
      </c>
      <c r="L1421" t="s">
        <v>423</v>
      </c>
      <c r="M1421" t="s">
        <v>7209</v>
      </c>
    </row>
    <row r="1422" spans="9:13" x14ac:dyDescent="0.25">
      <c r="I1422" t="s">
        <v>99</v>
      </c>
      <c r="J1422" t="s">
        <v>3410</v>
      </c>
      <c r="L1422" t="s">
        <v>329</v>
      </c>
      <c r="M1422" t="s">
        <v>4882</v>
      </c>
    </row>
    <row r="1423" spans="9:13" x14ac:dyDescent="0.25">
      <c r="I1423" t="s">
        <v>268</v>
      </c>
      <c r="J1423" t="s">
        <v>1866</v>
      </c>
      <c r="L1423" t="s">
        <v>268</v>
      </c>
      <c r="M1423" t="s">
        <v>6585</v>
      </c>
    </row>
    <row r="1424" spans="9:13" x14ac:dyDescent="0.25">
      <c r="I1424" t="s">
        <v>1829</v>
      </c>
      <c r="J1424" t="s">
        <v>3211</v>
      </c>
      <c r="L1424" t="s">
        <v>599</v>
      </c>
      <c r="M1424" t="s">
        <v>6877</v>
      </c>
    </row>
    <row r="1425" spans="9:13" x14ac:dyDescent="0.25">
      <c r="I1425" t="s">
        <v>268</v>
      </c>
      <c r="J1425" t="s">
        <v>3792</v>
      </c>
      <c r="L1425" t="s">
        <v>419</v>
      </c>
      <c r="M1425" t="s">
        <v>7200</v>
      </c>
    </row>
    <row r="1426" spans="9:13" x14ac:dyDescent="0.25">
      <c r="I1426" t="s">
        <v>43</v>
      </c>
      <c r="J1426" t="s">
        <v>4368</v>
      </c>
      <c r="L1426" t="s">
        <v>2442</v>
      </c>
      <c r="M1426" t="s">
        <v>5398</v>
      </c>
    </row>
    <row r="1427" spans="9:13" x14ac:dyDescent="0.25">
      <c r="I1427" t="s">
        <v>1747</v>
      </c>
      <c r="J1427" t="s">
        <v>1748</v>
      </c>
      <c r="L1427" t="s">
        <v>5242</v>
      </c>
      <c r="M1427" t="s">
        <v>5243</v>
      </c>
    </row>
    <row r="1428" spans="9:13" x14ac:dyDescent="0.25">
      <c r="I1428" t="s">
        <v>2034</v>
      </c>
      <c r="J1428" t="s">
        <v>3660</v>
      </c>
      <c r="L1428" t="s">
        <v>267</v>
      </c>
      <c r="M1428" t="s">
        <v>5652</v>
      </c>
    </row>
    <row r="1429" spans="9:13" x14ac:dyDescent="0.25">
      <c r="I1429" t="s">
        <v>602</v>
      </c>
      <c r="J1429" t="s">
        <v>3328</v>
      </c>
      <c r="L1429" t="s">
        <v>487</v>
      </c>
      <c r="M1429" t="s">
        <v>7157</v>
      </c>
    </row>
    <row r="1430" spans="9:13" x14ac:dyDescent="0.25">
      <c r="I1430" t="s">
        <v>43</v>
      </c>
      <c r="J1430" t="s">
        <v>4209</v>
      </c>
      <c r="L1430" t="s">
        <v>6961</v>
      </c>
      <c r="M1430" t="s">
        <v>6962</v>
      </c>
    </row>
    <row r="1431" spans="9:13" x14ac:dyDescent="0.25">
      <c r="I1431" t="s">
        <v>599</v>
      </c>
      <c r="J1431" t="s">
        <v>2192</v>
      </c>
      <c r="L1431" t="s">
        <v>716</v>
      </c>
      <c r="M1431" t="s">
        <v>6480</v>
      </c>
    </row>
    <row r="1432" spans="9:13" x14ac:dyDescent="0.25">
      <c r="I1432" t="s">
        <v>268</v>
      </c>
      <c r="J1432" t="s">
        <v>2912</v>
      </c>
      <c r="L1432" t="s">
        <v>2309</v>
      </c>
      <c r="M1432" t="s">
        <v>5310</v>
      </c>
    </row>
    <row r="1433" spans="9:13" x14ac:dyDescent="0.25">
      <c r="I1433" t="s">
        <v>334</v>
      </c>
      <c r="J1433" t="s">
        <v>2859</v>
      </c>
      <c r="L1433" t="s">
        <v>6186</v>
      </c>
      <c r="M1433" t="s">
        <v>6478</v>
      </c>
    </row>
    <row r="1434" spans="9:13" x14ac:dyDescent="0.25">
      <c r="I1434" t="s">
        <v>1914</v>
      </c>
      <c r="J1434" t="s">
        <v>4711</v>
      </c>
      <c r="L1434" t="s">
        <v>268</v>
      </c>
      <c r="M1434" t="s">
        <v>6456</v>
      </c>
    </row>
    <row r="1435" spans="9:13" x14ac:dyDescent="0.25">
      <c r="I1435" t="s">
        <v>267</v>
      </c>
      <c r="J1435" t="s">
        <v>4770</v>
      </c>
      <c r="L1435" t="s">
        <v>5197</v>
      </c>
      <c r="M1435" t="s">
        <v>6354</v>
      </c>
    </row>
    <row r="1436" spans="9:13" x14ac:dyDescent="0.25">
      <c r="I1436" t="s">
        <v>268</v>
      </c>
      <c r="J1436" t="s">
        <v>2832</v>
      </c>
      <c r="L1436" t="s">
        <v>303</v>
      </c>
      <c r="M1436" t="s">
        <v>6925</v>
      </c>
    </row>
    <row r="1437" spans="9:13" x14ac:dyDescent="0.25">
      <c r="I1437" t="s">
        <v>415</v>
      </c>
      <c r="J1437" t="s">
        <v>3280</v>
      </c>
      <c r="L1437" t="s">
        <v>5498</v>
      </c>
      <c r="M1437" t="s">
        <v>5499</v>
      </c>
    </row>
    <row r="1438" spans="9:13" x14ac:dyDescent="0.25">
      <c r="I1438" t="s">
        <v>2845</v>
      </c>
      <c r="J1438" t="s">
        <v>2846</v>
      </c>
      <c r="L1438" t="s">
        <v>716</v>
      </c>
      <c r="M1438" t="s">
        <v>4998</v>
      </c>
    </row>
    <row r="1439" spans="9:13" x14ac:dyDescent="0.25">
      <c r="I1439" t="s">
        <v>102</v>
      </c>
      <c r="J1439" t="s">
        <v>2193</v>
      </c>
      <c r="L1439" t="s">
        <v>509</v>
      </c>
      <c r="M1439" t="s">
        <v>5028</v>
      </c>
    </row>
    <row r="1440" spans="9:13" x14ac:dyDescent="0.25">
      <c r="I1440" t="s">
        <v>102</v>
      </c>
      <c r="J1440" t="s">
        <v>3678</v>
      </c>
      <c r="L1440" t="s">
        <v>419</v>
      </c>
      <c r="M1440" t="s">
        <v>6940</v>
      </c>
    </row>
    <row r="1441" spans="9:13" x14ac:dyDescent="0.25">
      <c r="I1441" t="s">
        <v>334</v>
      </c>
      <c r="J1441" t="s">
        <v>4847</v>
      </c>
      <c r="L1441" t="s">
        <v>130</v>
      </c>
      <c r="M1441" t="s">
        <v>6122</v>
      </c>
    </row>
    <row r="1442" spans="9:13" x14ac:dyDescent="0.25">
      <c r="I1442" t="s">
        <v>2480</v>
      </c>
      <c r="J1442" t="s">
        <v>2481</v>
      </c>
      <c r="L1442" t="s">
        <v>484</v>
      </c>
      <c r="M1442" t="s">
        <v>6296</v>
      </c>
    </row>
    <row r="1443" spans="9:13" x14ac:dyDescent="0.25">
      <c r="I1443" t="s">
        <v>415</v>
      </c>
      <c r="J1443" t="s">
        <v>2129</v>
      </c>
      <c r="L1443" t="s">
        <v>6987</v>
      </c>
      <c r="M1443" t="s">
        <v>6988</v>
      </c>
    </row>
    <row r="1444" spans="9:13" x14ac:dyDescent="0.25">
      <c r="I1444" t="s">
        <v>267</v>
      </c>
      <c r="J1444" t="s">
        <v>2283</v>
      </c>
      <c r="L1444" t="s">
        <v>5156</v>
      </c>
      <c r="M1444" t="s">
        <v>5157</v>
      </c>
    </row>
    <row r="1445" spans="9:13" x14ac:dyDescent="0.25">
      <c r="I1445" t="s">
        <v>415</v>
      </c>
      <c r="J1445" t="s">
        <v>3742</v>
      </c>
      <c r="L1445" t="s">
        <v>5526</v>
      </c>
      <c r="M1445" t="s">
        <v>5527</v>
      </c>
    </row>
    <row r="1446" spans="9:13" x14ac:dyDescent="0.25">
      <c r="I1446" t="s">
        <v>426</v>
      </c>
      <c r="J1446" t="s">
        <v>4104</v>
      </c>
      <c r="L1446" t="s">
        <v>5401</v>
      </c>
      <c r="M1446" t="s">
        <v>5402</v>
      </c>
    </row>
    <row r="1447" spans="9:13" x14ac:dyDescent="0.25">
      <c r="I1447" t="s">
        <v>4000</v>
      </c>
      <c r="J1447" t="s">
        <v>4230</v>
      </c>
      <c r="L1447" t="s">
        <v>130</v>
      </c>
      <c r="M1447" t="s">
        <v>6966</v>
      </c>
    </row>
    <row r="1448" spans="9:13" x14ac:dyDescent="0.25">
      <c r="I1448" t="s">
        <v>2523</v>
      </c>
      <c r="J1448" t="s">
        <v>2524</v>
      </c>
      <c r="L1448" t="s">
        <v>716</v>
      </c>
      <c r="M1448" t="s">
        <v>5064</v>
      </c>
    </row>
    <row r="1449" spans="9:13" x14ac:dyDescent="0.25">
      <c r="I1449" t="s">
        <v>329</v>
      </c>
      <c r="J1449" t="s">
        <v>3400</v>
      </c>
      <c r="L1449" t="s">
        <v>5012</v>
      </c>
      <c r="M1449" t="s">
        <v>5013</v>
      </c>
    </row>
    <row r="1450" spans="9:13" x14ac:dyDescent="0.25">
      <c r="I1450" t="s">
        <v>2461</v>
      </c>
      <c r="J1450" t="s">
        <v>2462</v>
      </c>
      <c r="L1450" t="s">
        <v>5197</v>
      </c>
      <c r="M1450" t="s">
        <v>6341</v>
      </c>
    </row>
    <row r="1451" spans="9:13" x14ac:dyDescent="0.25">
      <c r="I1451" t="s">
        <v>2671</v>
      </c>
      <c r="J1451" t="s">
        <v>2672</v>
      </c>
      <c r="L1451" t="s">
        <v>487</v>
      </c>
      <c r="M1451" t="s">
        <v>6396</v>
      </c>
    </row>
    <row r="1452" spans="9:13" x14ac:dyDescent="0.25">
      <c r="I1452" t="s">
        <v>268</v>
      </c>
      <c r="J1452" t="s">
        <v>4630</v>
      </c>
      <c r="L1452" t="s">
        <v>487</v>
      </c>
      <c r="M1452" t="s">
        <v>6858</v>
      </c>
    </row>
    <row r="1453" spans="9:13" x14ac:dyDescent="0.25">
      <c r="I1453" t="s">
        <v>129</v>
      </c>
      <c r="J1453" t="s">
        <v>2714</v>
      </c>
      <c r="L1453" t="s">
        <v>130</v>
      </c>
      <c r="M1453" t="s">
        <v>5955</v>
      </c>
    </row>
    <row r="1454" spans="9:13" x14ac:dyDescent="0.25">
      <c r="I1454" t="s">
        <v>415</v>
      </c>
      <c r="J1454" t="s">
        <v>3848</v>
      </c>
      <c r="L1454" t="s">
        <v>542</v>
      </c>
      <c r="M1454" t="s">
        <v>6508</v>
      </c>
    </row>
    <row r="1455" spans="9:13" x14ac:dyDescent="0.25">
      <c r="I1455" t="s">
        <v>4060</v>
      </c>
      <c r="J1455" t="s">
        <v>4061</v>
      </c>
      <c r="L1455" t="s">
        <v>268</v>
      </c>
      <c r="M1455" t="s">
        <v>6140</v>
      </c>
    </row>
    <row r="1456" spans="9:13" x14ac:dyDescent="0.25">
      <c r="I1456" t="s">
        <v>102</v>
      </c>
      <c r="J1456" t="s">
        <v>1951</v>
      </c>
      <c r="L1456" t="s">
        <v>716</v>
      </c>
      <c r="M1456" t="s">
        <v>4956</v>
      </c>
    </row>
    <row r="1457" spans="9:13" x14ac:dyDescent="0.25">
      <c r="I1457" t="s">
        <v>97</v>
      </c>
      <c r="J1457" t="s">
        <v>2208</v>
      </c>
      <c r="L1457" t="s">
        <v>329</v>
      </c>
      <c r="M1457" t="s">
        <v>5663</v>
      </c>
    </row>
    <row r="1458" spans="9:13" x14ac:dyDescent="0.25">
      <c r="I1458" t="s">
        <v>267</v>
      </c>
      <c r="J1458" t="s">
        <v>2108</v>
      </c>
      <c r="L1458" t="s">
        <v>599</v>
      </c>
      <c r="M1458" t="s">
        <v>5585</v>
      </c>
    </row>
    <row r="1459" spans="9:13" x14ac:dyDescent="0.25">
      <c r="I1459" t="s">
        <v>2709</v>
      </c>
      <c r="J1459" t="s">
        <v>3024</v>
      </c>
      <c r="L1459" t="s">
        <v>487</v>
      </c>
      <c r="M1459" t="s">
        <v>5149</v>
      </c>
    </row>
    <row r="1460" spans="9:13" x14ac:dyDescent="0.25">
      <c r="I1460" t="s">
        <v>2944</v>
      </c>
      <c r="J1460" t="s">
        <v>2945</v>
      </c>
      <c r="L1460" t="s">
        <v>423</v>
      </c>
      <c r="M1460" t="s">
        <v>6390</v>
      </c>
    </row>
    <row r="1461" spans="9:13" x14ac:dyDescent="0.25">
      <c r="I1461" t="s">
        <v>2322</v>
      </c>
      <c r="J1461" t="s">
        <v>2323</v>
      </c>
      <c r="L1461" t="s">
        <v>1</v>
      </c>
      <c r="M1461" t="s">
        <v>6424</v>
      </c>
    </row>
    <row r="1462" spans="9:13" x14ac:dyDescent="0.25">
      <c r="I1462" t="s">
        <v>327</v>
      </c>
      <c r="J1462" t="s">
        <v>3252</v>
      </c>
      <c r="L1462" t="s">
        <v>6376</v>
      </c>
      <c r="M1462" t="s">
        <v>6377</v>
      </c>
    </row>
    <row r="1463" spans="9:13" x14ac:dyDescent="0.25">
      <c r="I1463" t="s">
        <v>2082</v>
      </c>
      <c r="J1463" t="s">
        <v>2083</v>
      </c>
      <c r="L1463" t="s">
        <v>413</v>
      </c>
      <c r="M1463" t="s">
        <v>6631</v>
      </c>
    </row>
    <row r="1464" spans="9:13" x14ac:dyDescent="0.25">
      <c r="I1464" t="s">
        <v>43</v>
      </c>
      <c r="J1464" t="s">
        <v>2497</v>
      </c>
      <c r="L1464" t="s">
        <v>484</v>
      </c>
      <c r="M1464" t="s">
        <v>7056</v>
      </c>
    </row>
    <row r="1465" spans="9:13" x14ac:dyDescent="0.25">
      <c r="I1465" t="s">
        <v>102</v>
      </c>
      <c r="J1465" t="s">
        <v>1669</v>
      </c>
      <c r="L1465" t="s">
        <v>509</v>
      </c>
      <c r="M1465" t="s">
        <v>5400</v>
      </c>
    </row>
    <row r="1466" spans="9:13" x14ac:dyDescent="0.25">
      <c r="I1466" t="s">
        <v>3863</v>
      </c>
      <c r="J1466" t="s">
        <v>3864</v>
      </c>
      <c r="L1466" t="s">
        <v>484</v>
      </c>
      <c r="M1466" t="s">
        <v>5907</v>
      </c>
    </row>
    <row r="1467" spans="9:13" x14ac:dyDescent="0.25">
      <c r="I1467" t="s">
        <v>4098</v>
      </c>
      <c r="J1467" t="s">
        <v>4099</v>
      </c>
      <c r="L1467" t="s">
        <v>268</v>
      </c>
      <c r="M1467" t="s">
        <v>7102</v>
      </c>
    </row>
    <row r="1468" spans="9:13" x14ac:dyDescent="0.25">
      <c r="I1468" t="s">
        <v>2703</v>
      </c>
      <c r="J1468" t="s">
        <v>3391</v>
      </c>
      <c r="L1468" t="s">
        <v>487</v>
      </c>
      <c r="M1468" t="s">
        <v>6152</v>
      </c>
    </row>
    <row r="1469" spans="9:13" x14ac:dyDescent="0.25">
      <c r="I1469" t="s">
        <v>3889</v>
      </c>
      <c r="J1469" t="s">
        <v>3890</v>
      </c>
      <c r="L1469" t="s">
        <v>484</v>
      </c>
      <c r="M1469" t="s">
        <v>5027</v>
      </c>
    </row>
    <row r="1470" spans="9:13" x14ac:dyDescent="0.25">
      <c r="I1470" t="s">
        <v>356</v>
      </c>
      <c r="J1470" t="s">
        <v>4598</v>
      </c>
      <c r="L1470" t="s">
        <v>268</v>
      </c>
      <c r="M1470" t="s">
        <v>5063</v>
      </c>
    </row>
    <row r="1471" spans="9:13" x14ac:dyDescent="0.25">
      <c r="I1471" t="s">
        <v>67</v>
      </c>
      <c r="J1471" t="s">
        <v>4316</v>
      </c>
      <c r="L1471" t="s">
        <v>130</v>
      </c>
      <c r="M1471" t="s">
        <v>5023</v>
      </c>
    </row>
    <row r="1472" spans="9:13" x14ac:dyDescent="0.25">
      <c r="I1472" t="s">
        <v>334</v>
      </c>
      <c r="J1472" t="s">
        <v>2064</v>
      </c>
      <c r="L1472" t="s">
        <v>4871</v>
      </c>
      <c r="M1472" t="s">
        <v>6038</v>
      </c>
    </row>
    <row r="1473" spans="9:13" x14ac:dyDescent="0.25">
      <c r="I1473" t="s">
        <v>67</v>
      </c>
      <c r="J1473" t="s">
        <v>3512</v>
      </c>
      <c r="L1473" t="s">
        <v>4994</v>
      </c>
      <c r="M1473" t="s">
        <v>5508</v>
      </c>
    </row>
    <row r="1474" spans="9:13" x14ac:dyDescent="0.25">
      <c r="I1474" t="s">
        <v>329</v>
      </c>
      <c r="J1474" t="s">
        <v>3229</v>
      </c>
      <c r="L1474" t="s">
        <v>5596</v>
      </c>
      <c r="M1474" t="s">
        <v>5597</v>
      </c>
    </row>
    <row r="1475" spans="9:13" x14ac:dyDescent="0.25">
      <c r="I1475" t="s">
        <v>415</v>
      </c>
      <c r="J1475" t="s">
        <v>2220</v>
      </c>
      <c r="L1475" t="s">
        <v>6066</v>
      </c>
      <c r="M1475" t="s">
        <v>6067</v>
      </c>
    </row>
    <row r="1476" spans="9:13" x14ac:dyDescent="0.25">
      <c r="I1476" t="s">
        <v>329</v>
      </c>
      <c r="J1476" t="s">
        <v>4390</v>
      </c>
      <c r="L1476" t="s">
        <v>44</v>
      </c>
      <c r="M1476" t="s">
        <v>7168</v>
      </c>
    </row>
    <row r="1477" spans="9:13" x14ac:dyDescent="0.25">
      <c r="I1477" t="s">
        <v>3444</v>
      </c>
      <c r="J1477" t="s">
        <v>4441</v>
      </c>
      <c r="L1477" t="s">
        <v>419</v>
      </c>
      <c r="M1477" t="s">
        <v>6571</v>
      </c>
    </row>
    <row r="1478" spans="9:13" x14ac:dyDescent="0.25">
      <c r="I1478" t="s">
        <v>329</v>
      </c>
      <c r="J1478" t="s">
        <v>1751</v>
      </c>
      <c r="L1478" t="s">
        <v>542</v>
      </c>
      <c r="M1478" t="s">
        <v>5815</v>
      </c>
    </row>
    <row r="1479" spans="9:13" x14ac:dyDescent="0.25">
      <c r="I1479" t="s">
        <v>303</v>
      </c>
      <c r="J1479" t="s">
        <v>1724</v>
      </c>
      <c r="L1479" t="s">
        <v>303</v>
      </c>
      <c r="M1479" t="s">
        <v>6387</v>
      </c>
    </row>
    <row r="1480" spans="9:13" x14ac:dyDescent="0.25">
      <c r="I1480" t="s">
        <v>267</v>
      </c>
      <c r="J1480" t="s">
        <v>2052</v>
      </c>
      <c r="L1480" t="s">
        <v>268</v>
      </c>
      <c r="M1480" t="s">
        <v>4922</v>
      </c>
    </row>
    <row r="1481" spans="9:13" x14ac:dyDescent="0.25">
      <c r="I1481" t="s">
        <v>415</v>
      </c>
      <c r="J1481" t="s">
        <v>4339</v>
      </c>
      <c r="L1481" t="s">
        <v>41</v>
      </c>
      <c r="M1481" t="s">
        <v>6359</v>
      </c>
    </row>
    <row r="1482" spans="9:13" x14ac:dyDescent="0.25">
      <c r="I1482" t="s">
        <v>43</v>
      </c>
      <c r="J1482" t="s">
        <v>3682</v>
      </c>
      <c r="L1482" t="s">
        <v>487</v>
      </c>
      <c r="M1482" t="s">
        <v>6826</v>
      </c>
    </row>
    <row r="1483" spans="9:13" x14ac:dyDescent="0.25">
      <c r="I1483" t="s">
        <v>303</v>
      </c>
      <c r="J1483" t="s">
        <v>3985</v>
      </c>
      <c r="L1483" t="s">
        <v>6493</v>
      </c>
      <c r="M1483" t="s">
        <v>6494</v>
      </c>
    </row>
    <row r="1484" spans="9:13" x14ac:dyDescent="0.25">
      <c r="I1484" t="s">
        <v>2784</v>
      </c>
      <c r="J1484" t="s">
        <v>2785</v>
      </c>
      <c r="L1484" t="s">
        <v>303</v>
      </c>
      <c r="M1484" t="s">
        <v>6600</v>
      </c>
    </row>
    <row r="1485" spans="9:13" x14ac:dyDescent="0.25">
      <c r="I1485" t="s">
        <v>268</v>
      </c>
      <c r="J1485" t="s">
        <v>3255</v>
      </c>
      <c r="L1485" t="s">
        <v>5473</v>
      </c>
      <c r="M1485" t="s">
        <v>4894</v>
      </c>
    </row>
    <row r="1486" spans="9:13" x14ac:dyDescent="0.25">
      <c r="I1486" t="s">
        <v>268</v>
      </c>
      <c r="J1486" t="s">
        <v>3235</v>
      </c>
      <c r="L1486" t="s">
        <v>329</v>
      </c>
      <c r="M1486" t="s">
        <v>6602</v>
      </c>
    </row>
    <row r="1487" spans="9:13" x14ac:dyDescent="0.25">
      <c r="I1487" t="s">
        <v>43</v>
      </c>
      <c r="J1487" t="s">
        <v>1746</v>
      </c>
      <c r="L1487" t="s">
        <v>268</v>
      </c>
      <c r="M1487" t="s">
        <v>5297</v>
      </c>
    </row>
    <row r="1488" spans="9:13" x14ac:dyDescent="0.25">
      <c r="I1488" t="s">
        <v>2238</v>
      </c>
      <c r="J1488" t="s">
        <v>3708</v>
      </c>
      <c r="L1488" t="s">
        <v>468</v>
      </c>
      <c r="M1488" t="s">
        <v>6254</v>
      </c>
    </row>
    <row r="1489" spans="9:13" x14ac:dyDescent="0.25">
      <c r="I1489" t="s">
        <v>268</v>
      </c>
      <c r="J1489" t="s">
        <v>2536</v>
      </c>
      <c r="L1489" t="s">
        <v>356</v>
      </c>
      <c r="M1489" t="s">
        <v>5232</v>
      </c>
    </row>
    <row r="1490" spans="9:13" x14ac:dyDescent="0.25">
      <c r="I1490" t="s">
        <v>129</v>
      </c>
      <c r="J1490" t="s">
        <v>2315</v>
      </c>
      <c r="L1490" t="s">
        <v>484</v>
      </c>
      <c r="M1490" t="s">
        <v>6876</v>
      </c>
    </row>
    <row r="1491" spans="9:13" x14ac:dyDescent="0.25">
      <c r="I1491" t="s">
        <v>129</v>
      </c>
      <c r="J1491" t="s">
        <v>4245</v>
      </c>
      <c r="L1491" t="s">
        <v>44</v>
      </c>
      <c r="M1491" t="s">
        <v>5670</v>
      </c>
    </row>
    <row r="1492" spans="9:13" x14ac:dyDescent="0.25">
      <c r="I1492" t="s">
        <v>268</v>
      </c>
      <c r="J1492" t="s">
        <v>4009</v>
      </c>
      <c r="L1492" t="s">
        <v>599</v>
      </c>
      <c r="M1492" t="s">
        <v>6188</v>
      </c>
    </row>
    <row r="1493" spans="9:13" x14ac:dyDescent="0.25">
      <c r="I1493" t="s">
        <v>4329</v>
      </c>
      <c r="J1493" t="s">
        <v>4330</v>
      </c>
      <c r="L1493" t="s">
        <v>484</v>
      </c>
      <c r="M1493" t="s">
        <v>4903</v>
      </c>
    </row>
    <row r="1494" spans="9:13" x14ac:dyDescent="0.25">
      <c r="I1494" t="s">
        <v>1747</v>
      </c>
      <c r="J1494" t="s">
        <v>1895</v>
      </c>
      <c r="L1494" t="s">
        <v>329</v>
      </c>
      <c r="M1494" t="s">
        <v>5514</v>
      </c>
    </row>
    <row r="1495" spans="9:13" x14ac:dyDescent="0.25">
      <c r="I1495" t="s">
        <v>415</v>
      </c>
      <c r="J1495" t="s">
        <v>3598</v>
      </c>
      <c r="L1495" t="s">
        <v>5543</v>
      </c>
      <c r="M1495" t="s">
        <v>5544</v>
      </c>
    </row>
    <row r="1496" spans="9:13" x14ac:dyDescent="0.25">
      <c r="I1496" t="s">
        <v>567</v>
      </c>
      <c r="J1496" t="s">
        <v>3554</v>
      </c>
      <c r="L1496" t="s">
        <v>10</v>
      </c>
      <c r="M1496" t="s">
        <v>6891</v>
      </c>
    </row>
    <row r="1497" spans="9:13" x14ac:dyDescent="0.25">
      <c r="I1497" t="s">
        <v>40</v>
      </c>
      <c r="J1497" t="s">
        <v>4652</v>
      </c>
      <c r="L1497" t="s">
        <v>329</v>
      </c>
      <c r="M1497" t="s">
        <v>5721</v>
      </c>
    </row>
    <row r="1498" spans="9:13" x14ac:dyDescent="0.25">
      <c r="I1498" t="s">
        <v>3444</v>
      </c>
      <c r="J1498" t="s">
        <v>3445</v>
      </c>
      <c r="L1498" t="s">
        <v>2563</v>
      </c>
      <c r="M1498" t="s">
        <v>7186</v>
      </c>
    </row>
    <row r="1499" spans="9:13" x14ac:dyDescent="0.25">
      <c r="I1499" t="s">
        <v>426</v>
      </c>
      <c r="J1499" t="s">
        <v>4440</v>
      </c>
      <c r="L1499" t="s">
        <v>4914</v>
      </c>
      <c r="M1499" t="s">
        <v>4915</v>
      </c>
    </row>
    <row r="1500" spans="9:13" x14ac:dyDescent="0.25">
      <c r="I1500" t="s">
        <v>426</v>
      </c>
      <c r="J1500" t="s">
        <v>2750</v>
      </c>
      <c r="L1500" t="s">
        <v>5790</v>
      </c>
      <c r="M1500" t="s">
        <v>4915</v>
      </c>
    </row>
    <row r="1501" spans="9:13" x14ac:dyDescent="0.25">
      <c r="I1501" t="s">
        <v>3863</v>
      </c>
      <c r="J1501" t="s">
        <v>4050</v>
      </c>
      <c r="L1501" t="s">
        <v>414</v>
      </c>
      <c r="M1501" t="s">
        <v>6398</v>
      </c>
    </row>
    <row r="1502" spans="9:13" x14ac:dyDescent="0.25">
      <c r="I1502" t="s">
        <v>415</v>
      </c>
      <c r="J1502" t="s">
        <v>2265</v>
      </c>
      <c r="L1502" t="s">
        <v>268</v>
      </c>
      <c r="M1502" t="s">
        <v>6003</v>
      </c>
    </row>
    <row r="1503" spans="9:13" x14ac:dyDescent="0.25">
      <c r="I1503" t="s">
        <v>43</v>
      </c>
      <c r="J1503" t="s">
        <v>3731</v>
      </c>
      <c r="L1503" t="s">
        <v>329</v>
      </c>
      <c r="M1503" t="s">
        <v>5413</v>
      </c>
    </row>
    <row r="1504" spans="9:13" x14ac:dyDescent="0.25">
      <c r="I1504" t="s">
        <v>99</v>
      </c>
      <c r="J1504" t="s">
        <v>4389</v>
      </c>
      <c r="L1504" t="s">
        <v>268</v>
      </c>
      <c r="M1504" t="s">
        <v>6332</v>
      </c>
    </row>
    <row r="1505" spans="9:13" x14ac:dyDescent="0.25">
      <c r="I1505" t="s">
        <v>41</v>
      </c>
      <c r="J1505" t="s">
        <v>2010</v>
      </c>
      <c r="L1505" t="s">
        <v>268</v>
      </c>
      <c r="M1505" t="s">
        <v>5365</v>
      </c>
    </row>
    <row r="1506" spans="9:13" x14ac:dyDescent="0.25">
      <c r="I1506" t="s">
        <v>2068</v>
      </c>
      <c r="J1506" t="s">
        <v>2842</v>
      </c>
      <c r="L1506" t="s">
        <v>329</v>
      </c>
      <c r="M1506" t="s">
        <v>7033</v>
      </c>
    </row>
    <row r="1507" spans="9:13" x14ac:dyDescent="0.25">
      <c r="I1507" t="s">
        <v>1</v>
      </c>
      <c r="J1507" t="s">
        <v>1960</v>
      </c>
      <c r="L1507" t="s">
        <v>44</v>
      </c>
      <c r="M1507" t="s">
        <v>5275</v>
      </c>
    </row>
    <row r="1508" spans="9:13" x14ac:dyDescent="0.25">
      <c r="I1508" t="s">
        <v>43</v>
      </c>
      <c r="J1508" t="s">
        <v>1709</v>
      </c>
      <c r="L1508" t="s">
        <v>4920</v>
      </c>
      <c r="M1508" t="s">
        <v>4921</v>
      </c>
    </row>
    <row r="1509" spans="9:13" x14ac:dyDescent="0.25">
      <c r="I1509" t="s">
        <v>2709</v>
      </c>
      <c r="J1509" t="s">
        <v>4222</v>
      </c>
      <c r="L1509" t="s">
        <v>303</v>
      </c>
      <c r="M1509" t="s">
        <v>7075</v>
      </c>
    </row>
    <row r="1510" spans="9:13" x14ac:dyDescent="0.25">
      <c r="I1510" t="s">
        <v>3444</v>
      </c>
      <c r="J1510" t="s">
        <v>3971</v>
      </c>
      <c r="L1510" t="s">
        <v>303</v>
      </c>
      <c r="M1510" t="s">
        <v>5562</v>
      </c>
    </row>
    <row r="1511" spans="9:13" x14ac:dyDescent="0.25">
      <c r="I1511" t="s">
        <v>25</v>
      </c>
      <c r="J1511" t="s">
        <v>3531</v>
      </c>
      <c r="L1511" t="s">
        <v>582</v>
      </c>
      <c r="M1511" t="s">
        <v>6160</v>
      </c>
    </row>
    <row r="1512" spans="9:13" x14ac:dyDescent="0.25">
      <c r="I1512" t="s">
        <v>415</v>
      </c>
      <c r="J1512" t="s">
        <v>2374</v>
      </c>
      <c r="L1512" t="s">
        <v>41</v>
      </c>
      <c r="M1512" t="s">
        <v>7108</v>
      </c>
    </row>
    <row r="1513" spans="9:13" x14ac:dyDescent="0.25">
      <c r="I1513" t="s">
        <v>599</v>
      </c>
      <c r="J1513" t="s">
        <v>4154</v>
      </c>
      <c r="L1513" t="s">
        <v>5431</v>
      </c>
      <c r="M1513" t="s">
        <v>6410</v>
      </c>
    </row>
    <row r="1514" spans="9:13" x14ac:dyDescent="0.25">
      <c r="I1514" t="s">
        <v>43</v>
      </c>
      <c r="J1514" t="s">
        <v>4070</v>
      </c>
      <c r="L1514" t="s">
        <v>5420</v>
      </c>
      <c r="M1514" t="s">
        <v>5421</v>
      </c>
    </row>
    <row r="1515" spans="9:13" x14ac:dyDescent="0.25">
      <c r="I1515" t="s">
        <v>334</v>
      </c>
      <c r="J1515" t="s">
        <v>2725</v>
      </c>
      <c r="L1515" t="s">
        <v>303</v>
      </c>
      <c r="M1515" t="s">
        <v>6532</v>
      </c>
    </row>
    <row r="1516" spans="9:13" x14ac:dyDescent="0.25">
      <c r="I1516" t="s">
        <v>334</v>
      </c>
      <c r="J1516" t="s">
        <v>2499</v>
      </c>
      <c r="L1516" t="s">
        <v>4914</v>
      </c>
      <c r="M1516" t="s">
        <v>4962</v>
      </c>
    </row>
    <row r="1517" spans="9:13" x14ac:dyDescent="0.25">
      <c r="I1517" t="s">
        <v>11</v>
      </c>
      <c r="J1517" t="s">
        <v>2383</v>
      </c>
      <c r="L1517" t="s">
        <v>5790</v>
      </c>
      <c r="M1517" t="s">
        <v>4962</v>
      </c>
    </row>
    <row r="1518" spans="9:13" x14ac:dyDescent="0.25">
      <c r="I1518" t="s">
        <v>268</v>
      </c>
      <c r="J1518" t="s">
        <v>3574</v>
      </c>
      <c r="L1518" t="s">
        <v>419</v>
      </c>
      <c r="M1518" t="s">
        <v>4899</v>
      </c>
    </row>
    <row r="1519" spans="9:13" x14ac:dyDescent="0.25">
      <c r="I1519" t="s">
        <v>4645</v>
      </c>
      <c r="J1519" t="s">
        <v>4646</v>
      </c>
      <c r="L1519" t="s">
        <v>5361</v>
      </c>
      <c r="M1519" t="s">
        <v>5362</v>
      </c>
    </row>
    <row r="1520" spans="9:13" x14ac:dyDescent="0.25">
      <c r="I1520" t="s">
        <v>426</v>
      </c>
      <c r="J1520" t="s">
        <v>3327</v>
      </c>
      <c r="L1520" t="s">
        <v>12</v>
      </c>
      <c r="M1520" t="s">
        <v>5949</v>
      </c>
    </row>
    <row r="1521" spans="9:13" x14ac:dyDescent="0.25">
      <c r="I1521" t="s">
        <v>2503</v>
      </c>
      <c r="J1521" t="s">
        <v>2504</v>
      </c>
      <c r="L1521" t="s">
        <v>25</v>
      </c>
      <c r="M1521" t="s">
        <v>5895</v>
      </c>
    </row>
    <row r="1522" spans="9:13" x14ac:dyDescent="0.25">
      <c r="I1522" t="s">
        <v>327</v>
      </c>
      <c r="J1522" t="s">
        <v>3425</v>
      </c>
      <c r="L1522" t="s">
        <v>303</v>
      </c>
      <c r="M1522" t="s">
        <v>6900</v>
      </c>
    </row>
    <row r="1523" spans="9:13" x14ac:dyDescent="0.25">
      <c r="I1523" t="s">
        <v>267</v>
      </c>
      <c r="J1523" t="s">
        <v>4263</v>
      </c>
      <c r="L1523" t="s">
        <v>40</v>
      </c>
      <c r="M1523" t="s">
        <v>7135</v>
      </c>
    </row>
    <row r="1524" spans="9:13" x14ac:dyDescent="0.25">
      <c r="I1524" t="s">
        <v>2585</v>
      </c>
      <c r="J1524" t="s">
        <v>2586</v>
      </c>
      <c r="L1524" t="s">
        <v>303</v>
      </c>
      <c r="M1524" t="s">
        <v>6374</v>
      </c>
    </row>
    <row r="1525" spans="9:13" x14ac:dyDescent="0.25">
      <c r="I1525" t="s">
        <v>97</v>
      </c>
      <c r="J1525" t="s">
        <v>4314</v>
      </c>
      <c r="L1525" t="s">
        <v>268</v>
      </c>
      <c r="M1525" t="s">
        <v>5745</v>
      </c>
    </row>
    <row r="1526" spans="9:13" x14ac:dyDescent="0.25">
      <c r="I1526" t="s">
        <v>102</v>
      </c>
      <c r="J1526" t="s">
        <v>3851</v>
      </c>
      <c r="L1526" t="s">
        <v>41</v>
      </c>
      <c r="M1526" t="s">
        <v>5048</v>
      </c>
    </row>
    <row r="1527" spans="9:13" x14ac:dyDescent="0.25">
      <c r="I1527" t="s">
        <v>43</v>
      </c>
      <c r="J1527" t="s">
        <v>1900</v>
      </c>
      <c r="L1527" t="s">
        <v>4880</v>
      </c>
      <c r="M1527" t="s">
        <v>5168</v>
      </c>
    </row>
    <row r="1528" spans="9:13" x14ac:dyDescent="0.25">
      <c r="I1528" t="s">
        <v>49</v>
      </c>
      <c r="J1528" t="s">
        <v>3052</v>
      </c>
      <c r="L1528" t="s">
        <v>484</v>
      </c>
      <c r="M1528" t="s">
        <v>5935</v>
      </c>
    </row>
    <row r="1529" spans="9:13" x14ac:dyDescent="0.25">
      <c r="I1529" t="s">
        <v>129</v>
      </c>
      <c r="J1529" t="s">
        <v>2210</v>
      </c>
      <c r="L1529" t="s">
        <v>6014</v>
      </c>
      <c r="M1529" t="s">
        <v>6015</v>
      </c>
    </row>
    <row r="1530" spans="9:13" x14ac:dyDescent="0.25">
      <c r="I1530" t="s">
        <v>415</v>
      </c>
      <c r="J1530" t="s">
        <v>4794</v>
      </c>
      <c r="L1530" t="s">
        <v>484</v>
      </c>
      <c r="M1530" t="s">
        <v>6531</v>
      </c>
    </row>
    <row r="1531" spans="9:13" x14ac:dyDescent="0.25">
      <c r="I1531" t="s">
        <v>43</v>
      </c>
      <c r="J1531" t="s">
        <v>4757</v>
      </c>
      <c r="L1531" t="s">
        <v>4880</v>
      </c>
      <c r="M1531" t="s">
        <v>5260</v>
      </c>
    </row>
    <row r="1532" spans="9:13" x14ac:dyDescent="0.25">
      <c r="I1532" t="s">
        <v>828</v>
      </c>
      <c r="J1532" t="s">
        <v>3648</v>
      </c>
      <c r="L1532" t="s">
        <v>4861</v>
      </c>
      <c r="M1532" t="s">
        <v>4862</v>
      </c>
    </row>
    <row r="1533" spans="9:13" x14ac:dyDescent="0.25">
      <c r="I1533" t="s">
        <v>378</v>
      </c>
      <c r="J1533" t="s">
        <v>4514</v>
      </c>
      <c r="L1533" t="s">
        <v>7001</v>
      </c>
      <c r="M1533" t="s">
        <v>7002</v>
      </c>
    </row>
    <row r="1534" spans="9:13" x14ac:dyDescent="0.25">
      <c r="I1534" t="s">
        <v>329</v>
      </c>
      <c r="J1534" t="s">
        <v>2885</v>
      </c>
      <c r="L1534" t="s">
        <v>4880</v>
      </c>
      <c r="M1534" t="s">
        <v>5641</v>
      </c>
    </row>
    <row r="1535" spans="9:13" x14ac:dyDescent="0.25">
      <c r="I1535" t="s">
        <v>267</v>
      </c>
      <c r="J1535" t="s">
        <v>2449</v>
      </c>
      <c r="L1535" t="s">
        <v>4880</v>
      </c>
      <c r="M1535" t="s">
        <v>5519</v>
      </c>
    </row>
    <row r="1536" spans="9:13" x14ac:dyDescent="0.25">
      <c r="I1536" t="s">
        <v>415</v>
      </c>
      <c r="J1536" t="s">
        <v>4750</v>
      </c>
      <c r="L1536" t="s">
        <v>5080</v>
      </c>
      <c r="M1536" t="s">
        <v>5081</v>
      </c>
    </row>
    <row r="1537" spans="9:13" x14ac:dyDescent="0.25">
      <c r="I1537" t="s">
        <v>26</v>
      </c>
      <c r="J1537" t="s">
        <v>3596</v>
      </c>
      <c r="L1537" t="s">
        <v>329</v>
      </c>
      <c r="M1537" t="s">
        <v>5795</v>
      </c>
    </row>
    <row r="1538" spans="9:13" x14ac:dyDescent="0.25">
      <c r="I1538" t="s">
        <v>2528</v>
      </c>
      <c r="J1538" t="s">
        <v>2529</v>
      </c>
      <c r="L1538" t="s">
        <v>50</v>
      </c>
      <c r="M1538" t="s">
        <v>4867</v>
      </c>
    </row>
    <row r="1539" spans="9:13" x14ac:dyDescent="0.25">
      <c r="I1539" t="s">
        <v>3374</v>
      </c>
      <c r="J1539" t="s">
        <v>3375</v>
      </c>
      <c r="L1539" t="s">
        <v>484</v>
      </c>
      <c r="M1539" t="s">
        <v>6802</v>
      </c>
    </row>
    <row r="1540" spans="9:13" x14ac:dyDescent="0.25">
      <c r="I1540" t="s">
        <v>267</v>
      </c>
      <c r="J1540" t="s">
        <v>2571</v>
      </c>
      <c r="L1540" t="s">
        <v>542</v>
      </c>
      <c r="M1540" t="s">
        <v>5484</v>
      </c>
    </row>
    <row r="1541" spans="9:13" x14ac:dyDescent="0.25">
      <c r="I1541" t="s">
        <v>100</v>
      </c>
      <c r="J1541" t="s">
        <v>3665</v>
      </c>
      <c r="L1541" t="s">
        <v>294</v>
      </c>
      <c r="M1541" t="s">
        <v>6662</v>
      </c>
    </row>
    <row r="1542" spans="9:13" x14ac:dyDescent="0.25">
      <c r="I1542" t="s">
        <v>3249</v>
      </c>
      <c r="J1542" t="s">
        <v>3250</v>
      </c>
      <c r="L1542" t="s">
        <v>419</v>
      </c>
      <c r="M1542" t="s">
        <v>5942</v>
      </c>
    </row>
    <row r="1543" spans="9:13" x14ac:dyDescent="0.25">
      <c r="I1543" t="s">
        <v>3444</v>
      </c>
      <c r="J1543" t="s">
        <v>4729</v>
      </c>
      <c r="L1543" t="s">
        <v>582</v>
      </c>
      <c r="M1543" t="s">
        <v>5002</v>
      </c>
    </row>
    <row r="1544" spans="9:13" x14ac:dyDescent="0.25">
      <c r="I1544" t="s">
        <v>1829</v>
      </c>
      <c r="J1544" t="s">
        <v>1830</v>
      </c>
      <c r="L1544" t="s">
        <v>327</v>
      </c>
      <c r="M1544" t="s">
        <v>6595</v>
      </c>
    </row>
    <row r="1545" spans="9:13" x14ac:dyDescent="0.25">
      <c r="I1545" t="s">
        <v>329</v>
      </c>
      <c r="J1545" t="s">
        <v>4791</v>
      </c>
      <c r="L1545" t="s">
        <v>327</v>
      </c>
      <c r="M1545" t="s">
        <v>6161</v>
      </c>
    </row>
    <row r="1546" spans="9:13" x14ac:dyDescent="0.25">
      <c r="I1546" t="s">
        <v>2709</v>
      </c>
      <c r="J1546" t="s">
        <v>2710</v>
      </c>
      <c r="L1546" t="s">
        <v>327</v>
      </c>
      <c r="M1546" t="s">
        <v>7199</v>
      </c>
    </row>
    <row r="1547" spans="9:13" x14ac:dyDescent="0.25">
      <c r="I1547" t="s">
        <v>1765</v>
      </c>
      <c r="J1547" t="s">
        <v>1766</v>
      </c>
      <c r="L1547" t="s">
        <v>329</v>
      </c>
      <c r="M1547" t="s">
        <v>5261</v>
      </c>
    </row>
    <row r="1548" spans="9:13" x14ac:dyDescent="0.25">
      <c r="I1548" t="s">
        <v>415</v>
      </c>
      <c r="J1548" t="s">
        <v>4772</v>
      </c>
      <c r="L1548" t="s">
        <v>268</v>
      </c>
      <c r="M1548" t="s">
        <v>5102</v>
      </c>
    </row>
    <row r="1549" spans="9:13" x14ac:dyDescent="0.25">
      <c r="I1549" t="s">
        <v>1743</v>
      </c>
      <c r="J1549" t="s">
        <v>1744</v>
      </c>
      <c r="L1549" t="s">
        <v>329</v>
      </c>
      <c r="M1549" t="s">
        <v>6674</v>
      </c>
    </row>
    <row r="1550" spans="9:13" x14ac:dyDescent="0.25">
      <c r="I1550" t="s">
        <v>4426</v>
      </c>
      <c r="J1550" t="s">
        <v>4427</v>
      </c>
      <c r="L1550" t="s">
        <v>268</v>
      </c>
      <c r="M1550" t="s">
        <v>5065</v>
      </c>
    </row>
    <row r="1551" spans="9:13" x14ac:dyDescent="0.25">
      <c r="I1551" t="s">
        <v>40</v>
      </c>
      <c r="J1551" t="s">
        <v>3012</v>
      </c>
      <c r="L1551" t="s">
        <v>268</v>
      </c>
      <c r="M1551" t="s">
        <v>6647</v>
      </c>
    </row>
    <row r="1552" spans="9:13" x14ac:dyDescent="0.25">
      <c r="I1552" t="s">
        <v>2022</v>
      </c>
      <c r="J1552" t="s">
        <v>2023</v>
      </c>
      <c r="L1552" t="s">
        <v>25</v>
      </c>
      <c r="M1552" t="s">
        <v>6542</v>
      </c>
    </row>
    <row r="1553" spans="9:13" x14ac:dyDescent="0.25">
      <c r="I1553" t="s">
        <v>3243</v>
      </c>
      <c r="J1553" t="s">
        <v>3244</v>
      </c>
      <c r="L1553" t="s">
        <v>41</v>
      </c>
      <c r="M1553" t="s">
        <v>6158</v>
      </c>
    </row>
    <row r="1554" spans="9:13" x14ac:dyDescent="0.25">
      <c r="I1554" t="s">
        <v>2118</v>
      </c>
      <c r="J1554" t="s">
        <v>3972</v>
      </c>
      <c r="L1554" t="s">
        <v>41</v>
      </c>
      <c r="M1554" t="s">
        <v>6915</v>
      </c>
    </row>
    <row r="1555" spans="9:13" x14ac:dyDescent="0.25">
      <c r="I1555" t="s">
        <v>415</v>
      </c>
      <c r="J1555" t="s">
        <v>1762</v>
      </c>
      <c r="L1555" t="s">
        <v>268</v>
      </c>
      <c r="M1555" t="s">
        <v>6512</v>
      </c>
    </row>
    <row r="1556" spans="9:13" x14ac:dyDescent="0.25">
      <c r="I1556" t="s">
        <v>599</v>
      </c>
      <c r="J1556" t="s">
        <v>4825</v>
      </c>
      <c r="L1556" t="s">
        <v>41</v>
      </c>
      <c r="M1556" t="s">
        <v>6004</v>
      </c>
    </row>
    <row r="1557" spans="9:13" x14ac:dyDescent="0.25">
      <c r="I1557" t="s">
        <v>1</v>
      </c>
      <c r="J1557" t="s">
        <v>2149</v>
      </c>
      <c r="L1557" t="s">
        <v>325</v>
      </c>
      <c r="M1557" t="s">
        <v>6752</v>
      </c>
    </row>
    <row r="1558" spans="9:13" x14ac:dyDescent="0.25">
      <c r="I1558" t="s">
        <v>129</v>
      </c>
      <c r="J1558" t="s">
        <v>4187</v>
      </c>
      <c r="L1558" t="s">
        <v>602</v>
      </c>
      <c r="M1558" t="s">
        <v>7144</v>
      </c>
    </row>
    <row r="1559" spans="9:13" x14ac:dyDescent="0.25">
      <c r="I1559" t="s">
        <v>129</v>
      </c>
      <c r="J1559" t="s">
        <v>1834</v>
      </c>
      <c r="L1559" t="s">
        <v>487</v>
      </c>
      <c r="M1559" t="s">
        <v>5301</v>
      </c>
    </row>
    <row r="1560" spans="9:13" x14ac:dyDescent="0.25">
      <c r="I1560" t="s">
        <v>268</v>
      </c>
      <c r="J1560" t="s">
        <v>4648</v>
      </c>
      <c r="L1560" t="s">
        <v>329</v>
      </c>
      <c r="M1560" t="s">
        <v>6534</v>
      </c>
    </row>
    <row r="1561" spans="9:13" x14ac:dyDescent="0.25">
      <c r="I1561" t="s">
        <v>329</v>
      </c>
      <c r="J1561" t="s">
        <v>4053</v>
      </c>
      <c r="L1561" t="s">
        <v>297</v>
      </c>
      <c r="M1561" t="s">
        <v>4891</v>
      </c>
    </row>
    <row r="1562" spans="9:13" x14ac:dyDescent="0.25">
      <c r="I1562" t="s">
        <v>415</v>
      </c>
      <c r="J1562" t="s">
        <v>2202</v>
      </c>
      <c r="L1562" t="s">
        <v>287</v>
      </c>
      <c r="M1562" t="s">
        <v>5104</v>
      </c>
    </row>
    <row r="1563" spans="9:13" x14ac:dyDescent="0.25">
      <c r="I1563" t="s">
        <v>356</v>
      </c>
      <c r="J1563" t="s">
        <v>4506</v>
      </c>
      <c r="L1563" t="s">
        <v>268</v>
      </c>
      <c r="M1563" t="s">
        <v>6231</v>
      </c>
    </row>
    <row r="1564" spans="9:13" x14ac:dyDescent="0.25">
      <c r="I1564" t="s">
        <v>3624</v>
      </c>
      <c r="J1564" t="s">
        <v>3625</v>
      </c>
      <c r="L1564" t="s">
        <v>705</v>
      </c>
      <c r="M1564" t="s">
        <v>6299</v>
      </c>
    </row>
    <row r="1565" spans="9:13" x14ac:dyDescent="0.25">
      <c r="I1565" t="s">
        <v>3300</v>
      </c>
      <c r="J1565" t="s">
        <v>3301</v>
      </c>
      <c r="L1565" t="s">
        <v>329</v>
      </c>
      <c r="M1565" t="s">
        <v>6655</v>
      </c>
    </row>
    <row r="1566" spans="9:13" x14ac:dyDescent="0.25">
      <c r="I1566" t="s">
        <v>322</v>
      </c>
      <c r="J1566" t="s">
        <v>3170</v>
      </c>
      <c r="L1566" t="s">
        <v>329</v>
      </c>
      <c r="M1566" t="s">
        <v>5251</v>
      </c>
    </row>
    <row r="1567" spans="9:13" x14ac:dyDescent="0.25">
      <c r="I1567" t="s">
        <v>2123</v>
      </c>
      <c r="J1567" t="s">
        <v>2124</v>
      </c>
      <c r="L1567" t="s">
        <v>41</v>
      </c>
      <c r="M1567" t="s">
        <v>7057</v>
      </c>
    </row>
    <row r="1568" spans="9:13" x14ac:dyDescent="0.25">
      <c r="I1568" t="s">
        <v>12</v>
      </c>
      <c r="J1568" t="s">
        <v>4799</v>
      </c>
      <c r="L1568" t="s">
        <v>329</v>
      </c>
      <c r="M1568" t="s">
        <v>4883</v>
      </c>
    </row>
    <row r="1569" spans="9:13" x14ac:dyDescent="0.25">
      <c r="I1569" t="s">
        <v>415</v>
      </c>
      <c r="J1569" t="s">
        <v>3636</v>
      </c>
      <c r="L1569" t="s">
        <v>4880</v>
      </c>
      <c r="M1569" t="s">
        <v>5019</v>
      </c>
    </row>
    <row r="1570" spans="9:13" x14ac:dyDescent="0.25">
      <c r="I1570" t="s">
        <v>415</v>
      </c>
      <c r="J1570" t="s">
        <v>2482</v>
      </c>
      <c r="L1570" t="s">
        <v>130</v>
      </c>
      <c r="M1570" t="s">
        <v>5842</v>
      </c>
    </row>
    <row r="1571" spans="9:13" x14ac:dyDescent="0.25">
      <c r="I1571" t="s">
        <v>3393</v>
      </c>
      <c r="J1571" t="s">
        <v>3394</v>
      </c>
      <c r="L1571" t="s">
        <v>130</v>
      </c>
      <c r="M1571" t="s">
        <v>5629</v>
      </c>
    </row>
    <row r="1572" spans="9:13" x14ac:dyDescent="0.25">
      <c r="I1572" t="s">
        <v>3212</v>
      </c>
      <c r="J1572" t="s">
        <v>3213</v>
      </c>
      <c r="L1572" t="s">
        <v>797</v>
      </c>
      <c r="M1572" t="s">
        <v>6943</v>
      </c>
    </row>
    <row r="1573" spans="9:13" x14ac:dyDescent="0.25">
      <c r="I1573" t="s">
        <v>2906</v>
      </c>
      <c r="J1573" t="s">
        <v>3366</v>
      </c>
      <c r="L1573" t="s">
        <v>130</v>
      </c>
      <c r="M1573" t="s">
        <v>6972</v>
      </c>
    </row>
    <row r="1574" spans="9:13" x14ac:dyDescent="0.25">
      <c r="I1574" t="s">
        <v>327</v>
      </c>
      <c r="J1574" t="s">
        <v>2835</v>
      </c>
      <c r="L1574" t="s">
        <v>4914</v>
      </c>
      <c r="M1574" t="s">
        <v>5540</v>
      </c>
    </row>
    <row r="1575" spans="9:13" x14ac:dyDescent="0.25">
      <c r="I1575" t="s">
        <v>2118</v>
      </c>
      <c r="J1575" t="s">
        <v>4004</v>
      </c>
      <c r="L1575" t="s">
        <v>5790</v>
      </c>
      <c r="M1575" t="s">
        <v>5540</v>
      </c>
    </row>
    <row r="1576" spans="9:13" x14ac:dyDescent="0.25">
      <c r="I1576" t="s">
        <v>329</v>
      </c>
      <c r="J1576" t="s">
        <v>2284</v>
      </c>
      <c r="L1576" t="s">
        <v>4880</v>
      </c>
      <c r="M1576" t="s">
        <v>5608</v>
      </c>
    </row>
    <row r="1577" spans="9:13" x14ac:dyDescent="0.25">
      <c r="I1577" t="s">
        <v>268</v>
      </c>
      <c r="J1577" t="s">
        <v>3078</v>
      </c>
      <c r="L1577" t="s">
        <v>602</v>
      </c>
      <c r="M1577" t="s">
        <v>5086</v>
      </c>
    </row>
    <row r="1578" spans="9:13" x14ac:dyDescent="0.25">
      <c r="I1578" t="s">
        <v>3952</v>
      </c>
      <c r="J1578" t="s">
        <v>3953</v>
      </c>
      <c r="L1578" t="s">
        <v>6308</v>
      </c>
      <c r="M1578" t="s">
        <v>6309</v>
      </c>
    </row>
    <row r="1579" spans="9:13" x14ac:dyDescent="0.25">
      <c r="I1579" t="s">
        <v>3190</v>
      </c>
      <c r="J1579" t="s">
        <v>4193</v>
      </c>
      <c r="L1579" t="s">
        <v>4880</v>
      </c>
      <c r="M1579" t="s">
        <v>6028</v>
      </c>
    </row>
    <row r="1580" spans="9:13" x14ac:dyDescent="0.25">
      <c r="I1580" t="s">
        <v>375</v>
      </c>
      <c r="J1580" t="s">
        <v>2616</v>
      </c>
      <c r="L1580" t="s">
        <v>5623</v>
      </c>
      <c r="M1580" t="s">
        <v>5624</v>
      </c>
    </row>
    <row r="1581" spans="9:13" x14ac:dyDescent="0.25">
      <c r="I1581" t="s">
        <v>364</v>
      </c>
      <c r="J1581" t="s">
        <v>2905</v>
      </c>
      <c r="L1581" t="s">
        <v>268</v>
      </c>
      <c r="M1581" t="s">
        <v>5738</v>
      </c>
    </row>
    <row r="1582" spans="9:13" x14ac:dyDescent="0.25">
      <c r="I1582" t="s">
        <v>415</v>
      </c>
      <c r="J1582" t="s">
        <v>3399</v>
      </c>
      <c r="L1582" t="s">
        <v>785</v>
      </c>
      <c r="M1582" t="s">
        <v>6000</v>
      </c>
    </row>
    <row r="1583" spans="9:13" x14ac:dyDescent="0.25">
      <c r="I1583" t="s">
        <v>290</v>
      </c>
      <c r="J1583" t="s">
        <v>2722</v>
      </c>
      <c r="L1583" t="s">
        <v>602</v>
      </c>
      <c r="M1583" t="s">
        <v>6668</v>
      </c>
    </row>
    <row r="1584" spans="9:13" x14ac:dyDescent="0.25">
      <c r="I1584" t="s">
        <v>268</v>
      </c>
      <c r="J1584" t="s">
        <v>3840</v>
      </c>
      <c r="L1584" t="s">
        <v>41</v>
      </c>
      <c r="M1584" t="s">
        <v>5759</v>
      </c>
    </row>
    <row r="1585" spans="9:13" x14ac:dyDescent="0.25">
      <c r="I1585" t="s">
        <v>2118</v>
      </c>
      <c r="J1585" t="s">
        <v>2701</v>
      </c>
      <c r="L1585" t="s">
        <v>705</v>
      </c>
      <c r="M1585" t="s">
        <v>5774</v>
      </c>
    </row>
    <row r="1586" spans="9:13" x14ac:dyDescent="0.25">
      <c r="I1586" t="s">
        <v>268</v>
      </c>
      <c r="J1586" t="s">
        <v>4647</v>
      </c>
      <c r="L1586" t="s">
        <v>509</v>
      </c>
      <c r="M1586" t="s">
        <v>5207</v>
      </c>
    </row>
    <row r="1587" spans="9:13" x14ac:dyDescent="0.25">
      <c r="I1587" t="s">
        <v>2378</v>
      </c>
      <c r="J1587" t="s">
        <v>2379</v>
      </c>
      <c r="L1587" t="s">
        <v>329</v>
      </c>
      <c r="M1587" t="s">
        <v>5717</v>
      </c>
    </row>
    <row r="1588" spans="9:13" x14ac:dyDescent="0.25">
      <c r="I1588" t="s">
        <v>426</v>
      </c>
      <c r="J1588" t="s">
        <v>3270</v>
      </c>
      <c r="L1588" t="s">
        <v>4880</v>
      </c>
      <c r="M1588" t="s">
        <v>6795</v>
      </c>
    </row>
    <row r="1589" spans="9:13" x14ac:dyDescent="0.25">
      <c r="I1589" t="s">
        <v>290</v>
      </c>
      <c r="J1589" t="s">
        <v>2242</v>
      </c>
      <c r="L1589" t="s">
        <v>4880</v>
      </c>
      <c r="M1589" t="s">
        <v>5675</v>
      </c>
    </row>
    <row r="1590" spans="9:13" x14ac:dyDescent="0.25">
      <c r="I1590" t="s">
        <v>2118</v>
      </c>
      <c r="J1590" t="s">
        <v>2119</v>
      </c>
      <c r="L1590" t="s">
        <v>292</v>
      </c>
      <c r="M1590" t="s">
        <v>5834</v>
      </c>
    </row>
    <row r="1591" spans="9:13" x14ac:dyDescent="0.25">
      <c r="I1591" t="s">
        <v>102</v>
      </c>
      <c r="J1591" t="s">
        <v>7264</v>
      </c>
      <c r="L1591" t="s">
        <v>50</v>
      </c>
      <c r="M1591" t="s">
        <v>6216</v>
      </c>
    </row>
    <row r="1592" spans="9:13" x14ac:dyDescent="0.25">
      <c r="I1592" t="s">
        <v>322</v>
      </c>
      <c r="J1592" t="s">
        <v>4150</v>
      </c>
      <c r="L1592" t="s">
        <v>268</v>
      </c>
      <c r="M1592" t="s">
        <v>6165</v>
      </c>
    </row>
    <row r="1593" spans="9:13" x14ac:dyDescent="0.25">
      <c r="I1593" t="s">
        <v>4395</v>
      </c>
      <c r="J1593" t="s">
        <v>4396</v>
      </c>
      <c r="L1593" t="s">
        <v>268</v>
      </c>
      <c r="M1593" t="s">
        <v>7031</v>
      </c>
    </row>
    <row r="1594" spans="9:13" x14ac:dyDescent="0.25">
      <c r="I1594" t="s">
        <v>374</v>
      </c>
      <c r="J1594" t="s">
        <v>2303</v>
      </c>
      <c r="L1594" t="s">
        <v>3156</v>
      </c>
      <c r="M1594" t="s">
        <v>6581</v>
      </c>
    </row>
    <row r="1595" spans="9:13" x14ac:dyDescent="0.25">
      <c r="I1595" t="s">
        <v>329</v>
      </c>
      <c r="J1595" t="s">
        <v>3163</v>
      </c>
      <c r="L1595" t="s">
        <v>6345</v>
      </c>
      <c r="M1595" t="s">
        <v>6346</v>
      </c>
    </row>
    <row r="1596" spans="9:13" x14ac:dyDescent="0.25">
      <c r="I1596" t="s">
        <v>374</v>
      </c>
      <c r="J1596" t="s">
        <v>2514</v>
      </c>
      <c r="L1596" t="s">
        <v>40</v>
      </c>
      <c r="M1596" t="s">
        <v>7206</v>
      </c>
    </row>
    <row r="1597" spans="9:13" x14ac:dyDescent="0.25">
      <c r="I1597" t="s">
        <v>415</v>
      </c>
      <c r="J1597" t="s">
        <v>1887</v>
      </c>
      <c r="L1597" t="s">
        <v>5913</v>
      </c>
      <c r="M1597" t="s">
        <v>5914</v>
      </c>
    </row>
    <row r="1598" spans="9:13" x14ac:dyDescent="0.25">
      <c r="I1598" t="s">
        <v>129</v>
      </c>
      <c r="J1598" t="s">
        <v>4208</v>
      </c>
      <c r="L1598" t="s">
        <v>329</v>
      </c>
      <c r="M1598" t="s">
        <v>5660</v>
      </c>
    </row>
    <row r="1599" spans="9:13" x14ac:dyDescent="0.25">
      <c r="I1599" t="s">
        <v>2765</v>
      </c>
      <c r="J1599" t="s">
        <v>4201</v>
      </c>
      <c r="L1599" t="s">
        <v>4880</v>
      </c>
      <c r="M1599" t="s">
        <v>4881</v>
      </c>
    </row>
    <row r="1600" spans="9:13" x14ac:dyDescent="0.25">
      <c r="I1600" t="s">
        <v>268</v>
      </c>
      <c r="J1600" t="s">
        <v>4400</v>
      </c>
      <c r="L1600" t="s">
        <v>290</v>
      </c>
      <c r="M1600" t="s">
        <v>5758</v>
      </c>
    </row>
    <row r="1601" spans="9:13" x14ac:dyDescent="0.25">
      <c r="I1601" t="s">
        <v>3126</v>
      </c>
      <c r="J1601" t="s">
        <v>3127</v>
      </c>
      <c r="L1601" t="s">
        <v>331</v>
      </c>
      <c r="M1601" t="s">
        <v>5483</v>
      </c>
    </row>
    <row r="1602" spans="9:13" x14ac:dyDescent="0.25">
      <c r="I1602" t="s">
        <v>2034</v>
      </c>
      <c r="J1602" t="s">
        <v>2618</v>
      </c>
      <c r="L1602" t="s">
        <v>4871</v>
      </c>
      <c r="M1602" t="s">
        <v>5723</v>
      </c>
    </row>
    <row r="1603" spans="9:13" x14ac:dyDescent="0.25">
      <c r="I1603" t="s">
        <v>439</v>
      </c>
      <c r="J1603" t="s">
        <v>4657</v>
      </c>
      <c r="L1603" t="s">
        <v>129</v>
      </c>
      <c r="M1603" t="s">
        <v>5528</v>
      </c>
    </row>
    <row r="1604" spans="9:13" x14ac:dyDescent="0.25">
      <c r="I1604" t="s">
        <v>4522</v>
      </c>
      <c r="J1604" t="s">
        <v>4523</v>
      </c>
      <c r="L1604" t="s">
        <v>5991</v>
      </c>
      <c r="M1604" t="s">
        <v>5992</v>
      </c>
    </row>
    <row r="1605" spans="9:13" x14ac:dyDescent="0.25">
      <c r="I1605" t="s">
        <v>48</v>
      </c>
      <c r="J1605" t="s">
        <v>3350</v>
      </c>
      <c r="L1605" t="s">
        <v>599</v>
      </c>
      <c r="M1605" t="s">
        <v>6528</v>
      </c>
    </row>
    <row r="1606" spans="9:13" x14ac:dyDescent="0.25">
      <c r="I1606" t="s">
        <v>98</v>
      </c>
      <c r="J1606" t="s">
        <v>4166</v>
      </c>
      <c r="L1606" t="s">
        <v>602</v>
      </c>
      <c r="M1606" t="s">
        <v>5679</v>
      </c>
    </row>
    <row r="1607" spans="9:13" x14ac:dyDescent="0.25">
      <c r="I1607" t="s">
        <v>268</v>
      </c>
      <c r="J1607" t="s">
        <v>4123</v>
      </c>
      <c r="L1607" t="s">
        <v>602</v>
      </c>
      <c r="M1607" t="s">
        <v>6006</v>
      </c>
    </row>
    <row r="1608" spans="9:13" x14ac:dyDescent="0.25">
      <c r="I1608" t="s">
        <v>599</v>
      </c>
      <c r="J1608" t="s">
        <v>2311</v>
      </c>
      <c r="L1608" t="s">
        <v>602</v>
      </c>
      <c r="M1608" t="s">
        <v>6491</v>
      </c>
    </row>
    <row r="1609" spans="9:13" x14ac:dyDescent="0.25">
      <c r="I1609" t="s">
        <v>4473</v>
      </c>
      <c r="J1609" t="s">
        <v>4474</v>
      </c>
      <c r="L1609" t="s">
        <v>130</v>
      </c>
      <c r="M1609" t="s">
        <v>5010</v>
      </c>
    </row>
    <row r="1610" spans="9:13" x14ac:dyDescent="0.25">
      <c r="I1610" t="s">
        <v>2900</v>
      </c>
      <c r="J1610" t="s">
        <v>2901</v>
      </c>
      <c r="L1610" t="s">
        <v>329</v>
      </c>
      <c r="M1610" t="s">
        <v>6368</v>
      </c>
    </row>
    <row r="1611" spans="9:13" x14ac:dyDescent="0.25">
      <c r="I1611" t="s">
        <v>599</v>
      </c>
      <c r="J1611" t="s">
        <v>4489</v>
      </c>
      <c r="L1611" t="s">
        <v>5798</v>
      </c>
      <c r="M1611" t="s">
        <v>6893</v>
      </c>
    </row>
    <row r="1612" spans="9:13" x14ac:dyDescent="0.25">
      <c r="I1612" t="s">
        <v>102</v>
      </c>
      <c r="J1612" t="s">
        <v>2328</v>
      </c>
      <c r="L1612" t="s">
        <v>268</v>
      </c>
      <c r="M1612" t="s">
        <v>6256</v>
      </c>
    </row>
    <row r="1613" spans="9:13" x14ac:dyDescent="0.25">
      <c r="I1613" t="s">
        <v>1691</v>
      </c>
      <c r="J1613" t="s">
        <v>2422</v>
      </c>
      <c r="L1613" t="s">
        <v>6016</v>
      </c>
      <c r="M1613" t="s">
        <v>6017</v>
      </c>
    </row>
    <row r="1614" spans="9:13" x14ac:dyDescent="0.25">
      <c r="I1614" t="s">
        <v>322</v>
      </c>
      <c r="J1614" t="s">
        <v>2670</v>
      </c>
      <c r="L1614" t="s">
        <v>4907</v>
      </c>
      <c r="M1614" t="s">
        <v>4908</v>
      </c>
    </row>
    <row r="1615" spans="9:13" x14ac:dyDescent="0.25">
      <c r="I1615" t="s">
        <v>426</v>
      </c>
      <c r="J1615" t="s">
        <v>2798</v>
      </c>
      <c r="L1615" t="s">
        <v>484</v>
      </c>
      <c r="M1615" t="s">
        <v>6541</v>
      </c>
    </row>
    <row r="1616" spans="9:13" x14ac:dyDescent="0.25">
      <c r="I1616" t="s">
        <v>3769</v>
      </c>
      <c r="J1616" t="s">
        <v>4344</v>
      </c>
      <c r="L1616" t="s">
        <v>41</v>
      </c>
      <c r="M1616" t="s">
        <v>6773</v>
      </c>
    </row>
    <row r="1617" spans="9:13" x14ac:dyDescent="0.25">
      <c r="I1617" t="s">
        <v>102</v>
      </c>
      <c r="J1617" t="s">
        <v>3734</v>
      </c>
      <c r="L1617" t="s">
        <v>6758</v>
      </c>
      <c r="M1617" t="s">
        <v>6759</v>
      </c>
    </row>
    <row r="1618" spans="9:13" x14ac:dyDescent="0.25">
      <c r="I1618" t="s">
        <v>677</v>
      </c>
      <c r="J1618" t="s">
        <v>2290</v>
      </c>
      <c r="L1618" t="s">
        <v>331</v>
      </c>
      <c r="M1618" t="s">
        <v>5214</v>
      </c>
    </row>
    <row r="1619" spans="9:13" x14ac:dyDescent="0.25">
      <c r="I1619" t="s">
        <v>599</v>
      </c>
      <c r="J1619" t="s">
        <v>2395</v>
      </c>
      <c r="L1619" t="s">
        <v>487</v>
      </c>
      <c r="M1619" t="s">
        <v>6349</v>
      </c>
    </row>
    <row r="1620" spans="9:13" x14ac:dyDescent="0.25">
      <c r="I1620" t="s">
        <v>423</v>
      </c>
      <c r="J1620" t="s">
        <v>1913</v>
      </c>
      <c r="L1620" t="s">
        <v>268</v>
      </c>
      <c r="M1620" t="s">
        <v>6168</v>
      </c>
    </row>
    <row r="1621" spans="9:13" x14ac:dyDescent="0.25">
      <c r="I1621" t="s">
        <v>4775</v>
      </c>
      <c r="J1621" t="s">
        <v>4776</v>
      </c>
      <c r="L1621" t="s">
        <v>325</v>
      </c>
      <c r="M1621" t="s">
        <v>6724</v>
      </c>
    </row>
    <row r="1622" spans="9:13" x14ac:dyDescent="0.25">
      <c r="I1622" t="s">
        <v>327</v>
      </c>
      <c r="J1622" t="s">
        <v>3302</v>
      </c>
      <c r="L1622" t="s">
        <v>129</v>
      </c>
      <c r="M1622" t="s">
        <v>6760</v>
      </c>
    </row>
    <row r="1623" spans="9:13" x14ac:dyDescent="0.25">
      <c r="I1623" t="s">
        <v>26</v>
      </c>
      <c r="J1623" t="s">
        <v>4467</v>
      </c>
      <c r="L1623" t="s">
        <v>331</v>
      </c>
      <c r="M1623" t="s">
        <v>6336</v>
      </c>
    </row>
    <row r="1624" spans="9:13" x14ac:dyDescent="0.25">
      <c r="I1624" t="s">
        <v>2837</v>
      </c>
      <c r="J1624" t="s">
        <v>2838</v>
      </c>
      <c r="L1624" t="s">
        <v>582</v>
      </c>
      <c r="M1624" t="s">
        <v>6381</v>
      </c>
    </row>
    <row r="1625" spans="9:13" x14ac:dyDescent="0.25">
      <c r="I1625" t="s">
        <v>267</v>
      </c>
      <c r="J1625" t="s">
        <v>3087</v>
      </c>
      <c r="L1625" t="s">
        <v>421</v>
      </c>
      <c r="M1625" t="s">
        <v>7122</v>
      </c>
    </row>
    <row r="1626" spans="9:13" x14ac:dyDescent="0.25">
      <c r="I1626" t="s">
        <v>267</v>
      </c>
      <c r="J1626" t="s">
        <v>7283</v>
      </c>
      <c r="L1626" t="s">
        <v>602</v>
      </c>
      <c r="M1626" t="s">
        <v>5996</v>
      </c>
    </row>
    <row r="1627" spans="9:13" x14ac:dyDescent="0.25">
      <c r="I1627" t="s">
        <v>268</v>
      </c>
      <c r="J1627" t="s">
        <v>2665</v>
      </c>
      <c r="L1627" t="s">
        <v>602</v>
      </c>
      <c r="M1627" t="s">
        <v>6561</v>
      </c>
    </row>
    <row r="1628" spans="9:13" x14ac:dyDescent="0.25">
      <c r="I1628" t="s">
        <v>731</v>
      </c>
      <c r="J1628" t="s">
        <v>4269</v>
      </c>
      <c r="L1628" t="s">
        <v>413</v>
      </c>
      <c r="M1628" t="s">
        <v>6391</v>
      </c>
    </row>
    <row r="1629" spans="9:13" x14ac:dyDescent="0.25">
      <c r="I1629" t="s">
        <v>268</v>
      </c>
      <c r="J1629" t="s">
        <v>2604</v>
      </c>
      <c r="L1629" t="s">
        <v>484</v>
      </c>
      <c r="M1629" t="s">
        <v>5433</v>
      </c>
    </row>
    <row r="1630" spans="9:13" x14ac:dyDescent="0.25">
      <c r="I1630" t="s">
        <v>290</v>
      </c>
      <c r="J1630" t="s">
        <v>2463</v>
      </c>
      <c r="L1630" t="s">
        <v>268</v>
      </c>
      <c r="M1630" t="s">
        <v>5188</v>
      </c>
    </row>
    <row r="1631" spans="9:13" x14ac:dyDescent="0.25">
      <c r="I1631" t="s">
        <v>4105</v>
      </c>
      <c r="J1631" t="s">
        <v>4240</v>
      </c>
      <c r="L1631" t="s">
        <v>292</v>
      </c>
      <c r="M1631" t="s">
        <v>6827</v>
      </c>
    </row>
    <row r="1632" spans="9:13" x14ac:dyDescent="0.25">
      <c r="I1632" t="s">
        <v>1884</v>
      </c>
      <c r="J1632" t="s">
        <v>2824</v>
      </c>
      <c r="L1632" t="s">
        <v>41</v>
      </c>
      <c r="M1632" t="s">
        <v>4978</v>
      </c>
    </row>
    <row r="1633" spans="9:13" x14ac:dyDescent="0.25">
      <c r="I1633" t="s">
        <v>2046</v>
      </c>
      <c r="J1633" t="s">
        <v>2047</v>
      </c>
      <c r="L1633" t="s">
        <v>43</v>
      </c>
      <c r="M1633" t="s">
        <v>7064</v>
      </c>
    </row>
    <row r="1634" spans="9:13" x14ac:dyDescent="0.25">
      <c r="I1634" t="s">
        <v>364</v>
      </c>
      <c r="J1634" t="s">
        <v>7257</v>
      </c>
      <c r="L1634" t="s">
        <v>5798</v>
      </c>
      <c r="M1634" t="s">
        <v>5799</v>
      </c>
    </row>
    <row r="1635" spans="9:13" x14ac:dyDescent="0.25">
      <c r="I1635" t="s">
        <v>102</v>
      </c>
      <c r="J1635" t="s">
        <v>4345</v>
      </c>
      <c r="L1635" t="s">
        <v>487</v>
      </c>
      <c r="M1635" t="s">
        <v>6380</v>
      </c>
    </row>
    <row r="1636" spans="9:13" x14ac:dyDescent="0.25">
      <c r="I1636" t="s">
        <v>268</v>
      </c>
      <c r="J1636" t="s">
        <v>2802</v>
      </c>
      <c r="L1636" t="s">
        <v>50</v>
      </c>
      <c r="M1636" t="s">
        <v>5661</v>
      </c>
    </row>
    <row r="1637" spans="9:13" x14ac:dyDescent="0.25">
      <c r="I1637" t="s">
        <v>415</v>
      </c>
      <c r="J1637" t="s">
        <v>3187</v>
      </c>
      <c r="L1637" t="s">
        <v>268</v>
      </c>
      <c r="M1637" t="s">
        <v>5049</v>
      </c>
    </row>
    <row r="1638" spans="9:13" x14ac:dyDescent="0.25">
      <c r="I1638" t="s">
        <v>599</v>
      </c>
      <c r="J1638" t="s">
        <v>2416</v>
      </c>
      <c r="L1638" t="s">
        <v>5531</v>
      </c>
      <c r="M1638" t="s">
        <v>5532</v>
      </c>
    </row>
    <row r="1639" spans="9:13" x14ac:dyDescent="0.25">
      <c r="I1639" t="s">
        <v>309</v>
      </c>
      <c r="J1639" t="s">
        <v>2642</v>
      </c>
      <c r="L1639" t="s">
        <v>484</v>
      </c>
      <c r="M1639" t="s">
        <v>4936</v>
      </c>
    </row>
    <row r="1640" spans="9:13" x14ac:dyDescent="0.25">
      <c r="I1640" t="s">
        <v>415</v>
      </c>
      <c r="J1640" t="s">
        <v>1962</v>
      </c>
      <c r="L1640" t="s">
        <v>327</v>
      </c>
      <c r="M1640" t="s">
        <v>4863</v>
      </c>
    </row>
    <row r="1641" spans="9:13" x14ac:dyDescent="0.25">
      <c r="I1641" t="s">
        <v>267</v>
      </c>
      <c r="J1641" t="s">
        <v>3223</v>
      </c>
      <c r="L1641" t="s">
        <v>268</v>
      </c>
      <c r="M1641" t="s">
        <v>5135</v>
      </c>
    </row>
    <row r="1642" spans="9:13" x14ac:dyDescent="0.25">
      <c r="I1642" t="s">
        <v>327</v>
      </c>
      <c r="J1642" t="s">
        <v>4288</v>
      </c>
      <c r="L1642" t="s">
        <v>329</v>
      </c>
      <c r="M1642" t="s">
        <v>5474</v>
      </c>
    </row>
    <row r="1643" spans="9:13" x14ac:dyDescent="0.25">
      <c r="I1643" t="s">
        <v>1884</v>
      </c>
      <c r="J1643" t="s">
        <v>1885</v>
      </c>
      <c r="L1643" t="s">
        <v>268</v>
      </c>
      <c r="M1643" t="s">
        <v>6514</v>
      </c>
    </row>
    <row r="1644" spans="9:13" x14ac:dyDescent="0.25">
      <c r="I1644" t="s">
        <v>2114</v>
      </c>
      <c r="J1644" t="s">
        <v>2115</v>
      </c>
      <c r="L1644" t="s">
        <v>41</v>
      </c>
      <c r="M1644" t="s">
        <v>6192</v>
      </c>
    </row>
    <row r="1645" spans="9:13" x14ac:dyDescent="0.25">
      <c r="I1645" t="s">
        <v>415</v>
      </c>
      <c r="J1645" t="s">
        <v>3032</v>
      </c>
      <c r="L1645" t="s">
        <v>6629</v>
      </c>
      <c r="M1645" t="s">
        <v>6630</v>
      </c>
    </row>
    <row r="1646" spans="9:13" x14ac:dyDescent="0.25">
      <c r="I1646" t="s">
        <v>102</v>
      </c>
      <c r="J1646" t="s">
        <v>2428</v>
      </c>
      <c r="L1646" t="s">
        <v>41</v>
      </c>
      <c r="M1646" t="s">
        <v>5677</v>
      </c>
    </row>
    <row r="1647" spans="9:13" x14ac:dyDescent="0.25">
      <c r="I1647" t="s">
        <v>415</v>
      </c>
      <c r="J1647" t="s">
        <v>4321</v>
      </c>
      <c r="L1647" t="s">
        <v>268</v>
      </c>
      <c r="M1647" t="s">
        <v>6779</v>
      </c>
    </row>
    <row r="1648" spans="9:13" x14ac:dyDescent="0.25">
      <c r="I1648" t="s">
        <v>4604</v>
      </c>
      <c r="J1648" t="s">
        <v>4605</v>
      </c>
      <c r="L1648" t="s">
        <v>602</v>
      </c>
      <c r="M1648" t="s">
        <v>6212</v>
      </c>
    </row>
    <row r="1649" spans="9:13" x14ac:dyDescent="0.25">
      <c r="I1649" t="s">
        <v>3367</v>
      </c>
      <c r="J1649" t="s">
        <v>3368</v>
      </c>
      <c r="L1649" t="s">
        <v>292</v>
      </c>
      <c r="M1649" t="s">
        <v>6334</v>
      </c>
    </row>
    <row r="1650" spans="9:13" x14ac:dyDescent="0.25">
      <c r="I1650" t="s">
        <v>1953</v>
      </c>
      <c r="J1650" t="s">
        <v>1954</v>
      </c>
      <c r="L1650" t="s">
        <v>5308</v>
      </c>
      <c r="M1650" t="s">
        <v>5309</v>
      </c>
    </row>
    <row r="1651" spans="9:13" x14ac:dyDescent="0.25">
      <c r="I1651" t="s">
        <v>2545</v>
      </c>
      <c r="J1651" t="s">
        <v>2546</v>
      </c>
      <c r="L1651" t="s">
        <v>322</v>
      </c>
      <c r="M1651" t="s">
        <v>6431</v>
      </c>
    </row>
    <row r="1652" spans="9:13" x14ac:dyDescent="0.25">
      <c r="I1652" t="s">
        <v>1803</v>
      </c>
      <c r="J1652" t="s">
        <v>3248</v>
      </c>
      <c r="L1652" t="s">
        <v>484</v>
      </c>
      <c r="M1652" t="s">
        <v>6558</v>
      </c>
    </row>
    <row r="1653" spans="9:13" x14ac:dyDescent="0.25">
      <c r="I1653" t="s">
        <v>271</v>
      </c>
      <c r="J1653" t="s">
        <v>3861</v>
      </c>
      <c r="L1653" t="s">
        <v>41</v>
      </c>
      <c r="M1653" t="s">
        <v>5856</v>
      </c>
    </row>
    <row r="1654" spans="9:13" x14ac:dyDescent="0.25">
      <c r="I1654" t="s">
        <v>50</v>
      </c>
      <c r="J1654" t="s">
        <v>4626</v>
      </c>
      <c r="L1654" t="s">
        <v>25</v>
      </c>
      <c r="M1654" t="s">
        <v>5018</v>
      </c>
    </row>
    <row r="1655" spans="9:13" x14ac:dyDescent="0.25">
      <c r="I1655" t="s">
        <v>415</v>
      </c>
      <c r="J1655" t="s">
        <v>4619</v>
      </c>
      <c r="L1655" t="s">
        <v>602</v>
      </c>
      <c r="M1655" t="s">
        <v>5525</v>
      </c>
    </row>
    <row r="1656" spans="9:13" x14ac:dyDescent="0.25">
      <c r="I1656" t="s">
        <v>2407</v>
      </c>
      <c r="J1656" t="s">
        <v>4689</v>
      </c>
      <c r="L1656" t="s">
        <v>599</v>
      </c>
      <c r="M1656" t="s">
        <v>4992</v>
      </c>
    </row>
    <row r="1657" spans="9:13" x14ac:dyDescent="0.25">
      <c r="I1657" t="s">
        <v>329</v>
      </c>
      <c r="J1657" t="s">
        <v>1899</v>
      </c>
      <c r="L1657" t="s">
        <v>6181</v>
      </c>
      <c r="M1657" t="s">
        <v>6182</v>
      </c>
    </row>
    <row r="1658" spans="9:13" x14ac:dyDescent="0.25">
      <c r="I1658" t="s">
        <v>426</v>
      </c>
      <c r="J1658" t="s">
        <v>4547</v>
      </c>
      <c r="L1658" t="s">
        <v>3986</v>
      </c>
      <c r="M1658" t="s">
        <v>6182</v>
      </c>
    </row>
    <row r="1659" spans="9:13" x14ac:dyDescent="0.25">
      <c r="I1659" t="s">
        <v>329</v>
      </c>
      <c r="J1659" t="s">
        <v>2390</v>
      </c>
      <c r="L1659" t="s">
        <v>487</v>
      </c>
      <c r="M1659" t="s">
        <v>6836</v>
      </c>
    </row>
    <row r="1660" spans="9:13" x14ac:dyDescent="0.25">
      <c r="I1660" t="s">
        <v>602</v>
      </c>
      <c r="J1660" t="s">
        <v>1719</v>
      </c>
      <c r="L1660" t="s">
        <v>41</v>
      </c>
      <c r="M1660" t="s">
        <v>6051</v>
      </c>
    </row>
    <row r="1661" spans="9:13" x14ac:dyDescent="0.25">
      <c r="I1661" t="s">
        <v>270</v>
      </c>
      <c r="J1661" t="s">
        <v>4574</v>
      </c>
      <c r="L1661" t="s">
        <v>542</v>
      </c>
      <c r="M1661" t="s">
        <v>5984</v>
      </c>
    </row>
    <row r="1662" spans="9:13" x14ac:dyDescent="0.25">
      <c r="I1662" t="s">
        <v>300</v>
      </c>
      <c r="J1662" t="s">
        <v>3256</v>
      </c>
      <c r="L1662" t="s">
        <v>268</v>
      </c>
      <c r="M1662" t="s">
        <v>6234</v>
      </c>
    </row>
    <row r="1663" spans="9:13" x14ac:dyDescent="0.25">
      <c r="I1663" t="s">
        <v>309</v>
      </c>
      <c r="J1663" t="s">
        <v>3028</v>
      </c>
      <c r="L1663" t="s">
        <v>602</v>
      </c>
      <c r="M1663" t="s">
        <v>6731</v>
      </c>
    </row>
    <row r="1664" spans="9:13" x14ac:dyDescent="0.25">
      <c r="I1664" t="s">
        <v>327</v>
      </c>
      <c r="J1664" t="s">
        <v>3096</v>
      </c>
      <c r="L1664" t="s">
        <v>25</v>
      </c>
      <c r="M1664" t="s">
        <v>6656</v>
      </c>
    </row>
    <row r="1665" spans="9:13" x14ac:dyDescent="0.25">
      <c r="I1665" t="s">
        <v>98</v>
      </c>
      <c r="J1665" t="s">
        <v>4279</v>
      </c>
      <c r="L1665" t="s">
        <v>599</v>
      </c>
      <c r="M1665" t="s">
        <v>5757</v>
      </c>
    </row>
    <row r="1666" spans="9:13" x14ac:dyDescent="0.25">
      <c r="I1666" t="s">
        <v>331</v>
      </c>
      <c r="J1666" t="s">
        <v>4259</v>
      </c>
      <c r="L1666" t="s">
        <v>129</v>
      </c>
      <c r="M1666" t="s">
        <v>5825</v>
      </c>
    </row>
    <row r="1667" spans="9:13" x14ac:dyDescent="0.25">
      <c r="I1667" t="s">
        <v>271</v>
      </c>
      <c r="J1667" t="s">
        <v>1835</v>
      </c>
      <c r="L1667" t="s">
        <v>268</v>
      </c>
      <c r="M1667" t="s">
        <v>4979</v>
      </c>
    </row>
    <row r="1668" spans="9:13" x14ac:dyDescent="0.25">
      <c r="I1668" t="s">
        <v>129</v>
      </c>
      <c r="J1668" t="s">
        <v>3133</v>
      </c>
      <c r="L1668" t="s">
        <v>268</v>
      </c>
      <c r="M1668" t="s">
        <v>6257</v>
      </c>
    </row>
    <row r="1669" spans="9:13" x14ac:dyDescent="0.25">
      <c r="I1669" t="s">
        <v>7187</v>
      </c>
      <c r="J1669" t="s">
        <v>4839</v>
      </c>
      <c r="L1669" t="s">
        <v>329</v>
      </c>
      <c r="M1669" t="s">
        <v>6740</v>
      </c>
    </row>
    <row r="1670" spans="9:13" x14ac:dyDescent="0.25">
      <c r="I1670" t="s">
        <v>329</v>
      </c>
      <c r="J1670" t="s">
        <v>2092</v>
      </c>
      <c r="L1670" t="s">
        <v>602</v>
      </c>
      <c r="M1670" t="s">
        <v>5950</v>
      </c>
    </row>
    <row r="1671" spans="9:13" x14ac:dyDescent="0.25">
      <c r="I1671" t="s">
        <v>4617</v>
      </c>
      <c r="J1671" t="s">
        <v>4618</v>
      </c>
      <c r="L1671" t="s">
        <v>602</v>
      </c>
      <c r="M1671" t="s">
        <v>5328</v>
      </c>
    </row>
    <row r="1672" spans="9:13" x14ac:dyDescent="0.25">
      <c r="I1672" t="s">
        <v>271</v>
      </c>
      <c r="J1672" t="s">
        <v>3845</v>
      </c>
      <c r="L1672" t="s">
        <v>329</v>
      </c>
      <c r="M1672" t="s">
        <v>5487</v>
      </c>
    </row>
    <row r="1673" spans="9:13" x14ac:dyDescent="0.25">
      <c r="I1673" t="s">
        <v>415</v>
      </c>
      <c r="J1673" t="s">
        <v>3829</v>
      </c>
      <c r="L1673" t="s">
        <v>484</v>
      </c>
      <c r="M1673" t="s">
        <v>5208</v>
      </c>
    </row>
    <row r="1674" spans="9:13" x14ac:dyDescent="0.25">
      <c r="I1674" t="s">
        <v>329</v>
      </c>
      <c r="J1674" t="s">
        <v>4658</v>
      </c>
      <c r="L1674" t="s">
        <v>268</v>
      </c>
      <c r="M1674" t="s">
        <v>6060</v>
      </c>
    </row>
    <row r="1675" spans="9:13" x14ac:dyDescent="0.25">
      <c r="I1675" t="s">
        <v>331</v>
      </c>
      <c r="J1675" t="s">
        <v>3527</v>
      </c>
      <c r="L1675" t="s">
        <v>5043</v>
      </c>
      <c r="M1675" t="s">
        <v>5044</v>
      </c>
    </row>
    <row r="1676" spans="9:13" x14ac:dyDescent="0.25">
      <c r="I1676" t="s">
        <v>271</v>
      </c>
      <c r="J1676" t="s">
        <v>4644</v>
      </c>
      <c r="L1676" t="s">
        <v>267</v>
      </c>
      <c r="M1676" t="s">
        <v>6221</v>
      </c>
    </row>
    <row r="1677" spans="9:13" x14ac:dyDescent="0.25">
      <c r="I1677" t="s">
        <v>300</v>
      </c>
      <c r="J1677" t="s">
        <v>4369</v>
      </c>
      <c r="L1677" t="s">
        <v>41</v>
      </c>
      <c r="M1677" t="s">
        <v>5429</v>
      </c>
    </row>
    <row r="1678" spans="9:13" x14ac:dyDescent="0.25">
      <c r="I1678" t="s">
        <v>129</v>
      </c>
      <c r="J1678" t="s">
        <v>2183</v>
      </c>
      <c r="L1678" t="s">
        <v>268</v>
      </c>
      <c r="M1678" t="s">
        <v>5021</v>
      </c>
    </row>
    <row r="1679" spans="9:13" x14ac:dyDescent="0.25">
      <c r="I1679" t="s">
        <v>331</v>
      </c>
      <c r="J1679" t="s">
        <v>4303</v>
      </c>
      <c r="L1679" t="s">
        <v>268</v>
      </c>
      <c r="M1679" t="s">
        <v>6436</v>
      </c>
    </row>
    <row r="1680" spans="9:13" x14ac:dyDescent="0.25">
      <c r="I1680" t="s">
        <v>2177</v>
      </c>
      <c r="J1680" t="s">
        <v>4612</v>
      </c>
      <c r="L1680" t="s">
        <v>129</v>
      </c>
      <c r="M1680" t="s">
        <v>7131</v>
      </c>
    </row>
    <row r="1681" spans="9:13" x14ac:dyDescent="0.25">
      <c r="I1681" t="s">
        <v>327</v>
      </c>
      <c r="J1681" t="s">
        <v>1891</v>
      </c>
      <c r="L1681" t="s">
        <v>487</v>
      </c>
      <c r="M1681" t="s">
        <v>6688</v>
      </c>
    </row>
    <row r="1682" spans="9:13" x14ac:dyDescent="0.25">
      <c r="I1682" t="s">
        <v>1884</v>
      </c>
      <c r="J1682" t="s">
        <v>2521</v>
      </c>
      <c r="L1682" t="s">
        <v>12</v>
      </c>
      <c r="M1682" t="s">
        <v>5734</v>
      </c>
    </row>
    <row r="1683" spans="9:13" x14ac:dyDescent="0.25">
      <c r="I1683" t="s">
        <v>271</v>
      </c>
      <c r="J1683" t="s">
        <v>4190</v>
      </c>
      <c r="L1683" t="s">
        <v>41</v>
      </c>
      <c r="M1683" t="s">
        <v>6185</v>
      </c>
    </row>
    <row r="1684" spans="9:13" x14ac:dyDescent="0.25">
      <c r="I1684" t="s">
        <v>331</v>
      </c>
      <c r="J1684" t="s">
        <v>7262</v>
      </c>
      <c r="L1684" t="s">
        <v>43</v>
      </c>
      <c r="M1684" t="s">
        <v>6361</v>
      </c>
    </row>
    <row r="1685" spans="9:13" x14ac:dyDescent="0.25">
      <c r="I1685" t="s">
        <v>431</v>
      </c>
      <c r="J1685" t="s">
        <v>2921</v>
      </c>
      <c r="L1685" t="s">
        <v>41</v>
      </c>
      <c r="M1685" t="s">
        <v>6813</v>
      </c>
    </row>
    <row r="1686" spans="9:13" x14ac:dyDescent="0.25">
      <c r="I1686" t="s">
        <v>268</v>
      </c>
      <c r="J1686" t="s">
        <v>1711</v>
      </c>
      <c r="L1686" t="s">
        <v>268</v>
      </c>
      <c r="M1686" t="s">
        <v>4945</v>
      </c>
    </row>
    <row r="1687" spans="9:13" x14ac:dyDescent="0.25">
      <c r="I1687" t="s">
        <v>271</v>
      </c>
      <c r="J1687" t="s">
        <v>1991</v>
      </c>
      <c r="L1687" t="s">
        <v>25</v>
      </c>
      <c r="M1687" t="s">
        <v>5495</v>
      </c>
    </row>
    <row r="1688" spans="9:13" x14ac:dyDescent="0.25">
      <c r="I1688" t="s">
        <v>2765</v>
      </c>
      <c r="J1688" t="s">
        <v>2766</v>
      </c>
      <c r="L1688" t="s">
        <v>423</v>
      </c>
      <c r="M1688" t="s">
        <v>6998</v>
      </c>
    </row>
    <row r="1689" spans="9:13" x14ac:dyDescent="0.25">
      <c r="I1689" t="s">
        <v>415</v>
      </c>
      <c r="J1689" t="s">
        <v>2612</v>
      </c>
      <c r="L1689" t="s">
        <v>599</v>
      </c>
      <c r="M1689" t="s">
        <v>5958</v>
      </c>
    </row>
    <row r="1690" spans="9:13" x14ac:dyDescent="0.25">
      <c r="I1690" t="s">
        <v>2549</v>
      </c>
      <c r="J1690" t="s">
        <v>2550</v>
      </c>
      <c r="L1690" t="s">
        <v>327</v>
      </c>
      <c r="M1690" t="s">
        <v>5888</v>
      </c>
    </row>
    <row r="1691" spans="9:13" x14ac:dyDescent="0.25">
      <c r="I1691" t="s">
        <v>271</v>
      </c>
      <c r="J1691" t="s">
        <v>3709</v>
      </c>
      <c r="L1691" t="s">
        <v>423</v>
      </c>
      <c r="M1691" t="s">
        <v>6682</v>
      </c>
    </row>
    <row r="1692" spans="9:13" x14ac:dyDescent="0.25">
      <c r="I1692" t="s">
        <v>2709</v>
      </c>
      <c r="J1692" t="s">
        <v>2780</v>
      </c>
      <c r="L1692" t="s">
        <v>41</v>
      </c>
      <c r="M1692" t="s">
        <v>7152</v>
      </c>
    </row>
    <row r="1693" spans="9:13" x14ac:dyDescent="0.25">
      <c r="I1693" t="s">
        <v>322</v>
      </c>
      <c r="J1693" t="s">
        <v>3364</v>
      </c>
      <c r="L1693" t="s">
        <v>582</v>
      </c>
      <c r="M1693" t="s">
        <v>6924</v>
      </c>
    </row>
    <row r="1694" spans="9:13" x14ac:dyDescent="0.25">
      <c r="I1694" t="s">
        <v>331</v>
      </c>
      <c r="J1694" t="s">
        <v>2515</v>
      </c>
      <c r="L1694" t="s">
        <v>292</v>
      </c>
      <c r="M1694" t="s">
        <v>5195</v>
      </c>
    </row>
    <row r="1695" spans="9:13" x14ac:dyDescent="0.25">
      <c r="I1695" t="s">
        <v>268</v>
      </c>
      <c r="J1695" t="s">
        <v>2297</v>
      </c>
      <c r="L1695" t="s">
        <v>50</v>
      </c>
      <c r="M1695" t="s">
        <v>5651</v>
      </c>
    </row>
    <row r="1696" spans="9:13" x14ac:dyDescent="0.25">
      <c r="I1696" t="s">
        <v>415</v>
      </c>
      <c r="J1696" t="s">
        <v>4420</v>
      </c>
      <c r="L1696" t="s">
        <v>423</v>
      </c>
      <c r="M1696" t="s">
        <v>6375</v>
      </c>
    </row>
    <row r="1697" spans="9:13" x14ac:dyDescent="0.25">
      <c r="I1697" t="s">
        <v>331</v>
      </c>
      <c r="J1697" t="s">
        <v>4728</v>
      </c>
      <c r="L1697" t="s">
        <v>542</v>
      </c>
      <c r="M1697" t="s">
        <v>6050</v>
      </c>
    </row>
    <row r="1698" spans="9:13" x14ac:dyDescent="0.25">
      <c r="I1698" t="s">
        <v>2480</v>
      </c>
      <c r="J1698" t="s">
        <v>3524</v>
      </c>
      <c r="L1698" t="s">
        <v>322</v>
      </c>
      <c r="M1698" t="s">
        <v>7103</v>
      </c>
    </row>
    <row r="1699" spans="9:13" x14ac:dyDescent="0.25">
      <c r="I1699" t="s">
        <v>423</v>
      </c>
      <c r="J1699" t="s">
        <v>3335</v>
      </c>
      <c r="L1699" t="s">
        <v>54</v>
      </c>
      <c r="M1699" t="s">
        <v>5978</v>
      </c>
    </row>
    <row r="1700" spans="9:13" x14ac:dyDescent="0.25">
      <c r="I1700" t="s">
        <v>300</v>
      </c>
      <c r="J1700" t="s">
        <v>4089</v>
      </c>
      <c r="L1700" t="s">
        <v>267</v>
      </c>
      <c r="M1700" t="s">
        <v>6981</v>
      </c>
    </row>
    <row r="1701" spans="9:13" x14ac:dyDescent="0.25">
      <c r="I1701" t="s">
        <v>102</v>
      </c>
      <c r="J1701" t="s">
        <v>2104</v>
      </c>
      <c r="L1701" t="s">
        <v>268</v>
      </c>
      <c r="M1701" t="s">
        <v>6801</v>
      </c>
    </row>
    <row r="1702" spans="9:13" x14ac:dyDescent="0.25">
      <c r="I1702" t="s">
        <v>4144</v>
      </c>
      <c r="J1702" t="s">
        <v>4145</v>
      </c>
      <c r="L1702" t="s">
        <v>6605</v>
      </c>
      <c r="M1702" t="s">
        <v>6606</v>
      </c>
    </row>
    <row r="1703" spans="9:13" x14ac:dyDescent="0.25">
      <c r="I1703" t="s">
        <v>374</v>
      </c>
      <c r="J1703" t="s">
        <v>3470</v>
      </c>
      <c r="L1703" t="s">
        <v>292</v>
      </c>
      <c r="M1703" t="s">
        <v>6833</v>
      </c>
    </row>
    <row r="1704" spans="9:13" x14ac:dyDescent="0.25">
      <c r="I1704" t="s">
        <v>3396</v>
      </c>
      <c r="J1704" t="s">
        <v>3397</v>
      </c>
      <c r="L1704" t="s">
        <v>268</v>
      </c>
      <c r="M1704" t="s">
        <v>4948</v>
      </c>
    </row>
    <row r="1705" spans="9:13" x14ac:dyDescent="0.25">
      <c r="I1705" t="s">
        <v>2151</v>
      </c>
      <c r="J1705" t="s">
        <v>2152</v>
      </c>
      <c r="L1705" t="s">
        <v>40</v>
      </c>
      <c r="M1705" t="s">
        <v>4968</v>
      </c>
    </row>
    <row r="1706" spans="9:13" x14ac:dyDescent="0.25">
      <c r="I1706" t="s">
        <v>3515</v>
      </c>
      <c r="J1706" t="s">
        <v>3516</v>
      </c>
      <c r="L1706" t="s">
        <v>292</v>
      </c>
      <c r="M1706" t="s">
        <v>6379</v>
      </c>
    </row>
    <row r="1707" spans="9:13" x14ac:dyDescent="0.25">
      <c r="I1707" t="s">
        <v>322</v>
      </c>
      <c r="J1707" t="s">
        <v>4581</v>
      </c>
      <c r="L1707" t="s">
        <v>484</v>
      </c>
      <c r="M1707" t="s">
        <v>5657</v>
      </c>
    </row>
    <row r="1708" spans="9:13" x14ac:dyDescent="0.25">
      <c r="I1708" t="s">
        <v>290</v>
      </c>
      <c r="J1708" t="s">
        <v>3277</v>
      </c>
      <c r="L1708" t="s">
        <v>6575</v>
      </c>
      <c r="M1708" t="s">
        <v>6576</v>
      </c>
    </row>
    <row r="1709" spans="9:13" x14ac:dyDescent="0.25">
      <c r="I1709" t="s">
        <v>268</v>
      </c>
      <c r="J1709" t="s">
        <v>7296</v>
      </c>
      <c r="L1709" t="s">
        <v>739</v>
      </c>
      <c r="M1709" t="s">
        <v>4951</v>
      </c>
    </row>
    <row r="1710" spans="9:13" x14ac:dyDescent="0.25">
      <c r="I1710" t="s">
        <v>130</v>
      </c>
      <c r="J1710" t="s">
        <v>3372</v>
      </c>
      <c r="L1710" t="s">
        <v>487</v>
      </c>
      <c r="M1710" t="s">
        <v>5259</v>
      </c>
    </row>
    <row r="1711" spans="9:13" x14ac:dyDescent="0.25">
      <c r="I1711" t="s">
        <v>102</v>
      </c>
      <c r="J1711" t="s">
        <v>3738</v>
      </c>
      <c r="L1711" t="s">
        <v>484</v>
      </c>
      <c r="M1711" t="s">
        <v>5612</v>
      </c>
    </row>
    <row r="1712" spans="9:13" x14ac:dyDescent="0.25">
      <c r="I1712" t="s">
        <v>26</v>
      </c>
      <c r="J1712" t="s">
        <v>4026</v>
      </c>
      <c r="L1712" t="s">
        <v>542</v>
      </c>
      <c r="M1712" t="s">
        <v>5281</v>
      </c>
    </row>
    <row r="1713" spans="9:13" x14ac:dyDescent="0.25">
      <c r="I1713" t="s">
        <v>290</v>
      </c>
      <c r="J1713" t="s">
        <v>1972</v>
      </c>
      <c r="L1713" t="s">
        <v>318</v>
      </c>
      <c r="M1713" t="s">
        <v>5144</v>
      </c>
    </row>
    <row r="1714" spans="9:13" x14ac:dyDescent="0.25">
      <c r="I1714" t="s">
        <v>415</v>
      </c>
      <c r="J1714" t="s">
        <v>4813</v>
      </c>
      <c r="L1714" t="s">
        <v>40</v>
      </c>
      <c r="M1714" t="s">
        <v>5162</v>
      </c>
    </row>
    <row r="1715" spans="9:13" x14ac:dyDescent="0.25">
      <c r="I1715" t="s">
        <v>415</v>
      </c>
      <c r="J1715" t="s">
        <v>1700</v>
      </c>
      <c r="L1715" t="s">
        <v>267</v>
      </c>
      <c r="M1715" t="s">
        <v>5128</v>
      </c>
    </row>
    <row r="1716" spans="9:13" x14ac:dyDescent="0.25">
      <c r="I1716" t="s">
        <v>3931</v>
      </c>
      <c r="J1716" t="s">
        <v>3932</v>
      </c>
      <c r="L1716" t="s">
        <v>5352</v>
      </c>
      <c r="M1716" t="s">
        <v>5353</v>
      </c>
    </row>
    <row r="1717" spans="9:13" x14ac:dyDescent="0.25">
      <c r="I1717" t="s">
        <v>2177</v>
      </c>
      <c r="J1717" t="s">
        <v>2178</v>
      </c>
      <c r="L1717" t="s">
        <v>4994</v>
      </c>
      <c r="M1717" t="s">
        <v>7189</v>
      </c>
    </row>
    <row r="1718" spans="9:13" x14ac:dyDescent="0.25">
      <c r="I1718" t="s">
        <v>2991</v>
      </c>
      <c r="J1718" t="s">
        <v>2992</v>
      </c>
      <c r="L1718" t="s">
        <v>599</v>
      </c>
      <c r="M1718" t="s">
        <v>6775</v>
      </c>
    </row>
    <row r="1719" spans="9:13" x14ac:dyDescent="0.25">
      <c r="I1719" t="s">
        <v>415</v>
      </c>
      <c r="J1719" t="s">
        <v>3179</v>
      </c>
      <c r="L1719" t="s">
        <v>268</v>
      </c>
      <c r="M1719" t="s">
        <v>6917</v>
      </c>
    </row>
    <row r="1720" spans="9:13" x14ac:dyDescent="0.25">
      <c r="I1720" t="s">
        <v>271</v>
      </c>
      <c r="J1720" t="s">
        <v>1755</v>
      </c>
      <c r="L1720" t="s">
        <v>4994</v>
      </c>
      <c r="M1720" t="s">
        <v>5022</v>
      </c>
    </row>
    <row r="1721" spans="9:13" x14ac:dyDescent="0.25">
      <c r="I1721" t="s">
        <v>267</v>
      </c>
      <c r="J1721" t="s">
        <v>2532</v>
      </c>
      <c r="L1721" t="s">
        <v>4994</v>
      </c>
      <c r="M1721" t="s">
        <v>5763</v>
      </c>
    </row>
    <row r="1722" spans="9:13" x14ac:dyDescent="0.25">
      <c r="I1722" t="s">
        <v>102</v>
      </c>
      <c r="J1722" t="s">
        <v>2437</v>
      </c>
      <c r="L1722" t="s">
        <v>6501</v>
      </c>
      <c r="M1722" t="s">
        <v>6502</v>
      </c>
    </row>
    <row r="1723" spans="9:13" x14ac:dyDescent="0.25">
      <c r="I1723" t="s">
        <v>2151</v>
      </c>
      <c r="J1723" t="s">
        <v>3860</v>
      </c>
      <c r="L1723" t="s">
        <v>43</v>
      </c>
      <c r="M1723" t="s">
        <v>6584</v>
      </c>
    </row>
    <row r="1724" spans="9:13" x14ac:dyDescent="0.25">
      <c r="I1724" t="s">
        <v>2913</v>
      </c>
      <c r="J1724" t="s">
        <v>2914</v>
      </c>
      <c r="L1724" t="s">
        <v>4994</v>
      </c>
      <c r="M1724" t="s">
        <v>7040</v>
      </c>
    </row>
    <row r="1725" spans="9:13" x14ac:dyDescent="0.25">
      <c r="I1725" t="s">
        <v>582</v>
      </c>
      <c r="J1725" t="s">
        <v>4415</v>
      </c>
      <c r="L1725" t="s">
        <v>599</v>
      </c>
      <c r="M1725" t="s">
        <v>5874</v>
      </c>
    </row>
    <row r="1726" spans="9:13" x14ac:dyDescent="0.25">
      <c r="I1726" t="s">
        <v>4851</v>
      </c>
      <c r="J1726" t="s">
        <v>4852</v>
      </c>
      <c r="L1726" t="s">
        <v>4994</v>
      </c>
      <c r="M1726" t="s">
        <v>5809</v>
      </c>
    </row>
    <row r="1727" spans="9:13" x14ac:dyDescent="0.25">
      <c r="I1727" t="s">
        <v>738</v>
      </c>
      <c r="J1727" t="s">
        <v>3251</v>
      </c>
      <c r="L1727" t="s">
        <v>4996</v>
      </c>
      <c r="M1727" t="s">
        <v>4997</v>
      </c>
    </row>
    <row r="1728" spans="9:13" x14ac:dyDescent="0.25">
      <c r="I1728" t="s">
        <v>374</v>
      </c>
      <c r="J1728" t="s">
        <v>4720</v>
      </c>
      <c r="L1728" t="s">
        <v>268</v>
      </c>
      <c r="M1728" t="s">
        <v>6433</v>
      </c>
    </row>
    <row r="1729" spans="9:13" x14ac:dyDescent="0.25">
      <c r="I1729" t="s">
        <v>1937</v>
      </c>
      <c r="J1729" t="s">
        <v>4161</v>
      </c>
      <c r="L1729" t="s">
        <v>43</v>
      </c>
      <c r="M1729" t="s">
        <v>5593</v>
      </c>
    </row>
    <row r="1730" spans="9:13" x14ac:dyDescent="0.25">
      <c r="I1730" t="s">
        <v>582</v>
      </c>
      <c r="J1730" t="s">
        <v>3460</v>
      </c>
      <c r="L1730" t="s">
        <v>599</v>
      </c>
      <c r="M1730" t="s">
        <v>6894</v>
      </c>
    </row>
    <row r="1731" spans="9:13" x14ac:dyDescent="0.25">
      <c r="I1731" t="s">
        <v>26</v>
      </c>
      <c r="J1731" t="s">
        <v>2275</v>
      </c>
      <c r="L1731" t="s">
        <v>7187</v>
      </c>
      <c r="M1731" t="s">
        <v>6133</v>
      </c>
    </row>
    <row r="1732" spans="9:13" x14ac:dyDescent="0.25">
      <c r="I1732" t="s">
        <v>290</v>
      </c>
      <c r="J1732" t="s">
        <v>2967</v>
      </c>
      <c r="L1732" t="s">
        <v>599</v>
      </c>
      <c r="M1732" t="s">
        <v>5968</v>
      </c>
    </row>
    <row r="1733" spans="9:13" x14ac:dyDescent="0.25">
      <c r="I1733" t="s">
        <v>2367</v>
      </c>
      <c r="J1733" t="s">
        <v>4189</v>
      </c>
      <c r="L1733" t="s">
        <v>4999</v>
      </c>
      <c r="M1733" t="s">
        <v>6434</v>
      </c>
    </row>
    <row r="1734" spans="9:13" x14ac:dyDescent="0.25">
      <c r="I1734" t="s">
        <v>2955</v>
      </c>
      <c r="J1734" t="s">
        <v>2956</v>
      </c>
      <c r="L1734" t="s">
        <v>51</v>
      </c>
      <c r="M1734" t="s">
        <v>5839</v>
      </c>
    </row>
    <row r="1735" spans="9:13" x14ac:dyDescent="0.25">
      <c r="I1735" t="s">
        <v>97</v>
      </c>
      <c r="J1735" t="s">
        <v>4690</v>
      </c>
      <c r="L1735" t="s">
        <v>487</v>
      </c>
      <c r="M1735" t="s">
        <v>6524</v>
      </c>
    </row>
    <row r="1736" spans="9:13" x14ac:dyDescent="0.25">
      <c r="I1736" t="s">
        <v>423</v>
      </c>
      <c r="J1736" t="s">
        <v>3494</v>
      </c>
      <c r="L1736" t="s">
        <v>484</v>
      </c>
      <c r="M1736" t="s">
        <v>5415</v>
      </c>
    </row>
    <row r="1737" spans="9:13" x14ac:dyDescent="0.25">
      <c r="I1737" t="s">
        <v>3058</v>
      </c>
      <c r="J1737" t="s">
        <v>3059</v>
      </c>
      <c r="L1737" t="s">
        <v>487</v>
      </c>
      <c r="M1737" t="s">
        <v>5105</v>
      </c>
    </row>
    <row r="1738" spans="9:13" x14ac:dyDescent="0.25">
      <c r="I1738" t="s">
        <v>1</v>
      </c>
      <c r="J1738" t="s">
        <v>4264</v>
      </c>
      <c r="L1738" t="s">
        <v>5352</v>
      </c>
      <c r="M1738" t="s">
        <v>6579</v>
      </c>
    </row>
    <row r="1739" spans="9:13" x14ac:dyDescent="0.25">
      <c r="I1739" t="s">
        <v>12</v>
      </c>
      <c r="J1739" t="s">
        <v>2817</v>
      </c>
      <c r="L1739" t="s">
        <v>576</v>
      </c>
      <c r="M1739" t="s">
        <v>7198</v>
      </c>
    </row>
    <row r="1740" spans="9:13" x14ac:dyDescent="0.25">
      <c r="I1740" t="s">
        <v>2972</v>
      </c>
      <c r="J1740" t="s">
        <v>3650</v>
      </c>
      <c r="L1740" t="s">
        <v>25</v>
      </c>
      <c r="M1740" t="s">
        <v>6792</v>
      </c>
    </row>
    <row r="1741" spans="9:13" x14ac:dyDescent="0.25">
      <c r="I1741" t="s">
        <v>303</v>
      </c>
      <c r="J1741" t="s">
        <v>1998</v>
      </c>
      <c r="L1741" t="s">
        <v>41</v>
      </c>
      <c r="M1741" t="s">
        <v>5132</v>
      </c>
    </row>
    <row r="1742" spans="9:13" x14ac:dyDescent="0.25">
      <c r="I1742" t="s">
        <v>268</v>
      </c>
      <c r="J1742" t="s">
        <v>3539</v>
      </c>
      <c r="L1742" t="s">
        <v>268</v>
      </c>
      <c r="M1742" t="s">
        <v>5533</v>
      </c>
    </row>
    <row r="1743" spans="9:13" x14ac:dyDescent="0.25">
      <c r="I1743" t="s">
        <v>2034</v>
      </c>
      <c r="J1743" t="s">
        <v>2035</v>
      </c>
      <c r="L1743" t="s">
        <v>5377</v>
      </c>
      <c r="M1743" t="s">
        <v>5378</v>
      </c>
    </row>
    <row r="1744" spans="9:13" x14ac:dyDescent="0.25">
      <c r="I1744" t="s">
        <v>599</v>
      </c>
      <c r="J1744" t="s">
        <v>2253</v>
      </c>
      <c r="L1744" t="s">
        <v>292</v>
      </c>
      <c r="M1744" t="s">
        <v>6857</v>
      </c>
    </row>
    <row r="1745" spans="9:13" x14ac:dyDescent="0.25">
      <c r="I1745" t="s">
        <v>738</v>
      </c>
      <c r="J1745" t="s">
        <v>2131</v>
      </c>
      <c r="L1745" t="s">
        <v>599</v>
      </c>
      <c r="M1745" t="s">
        <v>6572</v>
      </c>
    </row>
    <row r="1746" spans="9:13" x14ac:dyDescent="0.25">
      <c r="I1746" t="s">
        <v>374</v>
      </c>
      <c r="J1746" t="s">
        <v>4211</v>
      </c>
      <c r="L1746" t="s">
        <v>268</v>
      </c>
      <c r="M1746" t="s">
        <v>5762</v>
      </c>
    </row>
    <row r="1747" spans="9:13" x14ac:dyDescent="0.25">
      <c r="I1747" t="s">
        <v>1727</v>
      </c>
      <c r="J1747" t="s">
        <v>4699</v>
      </c>
      <c r="L1747" t="s">
        <v>329</v>
      </c>
      <c r="M1747" t="s">
        <v>5803</v>
      </c>
    </row>
    <row r="1748" spans="9:13" x14ac:dyDescent="0.25">
      <c r="I1748" t="s">
        <v>268</v>
      </c>
      <c r="J1748" t="s">
        <v>3356</v>
      </c>
      <c r="L1748" t="s">
        <v>487</v>
      </c>
      <c r="M1748" t="s">
        <v>6720</v>
      </c>
    </row>
    <row r="1749" spans="9:13" x14ac:dyDescent="0.25">
      <c r="I1749" t="s">
        <v>2432</v>
      </c>
      <c r="J1749" t="s">
        <v>4378</v>
      </c>
      <c r="L1749" t="s">
        <v>509</v>
      </c>
      <c r="M1749" t="s">
        <v>6744</v>
      </c>
    </row>
    <row r="1750" spans="9:13" x14ac:dyDescent="0.25">
      <c r="I1750" t="s">
        <v>268</v>
      </c>
      <c r="J1750" t="s">
        <v>4672</v>
      </c>
      <c r="L1750" t="s">
        <v>51</v>
      </c>
      <c r="M1750" t="s">
        <v>5779</v>
      </c>
    </row>
    <row r="1751" spans="9:13" x14ac:dyDescent="0.25">
      <c r="I1751" t="s">
        <v>358</v>
      </c>
      <c r="J1751" t="s">
        <v>2890</v>
      </c>
      <c r="L1751" t="s">
        <v>5937</v>
      </c>
      <c r="M1751" t="s">
        <v>5938</v>
      </c>
    </row>
    <row r="1752" spans="9:13" x14ac:dyDescent="0.25">
      <c r="I1752" t="s">
        <v>738</v>
      </c>
      <c r="J1752" t="s">
        <v>2553</v>
      </c>
      <c r="L1752" t="s">
        <v>423</v>
      </c>
      <c r="M1752" t="s">
        <v>6282</v>
      </c>
    </row>
    <row r="1753" spans="9:13" x14ac:dyDescent="0.25">
      <c r="I1753" t="s">
        <v>267</v>
      </c>
      <c r="J1753" t="s">
        <v>2984</v>
      </c>
      <c r="L1753" t="s">
        <v>599</v>
      </c>
      <c r="M1753" t="s">
        <v>6853</v>
      </c>
    </row>
    <row r="1754" spans="9:13" x14ac:dyDescent="0.25">
      <c r="I1754" t="s">
        <v>97</v>
      </c>
      <c r="J1754" t="s">
        <v>2904</v>
      </c>
      <c r="L1754" t="s">
        <v>318</v>
      </c>
      <c r="M1754" t="s">
        <v>6101</v>
      </c>
    </row>
    <row r="1755" spans="9:13" x14ac:dyDescent="0.25">
      <c r="I1755" t="s">
        <v>1888</v>
      </c>
      <c r="J1755" t="s">
        <v>1889</v>
      </c>
      <c r="L1755" t="s">
        <v>484</v>
      </c>
      <c r="M1755" t="s">
        <v>6274</v>
      </c>
    </row>
    <row r="1756" spans="9:13" x14ac:dyDescent="0.25">
      <c r="I1756" t="s">
        <v>303</v>
      </c>
      <c r="J1756" t="s">
        <v>1808</v>
      </c>
      <c r="L1756" t="s">
        <v>6022</v>
      </c>
      <c r="M1756" t="s">
        <v>6954</v>
      </c>
    </row>
    <row r="1757" spans="9:13" x14ac:dyDescent="0.25">
      <c r="I1757" t="s">
        <v>2636</v>
      </c>
      <c r="J1757" t="s">
        <v>2637</v>
      </c>
      <c r="L1757" t="s">
        <v>290</v>
      </c>
      <c r="M1757" t="s">
        <v>6748</v>
      </c>
    </row>
    <row r="1758" spans="9:13" x14ac:dyDescent="0.25">
      <c r="I1758" t="s">
        <v>102</v>
      </c>
      <c r="J1758" t="s">
        <v>3730</v>
      </c>
      <c r="L1758" t="s">
        <v>322</v>
      </c>
      <c r="M1758" t="s">
        <v>6166</v>
      </c>
    </row>
    <row r="1759" spans="9:13" x14ac:dyDescent="0.25">
      <c r="I1759" t="s">
        <v>294</v>
      </c>
      <c r="J1759" t="s">
        <v>3377</v>
      </c>
      <c r="L1759" t="s">
        <v>423</v>
      </c>
      <c r="M1759" t="s">
        <v>6314</v>
      </c>
    </row>
    <row r="1760" spans="9:13" x14ac:dyDescent="0.25">
      <c r="I1760" t="s">
        <v>50</v>
      </c>
      <c r="J1760" t="s">
        <v>4642</v>
      </c>
      <c r="L1760" t="s">
        <v>51</v>
      </c>
      <c r="M1760" t="s">
        <v>7109</v>
      </c>
    </row>
    <row r="1761" spans="9:13" x14ac:dyDescent="0.25">
      <c r="I1761" t="s">
        <v>329</v>
      </c>
      <c r="J1761" t="s">
        <v>3108</v>
      </c>
      <c r="L1761" t="s">
        <v>53</v>
      </c>
      <c r="M1761" t="s">
        <v>6392</v>
      </c>
    </row>
    <row r="1762" spans="9:13" x14ac:dyDescent="0.25">
      <c r="I1762" t="s">
        <v>3725</v>
      </c>
      <c r="J1762" t="s">
        <v>3726</v>
      </c>
      <c r="L1762" t="s">
        <v>484</v>
      </c>
      <c r="M1762" t="s">
        <v>6488</v>
      </c>
    </row>
    <row r="1763" spans="9:13" x14ac:dyDescent="0.25">
      <c r="I1763" t="s">
        <v>546</v>
      </c>
      <c r="J1763" t="s">
        <v>2631</v>
      </c>
      <c r="L1763" t="s">
        <v>542</v>
      </c>
      <c r="M1763" t="s">
        <v>6989</v>
      </c>
    </row>
    <row r="1764" spans="9:13" x14ac:dyDescent="0.25">
      <c r="I1764" t="s">
        <v>267</v>
      </c>
      <c r="J1764" t="s">
        <v>3003</v>
      </c>
      <c r="L1764" t="s">
        <v>6889</v>
      </c>
      <c r="M1764" t="s">
        <v>6890</v>
      </c>
    </row>
    <row r="1765" spans="9:13" x14ac:dyDescent="0.25">
      <c r="I1765" t="s">
        <v>267</v>
      </c>
      <c r="J1765" t="s">
        <v>4814</v>
      </c>
      <c r="L1765" t="s">
        <v>267</v>
      </c>
      <c r="M1765" t="s">
        <v>6905</v>
      </c>
    </row>
    <row r="1766" spans="9:13" x14ac:dyDescent="0.25">
      <c r="I1766" t="s">
        <v>4453</v>
      </c>
      <c r="J1766" t="s">
        <v>4454</v>
      </c>
      <c r="L1766" t="s">
        <v>509</v>
      </c>
      <c r="M1766" t="s">
        <v>7173</v>
      </c>
    </row>
    <row r="1767" spans="9:13" x14ac:dyDescent="0.25">
      <c r="I1767" t="s">
        <v>738</v>
      </c>
      <c r="J1767" t="s">
        <v>2456</v>
      </c>
      <c r="L1767" t="s">
        <v>5683</v>
      </c>
      <c r="M1767" t="s">
        <v>7178</v>
      </c>
    </row>
    <row r="1768" spans="9:13" x14ac:dyDescent="0.25">
      <c r="I1768" t="s">
        <v>12</v>
      </c>
      <c r="J1768" t="s">
        <v>4322</v>
      </c>
      <c r="L1768" t="s">
        <v>824</v>
      </c>
      <c r="M1768" t="s">
        <v>5782</v>
      </c>
    </row>
    <row r="1769" spans="9:13" x14ac:dyDescent="0.25">
      <c r="I1769" t="s">
        <v>3345</v>
      </c>
      <c r="J1769" t="s">
        <v>3346</v>
      </c>
      <c r="L1769" t="s">
        <v>6046</v>
      </c>
      <c r="M1769" t="s">
        <v>6047</v>
      </c>
    </row>
    <row r="1770" spans="9:13" x14ac:dyDescent="0.25">
      <c r="I1770" t="s">
        <v>4382</v>
      </c>
      <c r="J1770" t="s">
        <v>4383</v>
      </c>
      <c r="L1770" t="s">
        <v>6061</v>
      </c>
      <c r="M1770" t="s">
        <v>6062</v>
      </c>
    </row>
    <row r="1771" spans="9:13" x14ac:dyDescent="0.25">
      <c r="I1771" t="s">
        <v>1691</v>
      </c>
      <c r="J1771" t="s">
        <v>3569</v>
      </c>
      <c r="L1771" t="s">
        <v>419</v>
      </c>
      <c r="M1771" t="s">
        <v>6070</v>
      </c>
    </row>
    <row r="1772" spans="9:13" x14ac:dyDescent="0.25">
      <c r="I1772" t="s">
        <v>1691</v>
      </c>
      <c r="J1772" t="s">
        <v>3963</v>
      </c>
      <c r="L1772" t="s">
        <v>290</v>
      </c>
      <c r="M1772" t="s">
        <v>7096</v>
      </c>
    </row>
    <row r="1773" spans="9:13" x14ac:dyDescent="0.25">
      <c r="I1773" t="s">
        <v>567</v>
      </c>
      <c r="J1773" t="s">
        <v>3344</v>
      </c>
      <c r="L1773" t="s">
        <v>50</v>
      </c>
      <c r="M1773" t="s">
        <v>6955</v>
      </c>
    </row>
    <row r="1774" spans="9:13" x14ac:dyDescent="0.25">
      <c r="I1774" t="s">
        <v>267</v>
      </c>
      <c r="J1774" t="s">
        <v>1752</v>
      </c>
      <c r="L1774" t="s">
        <v>419</v>
      </c>
      <c r="M1774" t="s">
        <v>5632</v>
      </c>
    </row>
    <row r="1775" spans="9:13" x14ac:dyDescent="0.25">
      <c r="I1775" t="s">
        <v>329</v>
      </c>
      <c r="J1775" t="s">
        <v>4675</v>
      </c>
      <c r="L1775" t="s">
        <v>268</v>
      </c>
      <c r="M1775" t="s">
        <v>7117</v>
      </c>
    </row>
    <row r="1776" spans="9:13" x14ac:dyDescent="0.25">
      <c r="I1776" t="s">
        <v>604</v>
      </c>
      <c r="J1776" t="s">
        <v>4564</v>
      </c>
      <c r="L1776" t="s">
        <v>509</v>
      </c>
      <c r="M1776" t="s">
        <v>6594</v>
      </c>
    </row>
    <row r="1777" spans="9:13" x14ac:dyDescent="0.25">
      <c r="I1777" t="s">
        <v>268</v>
      </c>
      <c r="J1777" t="s">
        <v>2625</v>
      </c>
      <c r="L1777" t="s">
        <v>599</v>
      </c>
      <c r="M1777" t="s">
        <v>5194</v>
      </c>
    </row>
    <row r="1778" spans="9:13" x14ac:dyDescent="0.25">
      <c r="I1778" t="s">
        <v>268</v>
      </c>
      <c r="J1778" t="s">
        <v>4589</v>
      </c>
      <c r="L1778" t="s">
        <v>419</v>
      </c>
      <c r="M1778" t="s">
        <v>5492</v>
      </c>
    </row>
    <row r="1779" spans="9:13" x14ac:dyDescent="0.25">
      <c r="I1779" t="s">
        <v>144</v>
      </c>
      <c r="J1779" t="s">
        <v>7291</v>
      </c>
      <c r="L1779" t="s">
        <v>5212</v>
      </c>
      <c r="M1779" t="s">
        <v>5213</v>
      </c>
    </row>
    <row r="1780" spans="9:13" x14ac:dyDescent="0.25">
      <c r="I1780" t="s">
        <v>738</v>
      </c>
      <c r="J1780" t="s">
        <v>4041</v>
      </c>
      <c r="L1780" t="s">
        <v>509</v>
      </c>
      <c r="M1780" t="s">
        <v>6522</v>
      </c>
    </row>
    <row r="1781" spans="9:13" x14ac:dyDescent="0.25">
      <c r="I1781" t="s">
        <v>599</v>
      </c>
      <c r="J1781" t="s">
        <v>4432</v>
      </c>
      <c r="L1781" t="s">
        <v>509</v>
      </c>
      <c r="M1781" t="s">
        <v>6707</v>
      </c>
    </row>
    <row r="1782" spans="9:13" x14ac:dyDescent="0.25">
      <c r="I1782" t="s">
        <v>2008</v>
      </c>
      <c r="J1782" t="s">
        <v>2009</v>
      </c>
      <c r="L1782" t="s">
        <v>599</v>
      </c>
      <c r="M1782" t="s">
        <v>5455</v>
      </c>
    </row>
    <row r="1783" spans="9:13" x14ac:dyDescent="0.25">
      <c r="I1783" t="s">
        <v>4022</v>
      </c>
      <c r="J1783" t="s">
        <v>4023</v>
      </c>
      <c r="L1783" t="s">
        <v>267</v>
      </c>
      <c r="M1783" t="s">
        <v>6784</v>
      </c>
    </row>
    <row r="1784" spans="9:13" x14ac:dyDescent="0.25">
      <c r="I1784" t="s">
        <v>374</v>
      </c>
      <c r="J1784" t="s">
        <v>3903</v>
      </c>
      <c r="L1784" t="s">
        <v>12</v>
      </c>
      <c r="M1784" t="s">
        <v>6847</v>
      </c>
    </row>
    <row r="1785" spans="9:13" x14ac:dyDescent="0.25">
      <c r="I1785" t="s">
        <v>7187</v>
      </c>
      <c r="J1785" t="s">
        <v>2278</v>
      </c>
      <c r="L1785" t="s">
        <v>509</v>
      </c>
      <c r="M1785" t="s">
        <v>7077</v>
      </c>
    </row>
    <row r="1786" spans="9:13" x14ac:dyDescent="0.25">
      <c r="I1786" t="s">
        <v>0</v>
      </c>
      <c r="J1786" t="s">
        <v>2160</v>
      </c>
      <c r="L1786" t="s">
        <v>5058</v>
      </c>
      <c r="M1786" t="s">
        <v>5059</v>
      </c>
    </row>
    <row r="1787" spans="9:13" x14ac:dyDescent="0.25">
      <c r="I1787" t="s">
        <v>303</v>
      </c>
      <c r="J1787" t="s">
        <v>2361</v>
      </c>
      <c r="L1787" t="s">
        <v>5209</v>
      </c>
      <c r="M1787" t="s">
        <v>6492</v>
      </c>
    </row>
    <row r="1788" spans="9:13" x14ac:dyDescent="0.25">
      <c r="I1788" t="s">
        <v>1780</v>
      </c>
      <c r="J1788" t="s">
        <v>4786</v>
      </c>
      <c r="L1788" t="s">
        <v>484</v>
      </c>
      <c r="M1788" t="s">
        <v>6718</v>
      </c>
    </row>
    <row r="1789" spans="9:13" x14ac:dyDescent="0.25">
      <c r="I1789" t="s">
        <v>41</v>
      </c>
      <c r="J1789" t="s">
        <v>3493</v>
      </c>
      <c r="L1789" t="s">
        <v>268</v>
      </c>
      <c r="M1789" t="s">
        <v>5830</v>
      </c>
    </row>
    <row r="1790" spans="9:13" x14ac:dyDescent="0.25">
      <c r="I1790" t="s">
        <v>3340</v>
      </c>
      <c r="J1790" t="s">
        <v>3818</v>
      </c>
      <c r="L1790" t="s">
        <v>599</v>
      </c>
      <c r="M1790" t="s">
        <v>6888</v>
      </c>
    </row>
    <row r="1791" spans="9:13" x14ac:dyDescent="0.25">
      <c r="I1791" t="s">
        <v>1691</v>
      </c>
      <c r="J1791" t="s">
        <v>3567</v>
      </c>
      <c r="L1791" t="s">
        <v>484</v>
      </c>
      <c r="M1791" t="s">
        <v>5512</v>
      </c>
    </row>
    <row r="1792" spans="9:13" x14ac:dyDescent="0.25">
      <c r="I1792" t="s">
        <v>268</v>
      </c>
      <c r="J1792" t="s">
        <v>1946</v>
      </c>
      <c r="L1792" t="s">
        <v>509</v>
      </c>
      <c r="M1792" t="s">
        <v>5755</v>
      </c>
    </row>
    <row r="1793" spans="9:13" x14ac:dyDescent="0.25">
      <c r="I1793" t="s">
        <v>415</v>
      </c>
      <c r="J1793" t="s">
        <v>4005</v>
      </c>
      <c r="L1793" t="s">
        <v>599</v>
      </c>
      <c r="M1793" t="s">
        <v>6415</v>
      </c>
    </row>
    <row r="1794" spans="9:13" x14ac:dyDescent="0.25">
      <c r="I1794" t="s">
        <v>415</v>
      </c>
      <c r="J1794" t="s">
        <v>3507</v>
      </c>
      <c r="L1794" t="s">
        <v>509</v>
      </c>
      <c r="M1794" t="s">
        <v>6251</v>
      </c>
    </row>
    <row r="1795" spans="9:13" x14ac:dyDescent="0.25">
      <c r="I1795" t="s">
        <v>415</v>
      </c>
      <c r="J1795" t="s">
        <v>4542</v>
      </c>
      <c r="L1795" t="s">
        <v>2380</v>
      </c>
      <c r="M1795" t="s">
        <v>7193</v>
      </c>
    </row>
    <row r="1796" spans="9:13" x14ac:dyDescent="0.25">
      <c r="I1796" t="s">
        <v>374</v>
      </c>
      <c r="J1796" t="s">
        <v>4402</v>
      </c>
      <c r="L1796" t="s">
        <v>5212</v>
      </c>
      <c r="M1796" t="s">
        <v>5845</v>
      </c>
    </row>
    <row r="1797" spans="9:13" x14ac:dyDescent="0.25">
      <c r="I1797" t="s">
        <v>2878</v>
      </c>
      <c r="J1797" t="s">
        <v>2879</v>
      </c>
      <c r="L1797" t="s">
        <v>5212</v>
      </c>
      <c r="M1797" t="s">
        <v>5472</v>
      </c>
    </row>
    <row r="1798" spans="9:13" x14ac:dyDescent="0.25">
      <c r="I1798" t="s">
        <v>582</v>
      </c>
      <c r="J1798" t="s">
        <v>2877</v>
      </c>
      <c r="L1798" t="s">
        <v>484</v>
      </c>
      <c r="M1798" t="s">
        <v>6506</v>
      </c>
    </row>
    <row r="1799" spans="9:13" x14ac:dyDescent="0.25">
      <c r="I1799" t="s">
        <v>303</v>
      </c>
      <c r="J1799" t="s">
        <v>4326</v>
      </c>
      <c r="L1799" t="s">
        <v>290</v>
      </c>
      <c r="M1799" t="s">
        <v>6649</v>
      </c>
    </row>
    <row r="1800" spans="9:13" x14ac:dyDescent="0.25">
      <c r="I1800" t="s">
        <v>98</v>
      </c>
      <c r="J1800" t="s">
        <v>3584</v>
      </c>
      <c r="L1800" t="s">
        <v>5921</v>
      </c>
      <c r="M1800" t="s">
        <v>6313</v>
      </c>
    </row>
    <row r="1801" spans="9:13" x14ac:dyDescent="0.25">
      <c r="I1801" t="s">
        <v>415</v>
      </c>
      <c r="J1801" t="s">
        <v>2243</v>
      </c>
      <c r="L1801" t="s">
        <v>5748</v>
      </c>
      <c r="M1801" t="s">
        <v>6463</v>
      </c>
    </row>
    <row r="1802" spans="9:13" x14ac:dyDescent="0.25">
      <c r="I1802" t="s">
        <v>329</v>
      </c>
      <c r="J1802" t="s">
        <v>4148</v>
      </c>
      <c r="L1802" t="s">
        <v>268</v>
      </c>
      <c r="M1802" t="s">
        <v>5857</v>
      </c>
    </row>
    <row r="1803" spans="9:13" x14ac:dyDescent="0.25">
      <c r="I1803" t="s">
        <v>0</v>
      </c>
      <c r="J1803" t="s">
        <v>3158</v>
      </c>
      <c r="L1803" t="s">
        <v>509</v>
      </c>
      <c r="M1803" t="s">
        <v>6138</v>
      </c>
    </row>
    <row r="1804" spans="9:13" x14ac:dyDescent="0.25">
      <c r="I1804" t="s">
        <v>2072</v>
      </c>
      <c r="J1804" t="s">
        <v>2073</v>
      </c>
      <c r="L1804" t="s">
        <v>6592</v>
      </c>
      <c r="M1804" t="s">
        <v>6807</v>
      </c>
    </row>
    <row r="1805" spans="9:13" x14ac:dyDescent="0.25">
      <c r="I1805" t="s">
        <v>599</v>
      </c>
      <c r="J1805" t="s">
        <v>2965</v>
      </c>
      <c r="L1805" t="s">
        <v>6726</v>
      </c>
      <c r="M1805" t="s">
        <v>6727</v>
      </c>
    </row>
    <row r="1806" spans="9:13" x14ac:dyDescent="0.25">
      <c r="I1806" t="s">
        <v>374</v>
      </c>
      <c r="J1806" t="s">
        <v>2854</v>
      </c>
      <c r="L1806" t="s">
        <v>475</v>
      </c>
      <c r="M1806" t="s">
        <v>6690</v>
      </c>
    </row>
    <row r="1807" spans="9:13" x14ac:dyDescent="0.25">
      <c r="I1807" t="s">
        <v>7187</v>
      </c>
      <c r="J1807" t="s">
        <v>3013</v>
      </c>
      <c r="L1807" t="s">
        <v>5212</v>
      </c>
      <c r="M1807" t="s">
        <v>6644</v>
      </c>
    </row>
    <row r="1808" spans="9:13" x14ac:dyDescent="0.25">
      <c r="I1808" t="s">
        <v>25</v>
      </c>
      <c r="J1808" t="s">
        <v>2425</v>
      </c>
      <c r="L1808" t="s">
        <v>268</v>
      </c>
      <c r="M1808" t="s">
        <v>7203</v>
      </c>
    </row>
    <row r="1809" spans="9:13" x14ac:dyDescent="0.25">
      <c r="I1809" t="s">
        <v>25</v>
      </c>
      <c r="J1809" t="s">
        <v>1890</v>
      </c>
      <c r="L1809" t="s">
        <v>602</v>
      </c>
      <c r="M1809" t="s">
        <v>7132</v>
      </c>
    </row>
    <row r="1810" spans="9:13" x14ac:dyDescent="0.25">
      <c r="I1810" t="s">
        <v>271</v>
      </c>
      <c r="J1810" t="s">
        <v>3415</v>
      </c>
      <c r="L1810" t="s">
        <v>292</v>
      </c>
      <c r="M1810" t="s">
        <v>5827</v>
      </c>
    </row>
    <row r="1811" spans="9:13" x14ac:dyDescent="0.25">
      <c r="I1811" t="s">
        <v>349</v>
      </c>
      <c r="J1811" t="s">
        <v>4013</v>
      </c>
      <c r="L1811" t="s">
        <v>599</v>
      </c>
      <c r="M1811" t="s">
        <v>5617</v>
      </c>
    </row>
    <row r="1812" spans="9:13" x14ac:dyDescent="0.25">
      <c r="I1812" t="s">
        <v>52</v>
      </c>
      <c r="J1812" t="s">
        <v>3651</v>
      </c>
      <c r="L1812" t="s">
        <v>484</v>
      </c>
      <c r="M1812" t="s">
        <v>6136</v>
      </c>
    </row>
    <row r="1813" spans="9:13" x14ac:dyDescent="0.25">
      <c r="I1813" t="s">
        <v>2367</v>
      </c>
      <c r="J1813" t="s">
        <v>2368</v>
      </c>
      <c r="L1813" t="s">
        <v>40</v>
      </c>
      <c r="M1813" t="s">
        <v>5298</v>
      </c>
    </row>
    <row r="1814" spans="9:13" x14ac:dyDescent="0.25">
      <c r="I1814" t="s">
        <v>1876</v>
      </c>
      <c r="J1814" t="s">
        <v>2872</v>
      </c>
      <c r="L1814" t="s">
        <v>6029</v>
      </c>
      <c r="M1814" t="s">
        <v>6030</v>
      </c>
    </row>
    <row r="1815" spans="9:13" x14ac:dyDescent="0.25">
      <c r="I1815" t="s">
        <v>327</v>
      </c>
      <c r="J1815" t="s">
        <v>2001</v>
      </c>
      <c r="L1815" t="s">
        <v>5209</v>
      </c>
      <c r="M1815" t="s">
        <v>5210</v>
      </c>
    </row>
    <row r="1816" spans="9:13" x14ac:dyDescent="0.25">
      <c r="I1816" t="s">
        <v>271</v>
      </c>
      <c r="J1816" t="s">
        <v>1905</v>
      </c>
      <c r="L1816" t="s">
        <v>657</v>
      </c>
      <c r="M1816" t="s">
        <v>6081</v>
      </c>
    </row>
    <row r="1817" spans="9:13" x14ac:dyDescent="0.25">
      <c r="I1817" t="s">
        <v>7187</v>
      </c>
      <c r="J1817" t="s">
        <v>2146</v>
      </c>
      <c r="L1817" t="s">
        <v>599</v>
      </c>
      <c r="M1817" t="s">
        <v>5254</v>
      </c>
    </row>
    <row r="1818" spans="9:13" x14ac:dyDescent="0.25">
      <c r="I1818" t="s">
        <v>488</v>
      </c>
      <c r="J1818" t="s">
        <v>4802</v>
      </c>
      <c r="L1818" t="s">
        <v>419</v>
      </c>
      <c r="M1818" t="s">
        <v>6228</v>
      </c>
    </row>
    <row r="1819" spans="9:13" x14ac:dyDescent="0.25">
      <c r="I1819" t="s">
        <v>3454</v>
      </c>
      <c r="J1819" t="s">
        <v>3455</v>
      </c>
      <c r="L1819" t="s">
        <v>509</v>
      </c>
      <c r="M1819" t="s">
        <v>5516</v>
      </c>
    </row>
    <row r="1820" spans="9:13" x14ac:dyDescent="0.25">
      <c r="I1820" t="s">
        <v>50</v>
      </c>
      <c r="J1820" t="s">
        <v>2079</v>
      </c>
      <c r="L1820" t="s">
        <v>484</v>
      </c>
      <c r="M1820" t="s">
        <v>6521</v>
      </c>
    </row>
    <row r="1821" spans="9:13" x14ac:dyDescent="0.25">
      <c r="I1821" t="s">
        <v>7187</v>
      </c>
      <c r="J1821" t="s">
        <v>2007</v>
      </c>
      <c r="L1821" t="s">
        <v>5209</v>
      </c>
      <c r="M1821" t="s">
        <v>6994</v>
      </c>
    </row>
    <row r="1822" spans="9:13" x14ac:dyDescent="0.25">
      <c r="I1822" t="s">
        <v>267</v>
      </c>
      <c r="J1822" t="s">
        <v>4075</v>
      </c>
      <c r="L1822" t="s">
        <v>5921</v>
      </c>
      <c r="M1822" t="s">
        <v>5922</v>
      </c>
    </row>
    <row r="1823" spans="9:13" x14ac:dyDescent="0.25">
      <c r="I1823" t="s">
        <v>1870</v>
      </c>
      <c r="J1823" t="s">
        <v>1871</v>
      </c>
      <c r="L1823" t="s">
        <v>5058</v>
      </c>
      <c r="M1823" t="s">
        <v>6096</v>
      </c>
    </row>
    <row r="1824" spans="9:13" x14ac:dyDescent="0.25">
      <c r="I1824" t="s">
        <v>2127</v>
      </c>
      <c r="J1824" t="s">
        <v>4062</v>
      </c>
      <c r="L1824" t="s">
        <v>294</v>
      </c>
      <c r="M1824" t="s">
        <v>7123</v>
      </c>
    </row>
    <row r="1825" spans="9:13" x14ac:dyDescent="0.25">
      <c r="I1825" t="s">
        <v>4835</v>
      </c>
      <c r="J1825" t="s">
        <v>4836</v>
      </c>
      <c r="L1825" t="s">
        <v>602</v>
      </c>
      <c r="M1825" t="s">
        <v>5326</v>
      </c>
    </row>
    <row r="1826" spans="9:13" x14ac:dyDescent="0.25">
      <c r="I1826" t="s">
        <v>4586</v>
      </c>
      <c r="J1826" t="s">
        <v>4587</v>
      </c>
      <c r="L1826" t="s">
        <v>484</v>
      </c>
      <c r="M1826" t="s">
        <v>5344</v>
      </c>
    </row>
    <row r="1827" spans="9:13" x14ac:dyDescent="0.25">
      <c r="I1827" t="s">
        <v>41</v>
      </c>
      <c r="J1827" t="s">
        <v>3408</v>
      </c>
      <c r="L1827" t="s">
        <v>5681</v>
      </c>
      <c r="M1827" t="s">
        <v>7086</v>
      </c>
    </row>
    <row r="1828" spans="9:13" x14ac:dyDescent="0.25">
      <c r="I1828" t="s">
        <v>429</v>
      </c>
      <c r="J1828" t="s">
        <v>3924</v>
      </c>
      <c r="L1828" t="s">
        <v>657</v>
      </c>
      <c r="M1828" t="s">
        <v>5876</v>
      </c>
    </row>
    <row r="1829" spans="9:13" x14ac:dyDescent="0.25">
      <c r="I1829" t="s">
        <v>329</v>
      </c>
      <c r="J1829" t="s">
        <v>3188</v>
      </c>
      <c r="L1829" t="s">
        <v>419</v>
      </c>
      <c r="M1829" t="s">
        <v>5658</v>
      </c>
    </row>
    <row r="1830" spans="9:13" x14ac:dyDescent="0.25">
      <c r="I1830" t="s">
        <v>364</v>
      </c>
      <c r="J1830" t="s">
        <v>4273</v>
      </c>
      <c r="L1830" t="s">
        <v>419</v>
      </c>
      <c r="M1830" t="s">
        <v>5141</v>
      </c>
    </row>
    <row r="1831" spans="9:13" x14ac:dyDescent="0.25">
      <c r="I1831" t="s">
        <v>322</v>
      </c>
      <c r="J1831" t="s">
        <v>2609</v>
      </c>
      <c r="L1831" t="s">
        <v>419</v>
      </c>
      <c r="M1831" t="s">
        <v>5906</v>
      </c>
    </row>
    <row r="1832" spans="9:13" x14ac:dyDescent="0.25">
      <c r="I1832" t="s">
        <v>7187</v>
      </c>
      <c r="J1832" t="s">
        <v>4199</v>
      </c>
      <c r="L1832" t="s">
        <v>484</v>
      </c>
      <c r="M1832" t="s">
        <v>7110</v>
      </c>
    </row>
    <row r="1833" spans="9:13" x14ac:dyDescent="0.25">
      <c r="I1833" t="s">
        <v>415</v>
      </c>
      <c r="J1833" t="s">
        <v>3628</v>
      </c>
      <c r="L1833" t="s">
        <v>49</v>
      </c>
      <c r="M1833" t="s">
        <v>5161</v>
      </c>
    </row>
    <row r="1834" spans="9:13" x14ac:dyDescent="0.25">
      <c r="I1834" t="s">
        <v>415</v>
      </c>
      <c r="J1834" t="s">
        <v>2761</v>
      </c>
      <c r="L1834" t="s">
        <v>292</v>
      </c>
      <c r="M1834" t="s">
        <v>5810</v>
      </c>
    </row>
    <row r="1835" spans="9:13" x14ac:dyDescent="0.25">
      <c r="I1835" t="s">
        <v>102</v>
      </c>
      <c r="J1835" t="s">
        <v>3773</v>
      </c>
      <c r="L1835" t="s">
        <v>50</v>
      </c>
      <c r="M1835" t="s">
        <v>5295</v>
      </c>
    </row>
    <row r="1836" spans="9:13" x14ac:dyDescent="0.25">
      <c r="I1836" t="s">
        <v>7187</v>
      </c>
      <c r="J1836" t="s">
        <v>1735</v>
      </c>
      <c r="L1836" t="s">
        <v>267</v>
      </c>
      <c r="M1836" t="s">
        <v>7210</v>
      </c>
    </row>
    <row r="1837" spans="9:13" x14ac:dyDescent="0.25">
      <c r="I1837" t="s">
        <v>268</v>
      </c>
      <c r="J1837" t="s">
        <v>3723</v>
      </c>
      <c r="L1837" t="s">
        <v>294</v>
      </c>
      <c r="M1837" t="s">
        <v>6870</v>
      </c>
    </row>
    <row r="1838" spans="9:13" x14ac:dyDescent="0.25">
      <c r="I1838" t="s">
        <v>439</v>
      </c>
      <c r="J1838" t="s">
        <v>3131</v>
      </c>
      <c r="L1838" t="s">
        <v>419</v>
      </c>
      <c r="M1838" t="s">
        <v>6171</v>
      </c>
    </row>
    <row r="1839" spans="9:13" x14ac:dyDescent="0.25">
      <c r="I1839" t="s">
        <v>3065</v>
      </c>
      <c r="J1839" t="s">
        <v>3066</v>
      </c>
      <c r="L1839" t="s">
        <v>419</v>
      </c>
      <c r="M1839" t="s">
        <v>7067</v>
      </c>
    </row>
    <row r="1840" spans="9:13" x14ac:dyDescent="0.25">
      <c r="I1840" t="s">
        <v>419</v>
      </c>
      <c r="J1840" t="s">
        <v>4418</v>
      </c>
      <c r="L1840" t="s">
        <v>268</v>
      </c>
      <c r="M1840" t="s">
        <v>7208</v>
      </c>
    </row>
    <row r="1841" spans="9:13" x14ac:dyDescent="0.25">
      <c r="I1841" t="s">
        <v>2600</v>
      </c>
      <c r="J1841" t="s">
        <v>2601</v>
      </c>
      <c r="L1841" t="s">
        <v>419</v>
      </c>
      <c r="M1841" t="s">
        <v>6498</v>
      </c>
    </row>
    <row r="1842" spans="9:13" x14ac:dyDescent="0.25">
      <c r="I1842" t="s">
        <v>327</v>
      </c>
      <c r="J1842" t="s">
        <v>4146</v>
      </c>
      <c r="L1842" t="s">
        <v>49</v>
      </c>
      <c r="M1842" t="s">
        <v>5003</v>
      </c>
    </row>
    <row r="1843" spans="9:13" x14ac:dyDescent="0.25">
      <c r="I1843" t="s">
        <v>415</v>
      </c>
      <c r="J1843" t="s">
        <v>3284</v>
      </c>
      <c r="L1843" t="s">
        <v>292</v>
      </c>
      <c r="M1843" t="s">
        <v>6844</v>
      </c>
    </row>
    <row r="1844" spans="9:13" x14ac:dyDescent="0.25">
      <c r="I1844" t="s">
        <v>582</v>
      </c>
      <c r="J1844" t="s">
        <v>3812</v>
      </c>
      <c r="L1844" t="s">
        <v>50</v>
      </c>
      <c r="M1844" t="s">
        <v>7076</v>
      </c>
    </row>
    <row r="1845" spans="9:13" x14ac:dyDescent="0.25">
      <c r="I1845" t="s">
        <v>102</v>
      </c>
      <c r="J1845" t="s">
        <v>4755</v>
      </c>
      <c r="L1845" t="s">
        <v>602</v>
      </c>
      <c r="M1845" t="s">
        <v>4934</v>
      </c>
    </row>
    <row r="1846" spans="9:13" x14ac:dyDescent="0.25">
      <c r="I1846" t="s">
        <v>3156</v>
      </c>
      <c r="J1846" t="s">
        <v>3157</v>
      </c>
      <c r="L1846" t="s">
        <v>716</v>
      </c>
      <c r="M1846" t="s">
        <v>6957</v>
      </c>
    </row>
    <row r="1847" spans="9:13" x14ac:dyDescent="0.25">
      <c r="I1847" t="s">
        <v>329</v>
      </c>
      <c r="J1847" t="s">
        <v>3027</v>
      </c>
      <c r="L1847" t="s">
        <v>41</v>
      </c>
      <c r="M1847" t="s">
        <v>7035</v>
      </c>
    </row>
    <row r="1848" spans="9:13" x14ac:dyDescent="0.25">
      <c r="I1848" t="s">
        <v>300</v>
      </c>
      <c r="J1848" t="s">
        <v>3097</v>
      </c>
      <c r="L1848" t="s">
        <v>5212</v>
      </c>
      <c r="M1848" t="s">
        <v>5891</v>
      </c>
    </row>
    <row r="1849" spans="9:13" x14ac:dyDescent="0.25">
      <c r="I1849" t="s">
        <v>3606</v>
      </c>
      <c r="J1849" t="s">
        <v>3607</v>
      </c>
      <c r="L1849" t="s">
        <v>267</v>
      </c>
      <c r="M1849" t="s">
        <v>6671</v>
      </c>
    </row>
    <row r="1850" spans="9:13" x14ac:dyDescent="0.25">
      <c r="I1850" t="s">
        <v>329</v>
      </c>
      <c r="J1850" t="s">
        <v>1776</v>
      </c>
      <c r="L1850" t="s">
        <v>41</v>
      </c>
      <c r="M1850" t="s">
        <v>4889</v>
      </c>
    </row>
    <row r="1851" spans="9:13" x14ac:dyDescent="0.25">
      <c r="I1851" t="s">
        <v>268</v>
      </c>
      <c r="J1851" t="s">
        <v>4110</v>
      </c>
      <c r="L1851" t="s">
        <v>419</v>
      </c>
      <c r="M1851" t="s">
        <v>6475</v>
      </c>
    </row>
    <row r="1852" spans="9:13" x14ac:dyDescent="0.25">
      <c r="I1852" t="s">
        <v>334</v>
      </c>
      <c r="J1852" t="s">
        <v>3743</v>
      </c>
      <c r="L1852" t="s">
        <v>26</v>
      </c>
      <c r="M1852" t="s">
        <v>5155</v>
      </c>
    </row>
    <row r="1853" spans="9:13" x14ac:dyDescent="0.25">
      <c r="I1853" t="s">
        <v>1919</v>
      </c>
      <c r="J1853" t="s">
        <v>1920</v>
      </c>
      <c r="L1853" t="s">
        <v>419</v>
      </c>
      <c r="M1853" t="s">
        <v>6184</v>
      </c>
    </row>
    <row r="1854" spans="9:13" x14ac:dyDescent="0.25">
      <c r="I1854" t="s">
        <v>40</v>
      </c>
      <c r="J1854" t="s">
        <v>3992</v>
      </c>
      <c r="L1854" t="s">
        <v>6624</v>
      </c>
      <c r="M1854" t="s">
        <v>6625</v>
      </c>
    </row>
    <row r="1855" spans="9:13" x14ac:dyDescent="0.25">
      <c r="I1855" t="s">
        <v>375</v>
      </c>
      <c r="J1855" t="s">
        <v>4122</v>
      </c>
      <c r="L1855" t="s">
        <v>40</v>
      </c>
      <c r="M1855" t="s">
        <v>6082</v>
      </c>
    </row>
    <row r="1856" spans="9:13" x14ac:dyDescent="0.25">
      <c r="I1856" t="s">
        <v>2432</v>
      </c>
      <c r="J1856" t="s">
        <v>2433</v>
      </c>
      <c r="L1856" t="s">
        <v>4892</v>
      </c>
      <c r="M1856" t="s">
        <v>4893</v>
      </c>
    </row>
    <row r="1857" spans="9:13" x14ac:dyDescent="0.25">
      <c r="I1857" t="s">
        <v>267</v>
      </c>
      <c r="J1857" t="s">
        <v>4731</v>
      </c>
      <c r="L1857" t="s">
        <v>41</v>
      </c>
      <c r="M1857" t="s">
        <v>4916</v>
      </c>
    </row>
    <row r="1858" spans="9:13" x14ac:dyDescent="0.25">
      <c r="I1858" t="s">
        <v>327</v>
      </c>
      <c r="J1858" t="s">
        <v>4788</v>
      </c>
      <c r="L1858" t="s">
        <v>50</v>
      </c>
      <c r="M1858" t="s">
        <v>5811</v>
      </c>
    </row>
    <row r="1859" spans="9:13" x14ac:dyDescent="0.25">
      <c r="I1859" t="s">
        <v>2563</v>
      </c>
      <c r="J1859" t="s">
        <v>2564</v>
      </c>
      <c r="L1859" t="s">
        <v>657</v>
      </c>
      <c r="M1859" t="s">
        <v>5478</v>
      </c>
    </row>
    <row r="1860" spans="9:13" x14ac:dyDescent="0.25">
      <c r="I1860" t="s">
        <v>41</v>
      </c>
      <c r="J1860" t="s">
        <v>3918</v>
      </c>
      <c r="L1860" t="s">
        <v>268</v>
      </c>
      <c r="M1860" t="s">
        <v>5383</v>
      </c>
    </row>
    <row r="1861" spans="9:13" x14ac:dyDescent="0.25">
      <c r="I1861" t="s">
        <v>329</v>
      </c>
      <c r="J1861" t="s">
        <v>1956</v>
      </c>
      <c r="L1861" t="s">
        <v>599</v>
      </c>
      <c r="M1861" t="s">
        <v>7177</v>
      </c>
    </row>
    <row r="1862" spans="9:13" x14ac:dyDescent="0.25">
      <c r="I1862" t="s">
        <v>3295</v>
      </c>
      <c r="J1862" t="s">
        <v>3296</v>
      </c>
      <c r="L1862" t="s">
        <v>602</v>
      </c>
      <c r="M1862" t="s">
        <v>6769</v>
      </c>
    </row>
    <row r="1863" spans="9:13" x14ac:dyDescent="0.25">
      <c r="I1863" t="s">
        <v>4838</v>
      </c>
      <c r="J1863" t="s">
        <v>7284</v>
      </c>
      <c r="L1863" t="s">
        <v>268</v>
      </c>
      <c r="M1863" t="s">
        <v>6548</v>
      </c>
    </row>
    <row r="1864" spans="9:13" x14ac:dyDescent="0.25">
      <c r="I1864" t="s">
        <v>97</v>
      </c>
      <c r="J1864" t="s">
        <v>3525</v>
      </c>
      <c r="L1864" t="s">
        <v>421</v>
      </c>
      <c r="M1864" t="s">
        <v>5784</v>
      </c>
    </row>
    <row r="1865" spans="9:13" x14ac:dyDescent="0.25">
      <c r="I1865" t="s">
        <v>1691</v>
      </c>
      <c r="J1865" t="s">
        <v>4079</v>
      </c>
      <c r="L1865" t="s">
        <v>41</v>
      </c>
      <c r="M1865" t="s">
        <v>5184</v>
      </c>
    </row>
    <row r="1866" spans="9:13" x14ac:dyDescent="0.25">
      <c r="I1866" t="s">
        <v>415</v>
      </c>
      <c r="J1866" t="s">
        <v>3914</v>
      </c>
      <c r="L1866" t="s">
        <v>300</v>
      </c>
      <c r="M1866" t="s">
        <v>5177</v>
      </c>
    </row>
    <row r="1867" spans="9:13" x14ac:dyDescent="0.25">
      <c r="I1867" t="s">
        <v>268</v>
      </c>
      <c r="J1867" t="s">
        <v>2551</v>
      </c>
      <c r="L1867" t="s">
        <v>484</v>
      </c>
      <c r="M1867" t="s">
        <v>6426</v>
      </c>
    </row>
    <row r="1868" spans="9:13" x14ac:dyDescent="0.25">
      <c r="I1868" t="s">
        <v>2775</v>
      </c>
      <c r="J1868" t="s">
        <v>2776</v>
      </c>
      <c r="L1868" t="s">
        <v>484</v>
      </c>
      <c r="M1868" t="s">
        <v>6762</v>
      </c>
    </row>
    <row r="1869" spans="9:13" x14ac:dyDescent="0.25">
      <c r="I1869" t="s">
        <v>144</v>
      </c>
      <c r="J1869" t="s">
        <v>7298</v>
      </c>
      <c r="L1869" t="s">
        <v>5212</v>
      </c>
      <c r="M1869" t="s">
        <v>5993</v>
      </c>
    </row>
    <row r="1870" spans="9:13" x14ac:dyDescent="0.25">
      <c r="I1870" t="s">
        <v>439</v>
      </c>
      <c r="J1870" t="s">
        <v>2388</v>
      </c>
      <c r="L1870" t="s">
        <v>268</v>
      </c>
      <c r="M1870" t="s">
        <v>6837</v>
      </c>
    </row>
    <row r="1871" spans="9:13" x14ac:dyDescent="0.25">
      <c r="I1871" t="s">
        <v>419</v>
      </c>
      <c r="J1871" t="s">
        <v>1949</v>
      </c>
      <c r="L1871" t="s">
        <v>41</v>
      </c>
      <c r="M1871" t="s">
        <v>4866</v>
      </c>
    </row>
    <row r="1872" spans="9:13" x14ac:dyDescent="0.25">
      <c r="I1872" t="s">
        <v>329</v>
      </c>
      <c r="J1872" t="s">
        <v>1931</v>
      </c>
      <c r="L1872" t="s">
        <v>300</v>
      </c>
      <c r="M1872" t="s">
        <v>5470</v>
      </c>
    </row>
    <row r="1873" spans="9:13" x14ac:dyDescent="0.25">
      <c r="I1873" t="s">
        <v>12</v>
      </c>
      <c r="J1873" t="s">
        <v>2567</v>
      </c>
      <c r="L1873" t="s">
        <v>602</v>
      </c>
      <c r="M1873" t="s">
        <v>5773</v>
      </c>
    </row>
    <row r="1874" spans="9:13" x14ac:dyDescent="0.25">
      <c r="I1874" t="s">
        <v>268</v>
      </c>
      <c r="J1874" t="s">
        <v>4328</v>
      </c>
      <c r="L1874" t="s">
        <v>300</v>
      </c>
      <c r="M1874" t="s">
        <v>6946</v>
      </c>
    </row>
    <row r="1875" spans="9:13" x14ac:dyDescent="0.25">
      <c r="I1875" t="s">
        <v>267</v>
      </c>
      <c r="J1875" t="s">
        <v>3162</v>
      </c>
      <c r="L1875" t="s">
        <v>26</v>
      </c>
      <c r="M1875" t="s">
        <v>4969</v>
      </c>
    </row>
    <row r="1876" spans="9:13" x14ac:dyDescent="0.25">
      <c r="I1876" t="s">
        <v>4055</v>
      </c>
      <c r="J1876" t="s">
        <v>4056</v>
      </c>
      <c r="L1876" t="s">
        <v>41</v>
      </c>
      <c r="M1876" t="s">
        <v>4937</v>
      </c>
    </row>
    <row r="1877" spans="9:13" x14ac:dyDescent="0.25">
      <c r="I1877" t="s">
        <v>4680</v>
      </c>
      <c r="J1877" t="s">
        <v>4681</v>
      </c>
      <c r="L1877" t="s">
        <v>26</v>
      </c>
      <c r="M1877" t="s">
        <v>7183</v>
      </c>
    </row>
    <row r="1878" spans="9:13" x14ac:dyDescent="0.25">
      <c r="I1878" t="s">
        <v>327</v>
      </c>
      <c r="J1878" t="s">
        <v>1731</v>
      </c>
      <c r="L1878" t="s">
        <v>26</v>
      </c>
      <c r="M1878" t="s">
        <v>5501</v>
      </c>
    </row>
    <row r="1879" spans="9:13" x14ac:dyDescent="0.25">
      <c r="I1879" t="s">
        <v>267</v>
      </c>
      <c r="J1879" t="s">
        <v>2603</v>
      </c>
      <c r="L1879" t="s">
        <v>300</v>
      </c>
      <c r="M1879" t="s">
        <v>6124</v>
      </c>
    </row>
    <row r="1880" spans="9:13" x14ac:dyDescent="0.25">
      <c r="I1880" t="s">
        <v>415</v>
      </c>
      <c r="J1880" t="s">
        <v>2743</v>
      </c>
      <c r="L1880" t="s">
        <v>599</v>
      </c>
      <c r="M1880" t="s">
        <v>5561</v>
      </c>
    </row>
    <row r="1881" spans="9:13" x14ac:dyDescent="0.25">
      <c r="I1881" t="s">
        <v>2034</v>
      </c>
      <c r="J1881" t="s">
        <v>2360</v>
      </c>
      <c r="L1881" t="s">
        <v>716</v>
      </c>
      <c r="M1881" t="s">
        <v>4955</v>
      </c>
    </row>
    <row r="1882" spans="9:13" x14ac:dyDescent="0.25">
      <c r="I1882" t="s">
        <v>97</v>
      </c>
      <c r="J1882" t="s">
        <v>2342</v>
      </c>
      <c r="L1882" t="s">
        <v>268</v>
      </c>
      <c r="M1882" t="s">
        <v>5054</v>
      </c>
    </row>
    <row r="1883" spans="9:13" x14ac:dyDescent="0.25">
      <c r="I1883" t="s">
        <v>419</v>
      </c>
      <c r="J1883" t="s">
        <v>4411</v>
      </c>
      <c r="L1883" t="s">
        <v>268</v>
      </c>
      <c r="M1883" t="s">
        <v>5265</v>
      </c>
    </row>
    <row r="1884" spans="9:13" x14ac:dyDescent="0.25">
      <c r="I1884" t="s">
        <v>97</v>
      </c>
      <c r="J1884" t="s">
        <v>4292</v>
      </c>
      <c r="L1884" t="s">
        <v>419</v>
      </c>
      <c r="M1884" t="s">
        <v>5986</v>
      </c>
    </row>
    <row r="1885" spans="9:13" x14ac:dyDescent="0.25">
      <c r="I1885" t="s">
        <v>1691</v>
      </c>
      <c r="J1885" t="s">
        <v>4503</v>
      </c>
      <c r="L1885" t="s">
        <v>602</v>
      </c>
      <c r="M1885" t="s">
        <v>6777</v>
      </c>
    </row>
    <row r="1886" spans="9:13" x14ac:dyDescent="0.25">
      <c r="I1886" t="s">
        <v>303</v>
      </c>
      <c r="J1886" t="s">
        <v>3038</v>
      </c>
      <c r="L1886" t="s">
        <v>419</v>
      </c>
      <c r="M1886" t="s">
        <v>6635</v>
      </c>
    </row>
    <row r="1887" spans="9:13" x14ac:dyDescent="0.25">
      <c r="I1887" t="s">
        <v>3181</v>
      </c>
      <c r="J1887" t="s">
        <v>3182</v>
      </c>
      <c r="L1887" t="s">
        <v>599</v>
      </c>
      <c r="M1887" t="s">
        <v>5750</v>
      </c>
    </row>
    <row r="1888" spans="9:13" x14ac:dyDescent="0.25">
      <c r="I1888" t="s">
        <v>41</v>
      </c>
      <c r="J1888" t="s">
        <v>4289</v>
      </c>
      <c r="L1888" t="s">
        <v>599</v>
      </c>
      <c r="M1888" t="s">
        <v>6770</v>
      </c>
    </row>
    <row r="1889" spans="9:13" x14ac:dyDescent="0.25">
      <c r="I1889" t="s">
        <v>429</v>
      </c>
      <c r="J1889" t="s">
        <v>3402</v>
      </c>
      <c r="L1889" t="s">
        <v>419</v>
      </c>
      <c r="M1889" t="s">
        <v>5172</v>
      </c>
    </row>
    <row r="1890" spans="9:13" x14ac:dyDescent="0.25">
      <c r="I1890" t="s">
        <v>267</v>
      </c>
      <c r="J1890" t="s">
        <v>3498</v>
      </c>
      <c r="L1890" t="s">
        <v>268</v>
      </c>
      <c r="M1890" t="s">
        <v>5050</v>
      </c>
    </row>
    <row r="1891" spans="9:13" x14ac:dyDescent="0.25">
      <c r="I1891" t="s">
        <v>426</v>
      </c>
      <c r="J1891" t="s">
        <v>4521</v>
      </c>
      <c r="L1891" t="s">
        <v>41</v>
      </c>
      <c r="M1891" t="s">
        <v>6892</v>
      </c>
    </row>
    <row r="1892" spans="9:13" x14ac:dyDescent="0.25">
      <c r="I1892" t="s">
        <v>329</v>
      </c>
      <c r="J1892" t="s">
        <v>2112</v>
      </c>
      <c r="L1892" t="s">
        <v>25</v>
      </c>
      <c r="M1892" t="s">
        <v>5302</v>
      </c>
    </row>
    <row r="1893" spans="9:13" x14ac:dyDescent="0.25">
      <c r="I1893" t="s">
        <v>599</v>
      </c>
      <c r="J1893" t="s">
        <v>4112</v>
      </c>
      <c r="L1893" t="s">
        <v>374</v>
      </c>
      <c r="M1893" t="s">
        <v>6996</v>
      </c>
    </row>
    <row r="1894" spans="9:13" x14ac:dyDescent="0.25">
      <c r="I1894" t="s">
        <v>378</v>
      </c>
      <c r="J1894" t="s">
        <v>3555</v>
      </c>
      <c r="L1894" t="s">
        <v>415</v>
      </c>
      <c r="M1894" t="s">
        <v>5556</v>
      </c>
    </row>
    <row r="1895" spans="9:13" x14ac:dyDescent="0.25">
      <c r="I1895" t="s">
        <v>415</v>
      </c>
      <c r="J1895" t="s">
        <v>3672</v>
      </c>
      <c r="L1895" t="s">
        <v>6948</v>
      </c>
      <c r="M1895" t="s">
        <v>6949</v>
      </c>
    </row>
    <row r="1896" spans="9:13" x14ac:dyDescent="0.25">
      <c r="I1896" t="s">
        <v>1691</v>
      </c>
      <c r="J1896" t="s">
        <v>7244</v>
      </c>
      <c r="L1896" t="s">
        <v>5681</v>
      </c>
      <c r="M1896" t="s">
        <v>6118</v>
      </c>
    </row>
    <row r="1897" spans="9:13" x14ac:dyDescent="0.25">
      <c r="I1897" t="s">
        <v>415</v>
      </c>
      <c r="J1897" t="s">
        <v>3463</v>
      </c>
      <c r="L1897" t="s">
        <v>484</v>
      </c>
      <c r="M1897" t="s">
        <v>5223</v>
      </c>
    </row>
    <row r="1898" spans="9:13" x14ac:dyDescent="0.25">
      <c r="I1898" t="s">
        <v>98</v>
      </c>
      <c r="J1898" t="s">
        <v>2748</v>
      </c>
      <c r="L1898" t="s">
        <v>599</v>
      </c>
      <c r="M1898" t="s">
        <v>4928</v>
      </c>
    </row>
    <row r="1899" spans="9:13" x14ac:dyDescent="0.25">
      <c r="I1899" t="s">
        <v>2144</v>
      </c>
      <c r="J1899" t="s">
        <v>2882</v>
      </c>
      <c r="L1899" t="s">
        <v>509</v>
      </c>
      <c r="M1899" t="s">
        <v>6860</v>
      </c>
    </row>
    <row r="1900" spans="9:13" x14ac:dyDescent="0.25">
      <c r="I1900" t="s">
        <v>1691</v>
      </c>
      <c r="J1900" t="s">
        <v>2694</v>
      </c>
      <c r="L1900" t="s">
        <v>41</v>
      </c>
      <c r="M1900" t="s">
        <v>5575</v>
      </c>
    </row>
    <row r="1901" spans="9:13" x14ac:dyDescent="0.25">
      <c r="I1901" t="s">
        <v>329</v>
      </c>
      <c r="J1901" t="s">
        <v>2597</v>
      </c>
      <c r="L1901" t="s">
        <v>602</v>
      </c>
      <c r="M1901" t="s">
        <v>5273</v>
      </c>
    </row>
    <row r="1902" spans="9:13" x14ac:dyDescent="0.25">
      <c r="I1902" t="s">
        <v>2926</v>
      </c>
      <c r="J1902" t="s">
        <v>2927</v>
      </c>
      <c r="L1902" t="s">
        <v>41</v>
      </c>
      <c r="M1902" t="s">
        <v>5082</v>
      </c>
    </row>
    <row r="1903" spans="9:13" x14ac:dyDescent="0.25">
      <c r="I1903" t="s">
        <v>419</v>
      </c>
      <c r="J1903" t="s">
        <v>3872</v>
      </c>
      <c r="L1903" t="s">
        <v>599</v>
      </c>
      <c r="M1903" t="s">
        <v>6284</v>
      </c>
    </row>
    <row r="1904" spans="9:13" x14ac:dyDescent="0.25">
      <c r="I1904" t="s">
        <v>102</v>
      </c>
      <c r="J1904" t="s">
        <v>2568</v>
      </c>
      <c r="L1904" t="s">
        <v>268</v>
      </c>
      <c r="M1904" t="s">
        <v>5602</v>
      </c>
    </row>
    <row r="1905" spans="9:13" x14ac:dyDescent="0.25">
      <c r="I1905" t="s">
        <v>144</v>
      </c>
      <c r="J1905" t="s">
        <v>4097</v>
      </c>
      <c r="L1905" t="s">
        <v>26</v>
      </c>
      <c r="M1905" t="s">
        <v>6329</v>
      </c>
    </row>
    <row r="1906" spans="9:13" x14ac:dyDescent="0.25">
      <c r="I1906" t="s">
        <v>1691</v>
      </c>
      <c r="J1906" t="s">
        <v>4447</v>
      </c>
      <c r="L1906" t="s">
        <v>268</v>
      </c>
      <c r="M1906" t="s">
        <v>6868</v>
      </c>
    </row>
    <row r="1907" spans="9:13" x14ac:dyDescent="0.25">
      <c r="I1907" t="s">
        <v>415</v>
      </c>
      <c r="J1907" t="s">
        <v>4721</v>
      </c>
      <c r="L1907" t="s">
        <v>484</v>
      </c>
      <c r="M1907" t="s">
        <v>6708</v>
      </c>
    </row>
    <row r="1908" spans="9:13" x14ac:dyDescent="0.25">
      <c r="I1908" t="s">
        <v>801</v>
      </c>
      <c r="J1908" t="s">
        <v>2382</v>
      </c>
      <c r="L1908" t="s">
        <v>5681</v>
      </c>
      <c r="M1908" t="s">
        <v>5925</v>
      </c>
    </row>
    <row r="1909" spans="9:13" x14ac:dyDescent="0.25">
      <c r="I1909" t="s">
        <v>2123</v>
      </c>
      <c r="J1909" t="s">
        <v>2544</v>
      </c>
      <c r="L1909" t="s">
        <v>602</v>
      </c>
      <c r="M1909" t="s">
        <v>6447</v>
      </c>
    </row>
    <row r="1910" spans="9:13" x14ac:dyDescent="0.25">
      <c r="I1910" t="s">
        <v>4773</v>
      </c>
      <c r="J1910" t="s">
        <v>4774</v>
      </c>
      <c r="L1910" t="s">
        <v>599</v>
      </c>
      <c r="M1910" t="s">
        <v>5204</v>
      </c>
    </row>
    <row r="1911" spans="9:13" x14ac:dyDescent="0.25">
      <c r="I1911" t="s">
        <v>415</v>
      </c>
      <c r="J1911" t="s">
        <v>3492</v>
      </c>
      <c r="L1911" t="s">
        <v>41</v>
      </c>
      <c r="M1911" t="s">
        <v>6267</v>
      </c>
    </row>
    <row r="1912" spans="9:13" x14ac:dyDescent="0.25">
      <c r="I1912" t="s">
        <v>2972</v>
      </c>
      <c r="J1912" t="s">
        <v>2973</v>
      </c>
      <c r="L1912" t="s">
        <v>7187</v>
      </c>
      <c r="M1912" t="s">
        <v>6896</v>
      </c>
    </row>
    <row r="1913" spans="9:13" x14ac:dyDescent="0.25">
      <c r="I1913" t="s">
        <v>271</v>
      </c>
      <c r="J1913" t="s">
        <v>3099</v>
      </c>
      <c r="L1913" t="s">
        <v>657</v>
      </c>
      <c r="M1913" t="s">
        <v>6222</v>
      </c>
    </row>
    <row r="1914" spans="9:13" x14ac:dyDescent="0.25">
      <c r="I1914" t="s">
        <v>2233</v>
      </c>
      <c r="J1914" t="s">
        <v>2234</v>
      </c>
      <c r="L1914" t="s">
        <v>268</v>
      </c>
      <c r="M1914" t="s">
        <v>6482</v>
      </c>
    </row>
    <row r="1915" spans="9:13" x14ac:dyDescent="0.25">
      <c r="I1915" t="s">
        <v>1691</v>
      </c>
      <c r="J1915" t="s">
        <v>3820</v>
      </c>
      <c r="L1915" t="s">
        <v>423</v>
      </c>
      <c r="M1915" t="s">
        <v>5403</v>
      </c>
    </row>
    <row r="1916" spans="9:13" x14ac:dyDescent="0.25">
      <c r="I1916" t="s">
        <v>2262</v>
      </c>
      <c r="J1916" t="s">
        <v>4192</v>
      </c>
      <c r="L1916" t="s">
        <v>509</v>
      </c>
      <c r="M1916" t="s">
        <v>5047</v>
      </c>
    </row>
    <row r="1917" spans="9:13" x14ac:dyDescent="0.25">
      <c r="I1917" t="s">
        <v>3689</v>
      </c>
      <c r="J1917" t="s">
        <v>3690</v>
      </c>
      <c r="L1917" t="s">
        <v>26</v>
      </c>
      <c r="M1917" t="s">
        <v>7154</v>
      </c>
    </row>
    <row r="1918" spans="9:13" x14ac:dyDescent="0.25">
      <c r="I1918" t="s">
        <v>4539</v>
      </c>
      <c r="J1918" t="s">
        <v>4540</v>
      </c>
      <c r="L1918" t="s">
        <v>602</v>
      </c>
      <c r="M1918" t="s">
        <v>5347</v>
      </c>
    </row>
    <row r="1919" spans="9:13" x14ac:dyDescent="0.25">
      <c r="I1919" t="s">
        <v>599</v>
      </c>
      <c r="J1919" t="s">
        <v>3821</v>
      </c>
      <c r="L1919" t="s">
        <v>268</v>
      </c>
      <c r="M1919" t="s">
        <v>5412</v>
      </c>
    </row>
    <row r="1920" spans="9:13" x14ac:dyDescent="0.25">
      <c r="I1920" t="s">
        <v>2144</v>
      </c>
      <c r="J1920" t="s">
        <v>2145</v>
      </c>
      <c r="L1920" t="s">
        <v>5868</v>
      </c>
      <c r="M1920" t="s">
        <v>6252</v>
      </c>
    </row>
    <row r="1921" spans="9:13" x14ac:dyDescent="0.25">
      <c r="I1921" t="s">
        <v>2262</v>
      </c>
      <c r="J1921" t="s">
        <v>4805</v>
      </c>
      <c r="L1921" t="s">
        <v>40</v>
      </c>
      <c r="M1921" t="s">
        <v>5987</v>
      </c>
    </row>
    <row r="1922" spans="9:13" x14ac:dyDescent="0.25">
      <c r="I1922" t="s">
        <v>267</v>
      </c>
      <c r="J1922" t="s">
        <v>2429</v>
      </c>
      <c r="L1922" t="s">
        <v>507</v>
      </c>
      <c r="M1922" t="s">
        <v>6746</v>
      </c>
    </row>
    <row r="1923" spans="9:13" x14ac:dyDescent="0.25">
      <c r="I1923" t="s">
        <v>426</v>
      </c>
      <c r="J1923" t="s">
        <v>4824</v>
      </c>
      <c r="L1923" t="s">
        <v>599</v>
      </c>
      <c r="M1923" t="s">
        <v>7100</v>
      </c>
    </row>
    <row r="1924" spans="9:13" x14ac:dyDescent="0.25">
      <c r="I1924" t="s">
        <v>4430</v>
      </c>
      <c r="J1924" t="s">
        <v>4431</v>
      </c>
      <c r="L1924" t="s">
        <v>599</v>
      </c>
      <c r="M1924" t="s">
        <v>6117</v>
      </c>
    </row>
    <row r="1925" spans="9:13" x14ac:dyDescent="0.25">
      <c r="I1925" t="s">
        <v>415</v>
      </c>
      <c r="J1925" t="s">
        <v>2042</v>
      </c>
      <c r="L1925" t="s">
        <v>599</v>
      </c>
      <c r="M1925" t="s">
        <v>5017</v>
      </c>
    </row>
    <row r="1926" spans="9:13" x14ac:dyDescent="0.25">
      <c r="I1926" t="s">
        <v>327</v>
      </c>
      <c r="J1926" t="s">
        <v>2559</v>
      </c>
      <c r="L1926" t="s">
        <v>40</v>
      </c>
      <c r="M1926" t="s">
        <v>5666</v>
      </c>
    </row>
    <row r="1927" spans="9:13" x14ac:dyDescent="0.25">
      <c r="I1927" t="s">
        <v>2262</v>
      </c>
      <c r="J1927" t="s">
        <v>2530</v>
      </c>
      <c r="L1927" t="s">
        <v>40</v>
      </c>
      <c r="M1927" t="s">
        <v>5539</v>
      </c>
    </row>
    <row r="1928" spans="9:13" x14ac:dyDescent="0.25">
      <c r="I1928" t="s">
        <v>322</v>
      </c>
      <c r="J1928" t="s">
        <v>3568</v>
      </c>
      <c r="L1928" t="s">
        <v>5386</v>
      </c>
      <c r="M1928" t="s">
        <v>6241</v>
      </c>
    </row>
    <row r="1929" spans="9:13" x14ac:dyDescent="0.25">
      <c r="I1929" t="s">
        <v>2364</v>
      </c>
      <c r="J1929" t="s">
        <v>3154</v>
      </c>
      <c r="L1929" t="s">
        <v>26</v>
      </c>
      <c r="M1929" t="s">
        <v>5001</v>
      </c>
    </row>
    <row r="1930" spans="9:13" x14ac:dyDescent="0.25">
      <c r="I1930" t="s">
        <v>322</v>
      </c>
      <c r="J1930" t="s">
        <v>4684</v>
      </c>
      <c r="L1930" t="s">
        <v>419</v>
      </c>
      <c r="M1930" t="s">
        <v>6626</v>
      </c>
    </row>
    <row r="1931" spans="9:13" x14ac:dyDescent="0.25">
      <c r="I1931" t="s">
        <v>2349</v>
      </c>
      <c r="J1931" t="s">
        <v>7282</v>
      </c>
      <c r="L1931" t="s">
        <v>509</v>
      </c>
      <c r="M1931" t="s">
        <v>5173</v>
      </c>
    </row>
    <row r="1932" spans="9:13" x14ac:dyDescent="0.25">
      <c r="I1932" t="s">
        <v>1691</v>
      </c>
      <c r="J1932" t="s">
        <v>3832</v>
      </c>
      <c r="L1932" t="s">
        <v>509</v>
      </c>
      <c r="M1932" t="s">
        <v>5633</v>
      </c>
    </row>
    <row r="1933" spans="9:13" x14ac:dyDescent="0.25">
      <c r="I1933" t="s">
        <v>268</v>
      </c>
      <c r="J1933" t="s">
        <v>1957</v>
      </c>
      <c r="L1933" t="s">
        <v>5550</v>
      </c>
      <c r="M1933" t="s">
        <v>6435</v>
      </c>
    </row>
    <row r="1934" spans="9:13" x14ac:dyDescent="0.25">
      <c r="I1934" t="s">
        <v>303</v>
      </c>
      <c r="J1934" t="s">
        <v>2500</v>
      </c>
      <c r="L1934" t="s">
        <v>507</v>
      </c>
      <c r="M1934" t="s">
        <v>6729</v>
      </c>
    </row>
    <row r="1935" spans="9:13" x14ac:dyDescent="0.25">
      <c r="I1935" t="s">
        <v>2262</v>
      </c>
      <c r="J1935" t="s">
        <v>2263</v>
      </c>
      <c r="L1935" t="s">
        <v>657</v>
      </c>
      <c r="M1935" t="s">
        <v>7166</v>
      </c>
    </row>
    <row r="1936" spans="9:13" x14ac:dyDescent="0.25">
      <c r="I1936" t="s">
        <v>271</v>
      </c>
      <c r="J1936" t="s">
        <v>3107</v>
      </c>
      <c r="L1936" t="s">
        <v>716</v>
      </c>
      <c r="M1936" t="s">
        <v>5278</v>
      </c>
    </row>
    <row r="1937" spans="9:13" x14ac:dyDescent="0.25">
      <c r="I1937" t="s">
        <v>2349</v>
      </c>
      <c r="J1937" t="s">
        <v>2928</v>
      </c>
      <c r="L1937" t="s">
        <v>419</v>
      </c>
      <c r="M1937" t="s">
        <v>6751</v>
      </c>
    </row>
    <row r="1938" spans="9:13" x14ac:dyDescent="0.25">
      <c r="I1938" t="s">
        <v>1970</v>
      </c>
      <c r="J1938" t="s">
        <v>1971</v>
      </c>
      <c r="L1938" t="s">
        <v>507</v>
      </c>
      <c r="M1938" t="s">
        <v>5379</v>
      </c>
    </row>
    <row r="1939" spans="9:13" x14ac:dyDescent="0.25">
      <c r="I1939" t="s">
        <v>2349</v>
      </c>
      <c r="J1939" t="s">
        <v>2350</v>
      </c>
      <c r="L1939" t="s">
        <v>5868</v>
      </c>
      <c r="M1939" t="s">
        <v>5869</v>
      </c>
    </row>
    <row r="1940" spans="9:13" x14ac:dyDescent="0.25">
      <c r="I1940" t="s">
        <v>4421</v>
      </c>
      <c r="J1940" t="s">
        <v>4422</v>
      </c>
      <c r="L1940" t="s">
        <v>6127</v>
      </c>
      <c r="M1940" t="s">
        <v>6128</v>
      </c>
    </row>
    <row r="1941" spans="9:13" x14ac:dyDescent="0.25">
      <c r="I1941" t="s">
        <v>97</v>
      </c>
      <c r="J1941" t="s">
        <v>3247</v>
      </c>
      <c r="L1941" t="s">
        <v>716</v>
      </c>
      <c r="M1941" t="s">
        <v>7182</v>
      </c>
    </row>
    <row r="1942" spans="9:13" x14ac:dyDescent="0.25">
      <c r="I1942" t="s">
        <v>423</v>
      </c>
      <c r="J1942" t="s">
        <v>3017</v>
      </c>
      <c r="L1942" t="s">
        <v>507</v>
      </c>
      <c r="M1942" t="s">
        <v>5078</v>
      </c>
    </row>
    <row r="1943" spans="9:13" x14ac:dyDescent="0.25">
      <c r="I1943" t="s">
        <v>278</v>
      </c>
      <c r="J1943" t="s">
        <v>2018</v>
      </c>
      <c r="L1943" t="s">
        <v>599</v>
      </c>
      <c r="M1943" t="s">
        <v>6226</v>
      </c>
    </row>
    <row r="1944" spans="9:13" x14ac:dyDescent="0.25">
      <c r="I1944" t="s">
        <v>2795</v>
      </c>
      <c r="J1944" t="s">
        <v>2796</v>
      </c>
      <c r="L1944" t="s">
        <v>657</v>
      </c>
      <c r="M1944" t="s">
        <v>5163</v>
      </c>
    </row>
    <row r="1945" spans="9:13" x14ac:dyDescent="0.25">
      <c r="I1945" t="s">
        <v>415</v>
      </c>
      <c r="J1945" t="s">
        <v>3759</v>
      </c>
      <c r="L1945" t="s">
        <v>5406</v>
      </c>
      <c r="M1945" t="s">
        <v>5873</v>
      </c>
    </row>
    <row r="1946" spans="9:13" x14ac:dyDescent="0.25">
      <c r="I1946" t="s">
        <v>3482</v>
      </c>
      <c r="J1946" t="s">
        <v>3483</v>
      </c>
      <c r="L1946" t="s">
        <v>657</v>
      </c>
      <c r="M1946" t="s">
        <v>5381</v>
      </c>
    </row>
    <row r="1947" spans="9:13" x14ac:dyDescent="0.25">
      <c r="I1947" t="s">
        <v>1876</v>
      </c>
      <c r="J1947" t="s">
        <v>1877</v>
      </c>
      <c r="L1947" t="s">
        <v>6816</v>
      </c>
      <c r="M1947" t="s">
        <v>6817</v>
      </c>
    </row>
    <row r="1948" spans="9:13" x14ac:dyDescent="0.25">
      <c r="I1948" t="s">
        <v>329</v>
      </c>
      <c r="J1948" t="s">
        <v>4354</v>
      </c>
      <c r="L1948" t="s">
        <v>268</v>
      </c>
      <c r="M1948" t="s">
        <v>6269</v>
      </c>
    </row>
    <row r="1949" spans="9:13" x14ac:dyDescent="0.25">
      <c r="I1949" t="s">
        <v>267</v>
      </c>
      <c r="J1949" t="s">
        <v>3874</v>
      </c>
      <c r="L1949" t="s">
        <v>41</v>
      </c>
      <c r="M1949" t="s">
        <v>5385</v>
      </c>
    </row>
    <row r="1950" spans="9:13" x14ac:dyDescent="0.25">
      <c r="I1950" t="s">
        <v>429</v>
      </c>
      <c r="J1950" t="s">
        <v>2738</v>
      </c>
      <c r="L1950" t="s">
        <v>509</v>
      </c>
      <c r="M1950" t="s">
        <v>6603</v>
      </c>
    </row>
    <row r="1951" spans="9:13" x14ac:dyDescent="0.25">
      <c r="I1951" t="s">
        <v>2349</v>
      </c>
      <c r="J1951" t="s">
        <v>4021</v>
      </c>
      <c r="L1951" t="s">
        <v>509</v>
      </c>
      <c r="M1951" t="s">
        <v>5178</v>
      </c>
    </row>
    <row r="1952" spans="9:13" x14ac:dyDescent="0.25">
      <c r="I1952" t="s">
        <v>374</v>
      </c>
      <c r="J1952" t="s">
        <v>3409</v>
      </c>
      <c r="L1952" t="s">
        <v>507</v>
      </c>
      <c r="M1952" t="s">
        <v>5114</v>
      </c>
    </row>
    <row r="1953" spans="9:13" x14ac:dyDescent="0.25">
      <c r="I1953" t="s">
        <v>2349</v>
      </c>
      <c r="J1953" t="s">
        <v>4298</v>
      </c>
      <c r="L1953" t="s">
        <v>50</v>
      </c>
      <c r="M1953" t="s">
        <v>6875</v>
      </c>
    </row>
    <row r="1954" spans="9:13" x14ac:dyDescent="0.25">
      <c r="I1954" t="s">
        <v>415</v>
      </c>
      <c r="J1954" t="s">
        <v>2464</v>
      </c>
      <c r="L1954" t="s">
        <v>507</v>
      </c>
      <c r="M1954" t="s">
        <v>6270</v>
      </c>
    </row>
    <row r="1955" spans="9:13" x14ac:dyDescent="0.25">
      <c r="I1955" t="s">
        <v>290</v>
      </c>
      <c r="J1955" t="s">
        <v>3822</v>
      </c>
      <c r="L1955" t="s">
        <v>509</v>
      </c>
      <c r="M1955" t="s">
        <v>6507</v>
      </c>
    </row>
    <row r="1956" spans="9:13" x14ac:dyDescent="0.25">
      <c r="I1956" t="s">
        <v>3473</v>
      </c>
      <c r="J1956" t="s">
        <v>3474</v>
      </c>
      <c r="L1956" t="s">
        <v>657</v>
      </c>
      <c r="M1956" t="s">
        <v>7010</v>
      </c>
    </row>
    <row r="1957" spans="9:13" x14ac:dyDescent="0.25">
      <c r="I1957" t="s">
        <v>423</v>
      </c>
      <c r="J1957" t="s">
        <v>7278</v>
      </c>
      <c r="L1957" t="s">
        <v>5386</v>
      </c>
      <c r="M1957" t="s">
        <v>5387</v>
      </c>
    </row>
    <row r="1958" spans="9:13" x14ac:dyDescent="0.25">
      <c r="I1958" t="s">
        <v>2349</v>
      </c>
      <c r="J1958" t="s">
        <v>3412</v>
      </c>
      <c r="L1958" t="s">
        <v>41</v>
      </c>
      <c r="M1958" t="s">
        <v>7014</v>
      </c>
    </row>
    <row r="1959" spans="9:13" x14ac:dyDescent="0.25">
      <c r="I1959" t="s">
        <v>374</v>
      </c>
      <c r="J1959" t="s">
        <v>4081</v>
      </c>
      <c r="L1959" t="s">
        <v>4964</v>
      </c>
      <c r="M1959" t="s">
        <v>4965</v>
      </c>
    </row>
    <row r="1960" spans="9:13" x14ac:dyDescent="0.25">
      <c r="I1960" t="s">
        <v>97</v>
      </c>
      <c r="J1960" t="s">
        <v>4769</v>
      </c>
      <c r="L1960" t="s">
        <v>4975</v>
      </c>
      <c r="M1960" t="s">
        <v>6360</v>
      </c>
    </row>
    <row r="1961" spans="9:13" x14ac:dyDescent="0.25">
      <c r="I1961" t="s">
        <v>2127</v>
      </c>
      <c r="J1961" t="s">
        <v>2589</v>
      </c>
      <c r="L1961" t="s">
        <v>599</v>
      </c>
      <c r="M1961" t="s">
        <v>5020</v>
      </c>
    </row>
    <row r="1962" spans="9:13" x14ac:dyDescent="0.25">
      <c r="I1962" t="s">
        <v>1691</v>
      </c>
      <c r="J1962" t="s">
        <v>4562</v>
      </c>
      <c r="L1962" t="s">
        <v>657</v>
      </c>
      <c r="M1962" t="s">
        <v>7061</v>
      </c>
    </row>
    <row r="1963" spans="9:13" x14ac:dyDescent="0.25">
      <c r="I1963" t="s">
        <v>327</v>
      </c>
      <c r="J1963" t="s">
        <v>1927</v>
      </c>
      <c r="L1963" t="s">
        <v>507</v>
      </c>
      <c r="M1963" t="s">
        <v>5158</v>
      </c>
    </row>
    <row r="1964" spans="9:13" x14ac:dyDescent="0.25">
      <c r="I1964" t="s">
        <v>4044</v>
      </c>
      <c r="J1964" t="s">
        <v>4045</v>
      </c>
      <c r="L1964" t="s">
        <v>419</v>
      </c>
      <c r="M1964" t="s">
        <v>5217</v>
      </c>
    </row>
    <row r="1965" spans="9:13" x14ac:dyDescent="0.25">
      <c r="I1965" t="s">
        <v>1803</v>
      </c>
      <c r="J1965" t="s">
        <v>1804</v>
      </c>
      <c r="L1965" t="s">
        <v>657</v>
      </c>
      <c r="M1965" t="s">
        <v>5124</v>
      </c>
    </row>
    <row r="1966" spans="9:13" x14ac:dyDescent="0.25">
      <c r="I1966" t="s">
        <v>1827</v>
      </c>
      <c r="J1966" t="s">
        <v>2200</v>
      </c>
      <c r="L1966" t="s">
        <v>322</v>
      </c>
      <c r="M1966" t="s">
        <v>7112</v>
      </c>
    </row>
    <row r="1967" spans="9:13" x14ac:dyDescent="0.25">
      <c r="I1967" t="s">
        <v>374</v>
      </c>
      <c r="J1967" t="s">
        <v>2679</v>
      </c>
      <c r="L1967" t="s">
        <v>41</v>
      </c>
      <c r="M1967" t="s">
        <v>7104</v>
      </c>
    </row>
    <row r="1968" spans="9:13" x14ac:dyDescent="0.25">
      <c r="I1968" t="s">
        <v>602</v>
      </c>
      <c r="J1968" t="s">
        <v>2702</v>
      </c>
      <c r="L1968" t="s">
        <v>419</v>
      </c>
      <c r="M1968" t="s">
        <v>6823</v>
      </c>
    </row>
    <row r="1969" spans="9:13" x14ac:dyDescent="0.25">
      <c r="I1969" t="s">
        <v>51</v>
      </c>
      <c r="J1969" t="s">
        <v>3103</v>
      </c>
      <c r="L1969" t="s">
        <v>509</v>
      </c>
      <c r="M1969" t="s">
        <v>6063</v>
      </c>
    </row>
    <row r="1970" spans="9:13" x14ac:dyDescent="0.25">
      <c r="I1970" t="s">
        <v>268</v>
      </c>
      <c r="J1970" t="s">
        <v>3281</v>
      </c>
      <c r="L1970" t="s">
        <v>40</v>
      </c>
      <c r="M1970" t="s">
        <v>5807</v>
      </c>
    </row>
    <row r="1971" spans="9:13" x14ac:dyDescent="0.25">
      <c r="I1971" t="s">
        <v>3693</v>
      </c>
      <c r="J1971" t="s">
        <v>3694</v>
      </c>
      <c r="L1971" t="s">
        <v>5197</v>
      </c>
      <c r="M1971" t="s">
        <v>5976</v>
      </c>
    </row>
    <row r="1972" spans="9:13" x14ac:dyDescent="0.25">
      <c r="I1972" t="s">
        <v>97</v>
      </c>
      <c r="J1972" t="s">
        <v>2472</v>
      </c>
      <c r="L1972" t="s">
        <v>657</v>
      </c>
      <c r="M1972" t="s">
        <v>7138</v>
      </c>
    </row>
    <row r="1973" spans="9:13" x14ac:dyDescent="0.25">
      <c r="I1973" t="s">
        <v>2378</v>
      </c>
      <c r="J1973" t="s">
        <v>4169</v>
      </c>
      <c r="L1973" t="s">
        <v>419</v>
      </c>
      <c r="M1973" t="s">
        <v>6099</v>
      </c>
    </row>
    <row r="1974" spans="9:13" x14ac:dyDescent="0.25">
      <c r="I1974" t="s">
        <v>364</v>
      </c>
      <c r="J1974" t="s">
        <v>4214</v>
      </c>
      <c r="L1974" t="s">
        <v>5642</v>
      </c>
      <c r="M1974" t="s">
        <v>5643</v>
      </c>
    </row>
    <row r="1975" spans="9:13" x14ac:dyDescent="0.25">
      <c r="I1975" t="s">
        <v>102</v>
      </c>
      <c r="J1975" t="s">
        <v>3388</v>
      </c>
      <c r="L1975" t="s">
        <v>419</v>
      </c>
      <c r="M1975" t="s">
        <v>6114</v>
      </c>
    </row>
    <row r="1976" spans="9:13" x14ac:dyDescent="0.25">
      <c r="I1976" t="s">
        <v>0</v>
      </c>
      <c r="J1976" t="s">
        <v>3871</v>
      </c>
      <c r="L1976" t="s">
        <v>419</v>
      </c>
      <c r="M1976" t="s">
        <v>7155</v>
      </c>
    </row>
    <row r="1977" spans="9:13" x14ac:dyDescent="0.25">
      <c r="I1977" t="s">
        <v>2120</v>
      </c>
      <c r="J1977" t="s">
        <v>2121</v>
      </c>
      <c r="L1977" t="s">
        <v>5197</v>
      </c>
      <c r="M1977" t="s">
        <v>7054</v>
      </c>
    </row>
    <row r="1978" spans="9:13" x14ac:dyDescent="0.25">
      <c r="I1978" t="s">
        <v>602</v>
      </c>
      <c r="J1978" t="s">
        <v>4186</v>
      </c>
      <c r="L1978" t="s">
        <v>657</v>
      </c>
      <c r="M1978" t="s">
        <v>4981</v>
      </c>
    </row>
    <row r="1979" spans="9:13" x14ac:dyDescent="0.25">
      <c r="I1979" t="s">
        <v>423</v>
      </c>
      <c r="J1979" t="s">
        <v>2224</v>
      </c>
      <c r="L1979" t="s">
        <v>40</v>
      </c>
      <c r="M1979" t="s">
        <v>4918</v>
      </c>
    </row>
    <row r="1980" spans="9:13" x14ac:dyDescent="0.25">
      <c r="I1980" t="s">
        <v>1832</v>
      </c>
      <c r="J1980" t="s">
        <v>1833</v>
      </c>
      <c r="L1980" t="s">
        <v>41</v>
      </c>
      <c r="M1980" t="s">
        <v>4980</v>
      </c>
    </row>
    <row r="1981" spans="9:13" x14ac:dyDescent="0.25">
      <c r="I1981" t="s">
        <v>2320</v>
      </c>
      <c r="J1981" t="s">
        <v>2321</v>
      </c>
      <c r="L1981" t="s">
        <v>509</v>
      </c>
      <c r="M1981" t="s">
        <v>5296</v>
      </c>
    </row>
    <row r="1982" spans="9:13" x14ac:dyDescent="0.25">
      <c r="I1982" t="s">
        <v>801</v>
      </c>
      <c r="J1982" t="s">
        <v>2697</v>
      </c>
      <c r="L1982" t="s">
        <v>657</v>
      </c>
      <c r="M1982" t="s">
        <v>6808</v>
      </c>
    </row>
    <row r="1983" spans="9:13" x14ac:dyDescent="0.25">
      <c r="I1983" t="s">
        <v>267</v>
      </c>
      <c r="J1983" t="s">
        <v>2281</v>
      </c>
      <c r="L1983" t="s">
        <v>419</v>
      </c>
      <c r="M1983" t="s">
        <v>6236</v>
      </c>
    </row>
    <row r="1984" spans="9:13" x14ac:dyDescent="0.25">
      <c r="I1984" t="s">
        <v>1787</v>
      </c>
      <c r="J1984" t="s">
        <v>1788</v>
      </c>
      <c r="L1984" t="s">
        <v>419</v>
      </c>
      <c r="M1984" t="s">
        <v>5091</v>
      </c>
    </row>
    <row r="1985" spans="9:13" x14ac:dyDescent="0.25">
      <c r="I1985" t="s">
        <v>374</v>
      </c>
      <c r="J1985" t="s">
        <v>2174</v>
      </c>
      <c r="L1985" t="s">
        <v>41</v>
      </c>
      <c r="M1985" t="s">
        <v>7140</v>
      </c>
    </row>
    <row r="1986" spans="9:13" x14ac:dyDescent="0.25">
      <c r="I1986" t="s">
        <v>25</v>
      </c>
      <c r="J1986" t="s">
        <v>2100</v>
      </c>
      <c r="L1986" t="s">
        <v>40</v>
      </c>
      <c r="M1986" t="s">
        <v>5218</v>
      </c>
    </row>
    <row r="1987" spans="9:13" x14ac:dyDescent="0.25">
      <c r="I1987" t="s">
        <v>303</v>
      </c>
      <c r="J1987" t="s">
        <v>2030</v>
      </c>
      <c r="L1987" t="s">
        <v>26</v>
      </c>
      <c r="M1987" t="s">
        <v>6068</v>
      </c>
    </row>
    <row r="1988" spans="9:13" x14ac:dyDescent="0.25">
      <c r="I1988" t="s">
        <v>429</v>
      </c>
      <c r="J1988" t="s">
        <v>1715</v>
      </c>
      <c r="L1988" t="s">
        <v>419</v>
      </c>
      <c r="M1988" t="s">
        <v>6717</v>
      </c>
    </row>
    <row r="1989" spans="9:13" x14ac:dyDescent="0.25">
      <c r="I1989" t="s">
        <v>415</v>
      </c>
      <c r="J1989" t="s">
        <v>3910</v>
      </c>
      <c r="L1989" t="s">
        <v>322</v>
      </c>
      <c r="M1989" t="s">
        <v>5609</v>
      </c>
    </row>
    <row r="1990" spans="9:13" x14ac:dyDescent="0.25">
      <c r="I1990" t="s">
        <v>303</v>
      </c>
      <c r="J1990" t="s">
        <v>3722</v>
      </c>
      <c r="L1990" t="s">
        <v>6086</v>
      </c>
      <c r="M1990" t="s">
        <v>6087</v>
      </c>
    </row>
    <row r="1991" spans="9:13" x14ac:dyDescent="0.25">
      <c r="I1991" t="s">
        <v>334</v>
      </c>
      <c r="J1991" t="s">
        <v>4633</v>
      </c>
      <c r="L1991" t="s">
        <v>5406</v>
      </c>
      <c r="M1991" t="s">
        <v>6135</v>
      </c>
    </row>
    <row r="1992" spans="9:13" x14ac:dyDescent="0.25">
      <c r="I1992" t="s">
        <v>329</v>
      </c>
      <c r="J1992" t="s">
        <v>2692</v>
      </c>
      <c r="L1992" t="s">
        <v>5299</v>
      </c>
      <c r="M1992" t="s">
        <v>5300</v>
      </c>
    </row>
    <row r="1993" spans="9:13" x14ac:dyDescent="0.25">
      <c r="I1993" t="s">
        <v>97</v>
      </c>
      <c r="J1993" t="s">
        <v>4639</v>
      </c>
      <c r="L1993" t="s">
        <v>26</v>
      </c>
      <c r="M1993" t="s">
        <v>5912</v>
      </c>
    </row>
    <row r="1994" spans="9:13" x14ac:dyDescent="0.25">
      <c r="I1994" t="s">
        <v>599</v>
      </c>
      <c r="J1994" t="s">
        <v>1836</v>
      </c>
      <c r="L1994" t="s">
        <v>509</v>
      </c>
      <c r="M1994" t="s">
        <v>5369</v>
      </c>
    </row>
    <row r="1995" spans="9:13" x14ac:dyDescent="0.25">
      <c r="I1995" t="s">
        <v>97</v>
      </c>
      <c r="J1995" t="s">
        <v>3745</v>
      </c>
      <c r="L1995" t="s">
        <v>5092</v>
      </c>
      <c r="M1995" t="s">
        <v>5201</v>
      </c>
    </row>
    <row r="1996" spans="9:13" x14ac:dyDescent="0.25">
      <c r="I1996" t="s">
        <v>2947</v>
      </c>
      <c r="J1996" t="s">
        <v>2948</v>
      </c>
      <c r="L1996" t="s">
        <v>657</v>
      </c>
      <c r="M1996" t="s">
        <v>6009</v>
      </c>
    </row>
    <row r="1997" spans="9:13" x14ac:dyDescent="0.25">
      <c r="I1997" t="s">
        <v>268</v>
      </c>
      <c r="J1997" t="s">
        <v>4088</v>
      </c>
      <c r="L1997" t="s">
        <v>6127</v>
      </c>
      <c r="M1997" t="s">
        <v>6568</v>
      </c>
    </row>
    <row r="1998" spans="9:13" x14ac:dyDescent="0.25">
      <c r="I1998" t="s">
        <v>2055</v>
      </c>
      <c r="J1998" t="s">
        <v>3620</v>
      </c>
      <c r="L1998" t="s">
        <v>419</v>
      </c>
      <c r="M1998" t="s">
        <v>6322</v>
      </c>
    </row>
    <row r="1999" spans="9:13" x14ac:dyDescent="0.25">
      <c r="I1999" t="s">
        <v>49</v>
      </c>
      <c r="J1999" t="s">
        <v>4117</v>
      </c>
      <c r="L1999" t="s">
        <v>419</v>
      </c>
      <c r="M1999" t="s">
        <v>6609</v>
      </c>
    </row>
    <row r="2000" spans="9:13" x14ac:dyDescent="0.25">
      <c r="I2000" t="s">
        <v>421</v>
      </c>
      <c r="J2000" t="s">
        <v>3775</v>
      </c>
      <c r="L2000" t="s">
        <v>657</v>
      </c>
      <c r="M2000" t="s">
        <v>7124</v>
      </c>
    </row>
    <row r="2001" spans="9:13" x14ac:dyDescent="0.25">
      <c r="I2001" t="s">
        <v>98</v>
      </c>
      <c r="J2001" t="s">
        <v>2448</v>
      </c>
      <c r="L2001" t="s">
        <v>657</v>
      </c>
      <c r="M2001" t="s">
        <v>5898</v>
      </c>
    </row>
    <row r="2002" spans="9:13" x14ac:dyDescent="0.25">
      <c r="I2002" t="s">
        <v>303</v>
      </c>
      <c r="J2002" t="s">
        <v>3365</v>
      </c>
      <c r="L2002" t="s">
        <v>423</v>
      </c>
      <c r="M2002" t="s">
        <v>5823</v>
      </c>
    </row>
    <row r="2003" spans="9:13" x14ac:dyDescent="0.25">
      <c r="I2003" t="s">
        <v>268</v>
      </c>
      <c r="J2003" t="s">
        <v>4408</v>
      </c>
      <c r="L2003" t="s">
        <v>657</v>
      </c>
      <c r="M2003" t="s">
        <v>5324</v>
      </c>
    </row>
    <row r="2004" spans="9:13" x14ac:dyDescent="0.25">
      <c r="I2004" t="s">
        <v>97</v>
      </c>
      <c r="J2004" t="s">
        <v>3369</v>
      </c>
      <c r="L2004" t="s">
        <v>760</v>
      </c>
      <c r="M2004" t="s">
        <v>5751</v>
      </c>
    </row>
    <row r="2005" spans="9:13" x14ac:dyDescent="0.25">
      <c r="I2005" t="s">
        <v>1729</v>
      </c>
      <c r="J2005" t="s">
        <v>1730</v>
      </c>
      <c r="L2005" t="s">
        <v>41</v>
      </c>
      <c r="M2005" t="s">
        <v>5917</v>
      </c>
    </row>
    <row r="2006" spans="9:13" x14ac:dyDescent="0.25">
      <c r="I2006" t="s">
        <v>426</v>
      </c>
      <c r="J2006" t="s">
        <v>4165</v>
      </c>
      <c r="L2006" t="s">
        <v>415</v>
      </c>
      <c r="M2006" t="s">
        <v>5756</v>
      </c>
    </row>
    <row r="2007" spans="9:13" x14ac:dyDescent="0.25">
      <c r="I2007" t="s">
        <v>268</v>
      </c>
      <c r="J2007" t="s">
        <v>2205</v>
      </c>
      <c r="L2007" t="s">
        <v>5406</v>
      </c>
      <c r="M2007" t="s">
        <v>6034</v>
      </c>
    </row>
    <row r="2008" spans="9:13" x14ac:dyDescent="0.25">
      <c r="I2008" t="s">
        <v>329</v>
      </c>
      <c r="J2008" t="s">
        <v>1984</v>
      </c>
      <c r="L2008" t="s">
        <v>41</v>
      </c>
      <c r="M2008" t="s">
        <v>5167</v>
      </c>
    </row>
    <row r="2009" spans="9:13" x14ac:dyDescent="0.25">
      <c r="I2009" t="s">
        <v>415</v>
      </c>
      <c r="J2009" t="s">
        <v>2961</v>
      </c>
      <c r="L2009" t="s">
        <v>6127</v>
      </c>
      <c r="M2009" t="s">
        <v>6150</v>
      </c>
    </row>
    <row r="2010" spans="9:13" x14ac:dyDescent="0.25">
      <c r="I2010" t="s">
        <v>602</v>
      </c>
      <c r="J2010" t="s">
        <v>1665</v>
      </c>
      <c r="L2010" t="s">
        <v>40</v>
      </c>
      <c r="M2010" t="s">
        <v>6510</v>
      </c>
    </row>
    <row r="2011" spans="9:13" x14ac:dyDescent="0.25">
      <c r="I2011" t="s">
        <v>303</v>
      </c>
      <c r="J2011" t="s">
        <v>4485</v>
      </c>
      <c r="L2011" t="s">
        <v>5406</v>
      </c>
      <c r="M2011" t="s">
        <v>5407</v>
      </c>
    </row>
    <row r="2012" spans="9:13" x14ac:dyDescent="0.25">
      <c r="I2012" t="s">
        <v>4678</v>
      </c>
      <c r="J2012" t="s">
        <v>4679</v>
      </c>
      <c r="L2012" t="s">
        <v>5816</v>
      </c>
      <c r="M2012" t="s">
        <v>5817</v>
      </c>
    </row>
    <row r="2013" spans="9:13" x14ac:dyDescent="0.25">
      <c r="I2013" t="s">
        <v>268</v>
      </c>
      <c r="J2013" t="s">
        <v>4031</v>
      </c>
      <c r="L2013" t="s">
        <v>657</v>
      </c>
      <c r="M2013" t="s">
        <v>6045</v>
      </c>
    </row>
    <row r="2014" spans="9:13" x14ac:dyDescent="0.25">
      <c r="I2014" t="s">
        <v>43</v>
      </c>
      <c r="J2014" t="s">
        <v>3292</v>
      </c>
      <c r="L2014" t="s">
        <v>5235</v>
      </c>
      <c r="M2014" t="s">
        <v>6111</v>
      </c>
    </row>
    <row r="2015" spans="9:13" x14ac:dyDescent="0.25">
      <c r="I2015" t="s">
        <v>599</v>
      </c>
      <c r="J2015" t="s">
        <v>2969</v>
      </c>
      <c r="L2015" t="s">
        <v>419</v>
      </c>
      <c r="M2015" t="s">
        <v>5179</v>
      </c>
    </row>
    <row r="2016" spans="9:13" x14ac:dyDescent="0.25">
      <c r="I2016" t="s">
        <v>801</v>
      </c>
      <c r="J2016" t="s">
        <v>1671</v>
      </c>
      <c r="L2016" t="s">
        <v>5197</v>
      </c>
      <c r="M2016" t="s">
        <v>5574</v>
      </c>
    </row>
    <row r="2017" spans="9:13" x14ac:dyDescent="0.25">
      <c r="I2017" t="s">
        <v>41</v>
      </c>
      <c r="J2017" t="s">
        <v>3203</v>
      </c>
      <c r="L2017" t="s">
        <v>419</v>
      </c>
      <c r="M2017" t="s">
        <v>6859</v>
      </c>
    </row>
    <row r="2018" spans="9:13" x14ac:dyDescent="0.25">
      <c r="I2018" t="s">
        <v>327</v>
      </c>
      <c r="J2018" t="s">
        <v>4790</v>
      </c>
      <c r="L2018" t="s">
        <v>5726</v>
      </c>
      <c r="M2018" t="s">
        <v>5727</v>
      </c>
    </row>
    <row r="2019" spans="9:13" x14ac:dyDescent="0.25">
      <c r="I2019" t="s">
        <v>2231</v>
      </c>
      <c r="J2019" t="s">
        <v>2232</v>
      </c>
      <c r="L2019" t="s">
        <v>40</v>
      </c>
      <c r="M2019" t="s">
        <v>5356</v>
      </c>
    </row>
    <row r="2020" spans="9:13" x14ac:dyDescent="0.25">
      <c r="I2020" t="s">
        <v>2709</v>
      </c>
      <c r="J2020" t="s">
        <v>3849</v>
      </c>
      <c r="L2020" t="s">
        <v>5235</v>
      </c>
      <c r="M2020" t="s">
        <v>6363</v>
      </c>
    </row>
    <row r="2021" spans="9:13" x14ac:dyDescent="0.25">
      <c r="I2021" t="s">
        <v>50</v>
      </c>
      <c r="J2021" t="s">
        <v>3805</v>
      </c>
      <c r="L2021" t="s">
        <v>41</v>
      </c>
      <c r="M2021" t="s">
        <v>6855</v>
      </c>
    </row>
    <row r="2022" spans="9:13" x14ac:dyDescent="0.25">
      <c r="I2022" t="s">
        <v>52</v>
      </c>
      <c r="J2022" t="s">
        <v>3544</v>
      </c>
      <c r="L2022" t="s">
        <v>5235</v>
      </c>
      <c r="M2022" t="s">
        <v>5236</v>
      </c>
    </row>
    <row r="2023" spans="9:13" x14ac:dyDescent="0.25">
      <c r="I2023" t="s">
        <v>329</v>
      </c>
      <c r="J2023" t="s">
        <v>4092</v>
      </c>
      <c r="L2023" t="s">
        <v>6127</v>
      </c>
      <c r="M2023" t="s">
        <v>7170</v>
      </c>
    </row>
    <row r="2024" spans="9:13" x14ac:dyDescent="0.25">
      <c r="I2024" t="s">
        <v>1851</v>
      </c>
      <c r="J2024" t="s">
        <v>2629</v>
      </c>
      <c r="L2024" t="s">
        <v>657</v>
      </c>
      <c r="M2024" t="s">
        <v>5740</v>
      </c>
    </row>
    <row r="2025" spans="9:13" x14ac:dyDescent="0.25">
      <c r="I2025" t="s">
        <v>41</v>
      </c>
      <c r="J2025" t="s">
        <v>2995</v>
      </c>
      <c r="L2025" t="s">
        <v>5197</v>
      </c>
      <c r="M2025" t="s">
        <v>5198</v>
      </c>
    </row>
    <row r="2026" spans="9:13" x14ac:dyDescent="0.25">
      <c r="I2026" t="s">
        <v>1851</v>
      </c>
      <c r="J2026" t="s">
        <v>2844</v>
      </c>
      <c r="L2026" t="s">
        <v>419</v>
      </c>
      <c r="M2026" t="s">
        <v>5397</v>
      </c>
    </row>
    <row r="2027" spans="9:13" x14ac:dyDescent="0.25">
      <c r="I2027" t="s">
        <v>329</v>
      </c>
      <c r="J2027" t="s">
        <v>2628</v>
      </c>
      <c r="L2027" t="s">
        <v>41</v>
      </c>
      <c r="M2027" t="s">
        <v>5926</v>
      </c>
    </row>
    <row r="2028" spans="9:13" x14ac:dyDescent="0.25">
      <c r="I2028" t="s">
        <v>50</v>
      </c>
      <c r="J2028" t="s">
        <v>2779</v>
      </c>
      <c r="L2028" t="s">
        <v>657</v>
      </c>
      <c r="M2028" t="s">
        <v>6307</v>
      </c>
    </row>
    <row r="2029" spans="9:13" x14ac:dyDescent="0.25">
      <c r="I2029" t="s">
        <v>4179</v>
      </c>
      <c r="J2029" t="s">
        <v>4180</v>
      </c>
      <c r="L2029" t="s">
        <v>50</v>
      </c>
      <c r="M2029" t="s">
        <v>6741</v>
      </c>
    </row>
    <row r="2030" spans="9:13" x14ac:dyDescent="0.25">
      <c r="I2030" t="s">
        <v>144</v>
      </c>
      <c r="J2030" t="s">
        <v>3510</v>
      </c>
      <c r="L2030" t="s">
        <v>509</v>
      </c>
      <c r="M2030" t="s">
        <v>6573</v>
      </c>
    </row>
    <row r="2031" spans="9:13" x14ac:dyDescent="0.25">
      <c r="I2031" t="s">
        <v>303</v>
      </c>
      <c r="J2031" t="s">
        <v>2983</v>
      </c>
      <c r="L2031" t="s">
        <v>423</v>
      </c>
      <c r="M2031" t="s">
        <v>6586</v>
      </c>
    </row>
    <row r="2032" spans="9:13" x14ac:dyDescent="0.25">
      <c r="I2032" t="s">
        <v>2089</v>
      </c>
      <c r="J2032" t="s">
        <v>2090</v>
      </c>
      <c r="L2032" t="s">
        <v>41</v>
      </c>
      <c r="M2032" t="s">
        <v>6701</v>
      </c>
    </row>
    <row r="2033" spans="9:13" x14ac:dyDescent="0.25">
      <c r="I2033" t="s">
        <v>2508</v>
      </c>
      <c r="J2033" t="s">
        <v>4388</v>
      </c>
      <c r="L2033" t="s">
        <v>509</v>
      </c>
      <c r="M2033" t="s">
        <v>7062</v>
      </c>
    </row>
    <row r="2034" spans="9:13" x14ac:dyDescent="0.25">
      <c r="I2034" t="s">
        <v>1851</v>
      </c>
      <c r="J2034" t="s">
        <v>1852</v>
      </c>
      <c r="L2034" t="s">
        <v>509</v>
      </c>
      <c r="M2034" t="s">
        <v>6276</v>
      </c>
    </row>
    <row r="2035" spans="9:13" x14ac:dyDescent="0.25">
      <c r="I2035" t="s">
        <v>267</v>
      </c>
      <c r="J2035" t="s">
        <v>3724</v>
      </c>
      <c r="L2035" t="s">
        <v>484</v>
      </c>
      <c r="M2035" t="s">
        <v>6382</v>
      </c>
    </row>
    <row r="2036" spans="9:13" x14ac:dyDescent="0.25">
      <c r="I2036" t="s">
        <v>3866</v>
      </c>
      <c r="J2036" t="s">
        <v>3867</v>
      </c>
      <c r="L2036" t="s">
        <v>415</v>
      </c>
      <c r="M2036" t="s">
        <v>5264</v>
      </c>
    </row>
    <row r="2037" spans="9:13" x14ac:dyDescent="0.25">
      <c r="I2037" t="s">
        <v>329</v>
      </c>
      <c r="J2037" t="s">
        <v>1708</v>
      </c>
      <c r="L2037" t="s">
        <v>26</v>
      </c>
      <c r="M2037" t="s">
        <v>5824</v>
      </c>
    </row>
    <row r="2038" spans="9:13" x14ac:dyDescent="0.25">
      <c r="I2038" t="s">
        <v>26</v>
      </c>
      <c r="J2038" t="s">
        <v>2774</v>
      </c>
      <c r="L2038" t="s">
        <v>657</v>
      </c>
      <c r="M2038" t="s">
        <v>6280</v>
      </c>
    </row>
    <row r="2039" spans="9:13" x14ac:dyDescent="0.25">
      <c r="I2039" t="s">
        <v>2621</v>
      </c>
      <c r="J2039" t="s">
        <v>2622</v>
      </c>
      <c r="L2039" t="s">
        <v>657</v>
      </c>
      <c r="M2039" t="s">
        <v>6953</v>
      </c>
    </row>
    <row r="2040" spans="9:13" x14ac:dyDescent="0.25">
      <c r="I2040" t="s">
        <v>1872</v>
      </c>
      <c r="J2040" t="s">
        <v>1873</v>
      </c>
      <c r="L2040" t="s">
        <v>657</v>
      </c>
      <c r="M2040" t="s">
        <v>6207</v>
      </c>
    </row>
    <row r="2041" spans="9:13" x14ac:dyDescent="0.25">
      <c r="I2041" t="s">
        <v>1917</v>
      </c>
      <c r="J2041" t="s">
        <v>4536</v>
      </c>
      <c r="L2041" t="s">
        <v>657</v>
      </c>
      <c r="M2041" t="s">
        <v>7034</v>
      </c>
    </row>
    <row r="2042" spans="9:13" x14ac:dyDescent="0.25">
      <c r="I2042" t="s">
        <v>43</v>
      </c>
      <c r="J2042" t="s">
        <v>3641</v>
      </c>
      <c r="L2042" t="s">
        <v>415</v>
      </c>
      <c r="M2042" t="s">
        <v>5841</v>
      </c>
    </row>
    <row r="2043" spans="9:13" x14ac:dyDescent="0.25">
      <c r="I2043" t="s">
        <v>582</v>
      </c>
      <c r="J2043" t="s">
        <v>3816</v>
      </c>
      <c r="L2043" t="s">
        <v>739</v>
      </c>
      <c r="M2043" t="s">
        <v>6932</v>
      </c>
    </row>
    <row r="2044" spans="9:13" x14ac:dyDescent="0.25">
      <c r="I2044" t="s">
        <v>40</v>
      </c>
      <c r="J2044" t="s">
        <v>3386</v>
      </c>
      <c r="L2044" t="s">
        <v>41</v>
      </c>
      <c r="M2044" t="s">
        <v>5563</v>
      </c>
    </row>
    <row r="2045" spans="9:13" x14ac:dyDescent="0.25">
      <c r="I2045" t="s">
        <v>322</v>
      </c>
      <c r="J2045" t="s">
        <v>1733</v>
      </c>
      <c r="L2045" t="s">
        <v>322</v>
      </c>
      <c r="M2045" t="s">
        <v>5453</v>
      </c>
    </row>
    <row r="2046" spans="9:13" x14ac:dyDescent="0.25">
      <c r="I2046" t="s">
        <v>582</v>
      </c>
      <c r="J2046" t="s">
        <v>3088</v>
      </c>
      <c r="L2046" t="s">
        <v>415</v>
      </c>
      <c r="M2046" t="s">
        <v>6455</v>
      </c>
    </row>
    <row r="2047" spans="9:13" x14ac:dyDescent="0.25">
      <c r="I2047" t="s">
        <v>1917</v>
      </c>
      <c r="J2047" t="s">
        <v>3937</v>
      </c>
      <c r="L2047" t="s">
        <v>415</v>
      </c>
      <c r="M2047" t="s">
        <v>7069</v>
      </c>
    </row>
    <row r="2048" spans="9:13" x14ac:dyDescent="0.25">
      <c r="I2048" t="s">
        <v>2822</v>
      </c>
      <c r="J2048" t="s">
        <v>2823</v>
      </c>
      <c r="L2048" t="s">
        <v>7083</v>
      </c>
      <c r="M2048" t="s">
        <v>7084</v>
      </c>
    </row>
    <row r="2049" spans="9:13" x14ac:dyDescent="0.25">
      <c r="I2049" t="s">
        <v>1917</v>
      </c>
      <c r="J2049" t="s">
        <v>4216</v>
      </c>
      <c r="L2049" t="s">
        <v>2144</v>
      </c>
      <c r="M2049" t="s">
        <v>6533</v>
      </c>
    </row>
    <row r="2050" spans="9:13" x14ac:dyDescent="0.25">
      <c r="I2050" t="s">
        <v>278</v>
      </c>
      <c r="J2050" t="s">
        <v>3550</v>
      </c>
      <c r="L2050" t="s">
        <v>2144</v>
      </c>
      <c r="M2050" t="s">
        <v>5051</v>
      </c>
    </row>
    <row r="2051" spans="9:13" x14ac:dyDescent="0.25">
      <c r="I2051" t="s">
        <v>374</v>
      </c>
      <c r="J2051" t="s">
        <v>3461</v>
      </c>
      <c r="L2051" t="s">
        <v>5341</v>
      </c>
      <c r="M2051" t="s">
        <v>5855</v>
      </c>
    </row>
    <row r="2052" spans="9:13" x14ac:dyDescent="0.25">
      <c r="I2052" t="s">
        <v>267</v>
      </c>
      <c r="J2052" t="s">
        <v>2198</v>
      </c>
      <c r="L2052" t="s">
        <v>2144</v>
      </c>
      <c r="M2052" t="s">
        <v>6041</v>
      </c>
    </row>
    <row r="2053" spans="9:13" x14ac:dyDescent="0.25">
      <c r="I2053" t="s">
        <v>2127</v>
      </c>
      <c r="J2053" t="s">
        <v>2128</v>
      </c>
      <c r="L2053" t="s">
        <v>294</v>
      </c>
      <c r="M2053" t="s">
        <v>6919</v>
      </c>
    </row>
    <row r="2054" spans="9:13" x14ac:dyDescent="0.25">
      <c r="I2054" t="s">
        <v>602</v>
      </c>
      <c r="J2054" t="s">
        <v>4694</v>
      </c>
      <c r="L2054" t="s">
        <v>6245</v>
      </c>
      <c r="M2054" t="s">
        <v>6246</v>
      </c>
    </row>
    <row r="2055" spans="9:13" x14ac:dyDescent="0.25">
      <c r="I2055" t="s">
        <v>415</v>
      </c>
      <c r="J2055" t="s">
        <v>3638</v>
      </c>
      <c r="L2055" t="s">
        <v>484</v>
      </c>
      <c r="M2055" t="s">
        <v>5349</v>
      </c>
    </row>
    <row r="2056" spans="9:13" x14ac:dyDescent="0.25">
      <c r="I2056" t="s">
        <v>268</v>
      </c>
      <c r="J2056" t="s">
        <v>4064</v>
      </c>
      <c r="L2056" t="s">
        <v>26</v>
      </c>
      <c r="M2056" t="s">
        <v>5704</v>
      </c>
    </row>
    <row r="2057" spans="9:13" x14ac:dyDescent="0.25">
      <c r="I2057" t="s">
        <v>300</v>
      </c>
      <c r="J2057" t="s">
        <v>3733</v>
      </c>
      <c r="L2057" t="s">
        <v>486</v>
      </c>
      <c r="M2057" t="s">
        <v>5592</v>
      </c>
    </row>
    <row r="2058" spans="9:13" x14ac:dyDescent="0.25">
      <c r="I2058" t="s">
        <v>309</v>
      </c>
      <c r="J2058" t="s">
        <v>7234</v>
      </c>
      <c r="L2058" t="s">
        <v>7187</v>
      </c>
      <c r="M2058" t="s">
        <v>6911</v>
      </c>
    </row>
    <row r="2059" spans="9:13" x14ac:dyDescent="0.25">
      <c r="I2059" t="s">
        <v>419</v>
      </c>
      <c r="J2059" t="s">
        <v>4094</v>
      </c>
      <c r="L2059" t="s">
        <v>5732</v>
      </c>
      <c r="M2059" t="s">
        <v>5733</v>
      </c>
    </row>
    <row r="2060" spans="9:13" x14ac:dyDescent="0.25">
      <c r="I2060" t="s">
        <v>415</v>
      </c>
      <c r="J2060" t="s">
        <v>2465</v>
      </c>
      <c r="L2060" t="s">
        <v>322</v>
      </c>
      <c r="M2060" t="s">
        <v>7143</v>
      </c>
    </row>
    <row r="2061" spans="9:13" x14ac:dyDescent="0.25">
      <c r="I2061" t="s">
        <v>1917</v>
      </c>
      <c r="J2061" t="s">
        <v>1918</v>
      </c>
      <c r="L2061" t="s">
        <v>484</v>
      </c>
      <c r="M2061" t="s">
        <v>5893</v>
      </c>
    </row>
    <row r="2062" spans="9:13" x14ac:dyDescent="0.25">
      <c r="I2062" t="s">
        <v>322</v>
      </c>
      <c r="J2062" t="s">
        <v>7248</v>
      </c>
      <c r="L2062" t="s">
        <v>329</v>
      </c>
      <c r="M2062" t="s">
        <v>6730</v>
      </c>
    </row>
    <row r="2063" spans="9:13" x14ac:dyDescent="0.25">
      <c r="I2063" t="s">
        <v>97</v>
      </c>
      <c r="J2063" t="s">
        <v>1947</v>
      </c>
      <c r="L2063" t="s">
        <v>5564</v>
      </c>
      <c r="M2063" t="s">
        <v>5565</v>
      </c>
    </row>
    <row r="2064" spans="9:13" x14ac:dyDescent="0.25">
      <c r="I2064" t="s">
        <v>1917</v>
      </c>
      <c r="J2064" t="s">
        <v>4363</v>
      </c>
      <c r="L2064" t="s">
        <v>45</v>
      </c>
      <c r="M2064" t="s">
        <v>7053</v>
      </c>
    </row>
    <row r="2065" spans="9:13" x14ac:dyDescent="0.25">
      <c r="I2065" t="s">
        <v>419</v>
      </c>
      <c r="J2065" t="s">
        <v>2452</v>
      </c>
      <c r="L2065" t="s">
        <v>5691</v>
      </c>
      <c r="M2065" t="s">
        <v>5692</v>
      </c>
    </row>
    <row r="2066" spans="9:13" x14ac:dyDescent="0.25">
      <c r="I2066" t="s">
        <v>329</v>
      </c>
      <c r="J2066" t="s">
        <v>2078</v>
      </c>
      <c r="L2066" t="s">
        <v>3367</v>
      </c>
      <c r="M2066" t="s">
        <v>6794</v>
      </c>
    </row>
    <row r="2067" spans="9:13" x14ac:dyDescent="0.25">
      <c r="I2067" t="s">
        <v>325</v>
      </c>
      <c r="J2067" t="s">
        <v>3164</v>
      </c>
      <c r="L2067" t="s">
        <v>41</v>
      </c>
      <c r="M2067" t="s">
        <v>5622</v>
      </c>
    </row>
    <row r="2068" spans="9:13" x14ac:dyDescent="0.25">
      <c r="I2068" t="s">
        <v>334</v>
      </c>
      <c r="J2068" t="s">
        <v>1886</v>
      </c>
      <c r="L2068" t="s">
        <v>690</v>
      </c>
      <c r="M2068" t="s">
        <v>6069</v>
      </c>
    </row>
    <row r="2069" spans="9:13" x14ac:dyDescent="0.25">
      <c r="I2069" t="s">
        <v>419</v>
      </c>
      <c r="J2069" t="s">
        <v>2786</v>
      </c>
      <c r="L2069" t="s">
        <v>5031</v>
      </c>
      <c r="M2069" t="s">
        <v>5032</v>
      </c>
    </row>
    <row r="2070" spans="9:13" x14ac:dyDescent="0.25">
      <c r="I2070" t="s">
        <v>1851</v>
      </c>
      <c r="J2070" t="s">
        <v>3939</v>
      </c>
      <c r="L2070" t="s">
        <v>475</v>
      </c>
      <c r="M2070" t="s">
        <v>5523</v>
      </c>
    </row>
    <row r="2071" spans="9:13" x14ac:dyDescent="0.25">
      <c r="I2071" t="s">
        <v>2453</v>
      </c>
      <c r="J2071" t="s">
        <v>2454</v>
      </c>
      <c r="L2071" t="s">
        <v>5118</v>
      </c>
      <c r="M2071" t="s">
        <v>5972</v>
      </c>
    </row>
    <row r="2072" spans="9:13" x14ac:dyDescent="0.25">
      <c r="I2072" t="s">
        <v>271</v>
      </c>
      <c r="J2072" t="s">
        <v>4324</v>
      </c>
      <c r="L2072" t="s">
        <v>294</v>
      </c>
      <c r="M2072" t="s">
        <v>6899</v>
      </c>
    </row>
    <row r="2073" spans="9:13" x14ac:dyDescent="0.25">
      <c r="I2073" t="s">
        <v>4702</v>
      </c>
      <c r="J2073" t="s">
        <v>4703</v>
      </c>
      <c r="L2073" t="s">
        <v>329</v>
      </c>
      <c r="M2073" t="s">
        <v>6518</v>
      </c>
    </row>
    <row r="2074" spans="9:13" x14ac:dyDescent="0.25">
      <c r="I2074" t="s">
        <v>1917</v>
      </c>
      <c r="J2074" t="s">
        <v>7259</v>
      </c>
      <c r="L2074" t="s">
        <v>487</v>
      </c>
      <c r="M2074" t="s">
        <v>6466</v>
      </c>
    </row>
    <row r="2075" spans="9:13" x14ac:dyDescent="0.25">
      <c r="I2075" t="s">
        <v>602</v>
      </c>
      <c r="J2075" t="s">
        <v>2484</v>
      </c>
    </row>
    <row r="2076" spans="9:13" x14ac:dyDescent="0.25">
      <c r="I2076" t="s">
        <v>419</v>
      </c>
      <c r="J2076" t="s">
        <v>4688</v>
      </c>
    </row>
    <row r="2077" spans="9:13" x14ac:dyDescent="0.25">
      <c r="I2077" t="s">
        <v>364</v>
      </c>
      <c r="J2077" t="s">
        <v>3532</v>
      </c>
    </row>
    <row r="2078" spans="9:13" x14ac:dyDescent="0.25">
      <c r="I2078" t="s">
        <v>2686</v>
      </c>
      <c r="J2078" t="s">
        <v>2687</v>
      </c>
    </row>
    <row r="2079" spans="9:13" x14ac:dyDescent="0.25">
      <c r="I2079" t="s">
        <v>329</v>
      </c>
      <c r="J2079" t="s">
        <v>3314</v>
      </c>
    </row>
    <row r="2080" spans="9:13" x14ac:dyDescent="0.25">
      <c r="I2080" t="s">
        <v>374</v>
      </c>
      <c r="J2080" t="s">
        <v>4625</v>
      </c>
    </row>
    <row r="2081" spans="9:10" x14ac:dyDescent="0.25">
      <c r="I2081" t="s">
        <v>1851</v>
      </c>
      <c r="J2081" t="s">
        <v>3947</v>
      </c>
    </row>
    <row r="2082" spans="9:10" x14ac:dyDescent="0.25">
      <c r="I2082" t="s">
        <v>369</v>
      </c>
      <c r="J2082" t="s">
        <v>3728</v>
      </c>
    </row>
    <row r="2083" spans="9:10" x14ac:dyDescent="0.25">
      <c r="I2083" t="s">
        <v>4811</v>
      </c>
      <c r="J2083" t="s">
        <v>4812</v>
      </c>
    </row>
    <row r="2084" spans="9:10" x14ac:dyDescent="0.25">
      <c r="I2084" t="s">
        <v>329</v>
      </c>
      <c r="J2084" t="s">
        <v>2705</v>
      </c>
    </row>
    <row r="2085" spans="9:10" x14ac:dyDescent="0.25">
      <c r="I2085" t="s">
        <v>415</v>
      </c>
      <c r="J2085" t="s">
        <v>4120</v>
      </c>
    </row>
    <row r="2086" spans="9:10" x14ac:dyDescent="0.25">
      <c r="I2086" t="s">
        <v>419</v>
      </c>
      <c r="J2086" t="s">
        <v>4074</v>
      </c>
    </row>
    <row r="2087" spans="9:10" x14ac:dyDescent="0.25">
      <c r="I2087" t="s">
        <v>364</v>
      </c>
      <c r="J2087" t="s">
        <v>3556</v>
      </c>
    </row>
    <row r="2088" spans="9:10" x14ac:dyDescent="0.25">
      <c r="I2088" t="s">
        <v>268</v>
      </c>
      <c r="J2088" t="s">
        <v>3680</v>
      </c>
    </row>
    <row r="2089" spans="9:10" x14ac:dyDescent="0.25">
      <c r="I2089" t="s">
        <v>268</v>
      </c>
      <c r="J2089" t="s">
        <v>3509</v>
      </c>
    </row>
    <row r="2090" spans="9:10" x14ac:dyDescent="0.25">
      <c r="I2090" t="s">
        <v>4238</v>
      </c>
      <c r="J2090" t="s">
        <v>4239</v>
      </c>
    </row>
    <row r="2091" spans="9:10" x14ac:dyDescent="0.25">
      <c r="I2091" t="s">
        <v>3718</v>
      </c>
      <c r="J2091" t="s">
        <v>3719</v>
      </c>
    </row>
    <row r="2092" spans="9:10" x14ac:dyDescent="0.25">
      <c r="I2092" t="s">
        <v>331</v>
      </c>
      <c r="J2092" t="s">
        <v>4766</v>
      </c>
    </row>
    <row r="2093" spans="9:10" x14ac:dyDescent="0.25">
      <c r="I2093" t="s">
        <v>49</v>
      </c>
      <c r="J2093" t="s">
        <v>3557</v>
      </c>
    </row>
    <row r="2094" spans="9:10" x14ac:dyDescent="0.25">
      <c r="I2094" t="s">
        <v>582</v>
      </c>
      <c r="J2094" t="s">
        <v>2957</v>
      </c>
    </row>
    <row r="2095" spans="9:10" x14ac:dyDescent="0.25">
      <c r="I2095" t="s">
        <v>268</v>
      </c>
      <c r="J2095" t="s">
        <v>2880</v>
      </c>
    </row>
    <row r="2096" spans="9:10" x14ac:dyDescent="0.25">
      <c r="I2096" t="s">
        <v>4841</v>
      </c>
      <c r="J2096" t="s">
        <v>4842</v>
      </c>
    </row>
    <row r="2097" spans="9:10" x14ac:dyDescent="0.25">
      <c r="I2097" t="s">
        <v>4530</v>
      </c>
      <c r="J2097" t="s">
        <v>4531</v>
      </c>
    </row>
    <row r="2098" spans="9:10" x14ac:dyDescent="0.25">
      <c r="I2098" t="s">
        <v>2256</v>
      </c>
      <c r="J2098" t="s">
        <v>2257</v>
      </c>
    </row>
    <row r="2099" spans="9:10" x14ac:dyDescent="0.25">
      <c r="I2099" t="s">
        <v>2244</v>
      </c>
      <c r="J2099" t="s">
        <v>2245</v>
      </c>
    </row>
    <row r="2100" spans="9:10" x14ac:dyDescent="0.25">
      <c r="I2100" t="s">
        <v>415</v>
      </c>
      <c r="J2100" t="s">
        <v>2301</v>
      </c>
    </row>
    <row r="2101" spans="9:10" x14ac:dyDescent="0.25">
      <c r="I2101" t="s">
        <v>2538</v>
      </c>
      <c r="J2101" t="s">
        <v>2539</v>
      </c>
    </row>
    <row r="2102" spans="9:10" x14ac:dyDescent="0.25">
      <c r="I2102" t="s">
        <v>268</v>
      </c>
      <c r="J2102" t="s">
        <v>2799</v>
      </c>
    </row>
    <row r="2103" spans="9:10" x14ac:dyDescent="0.25">
      <c r="I2103" t="s">
        <v>419</v>
      </c>
      <c r="J2103" t="s">
        <v>3781</v>
      </c>
    </row>
    <row r="2104" spans="9:10" x14ac:dyDescent="0.25">
      <c r="I2104" t="s">
        <v>3503</v>
      </c>
      <c r="J2104" t="s">
        <v>3504</v>
      </c>
    </row>
    <row r="2105" spans="9:10" x14ac:dyDescent="0.25">
      <c r="I2105" t="s">
        <v>3264</v>
      </c>
      <c r="J2105" t="s">
        <v>3862</v>
      </c>
    </row>
    <row r="2106" spans="9:10" x14ac:dyDescent="0.25">
      <c r="I2106" t="s">
        <v>268</v>
      </c>
      <c r="J2106" t="s">
        <v>7228</v>
      </c>
    </row>
    <row r="2107" spans="9:10" x14ac:dyDescent="0.25">
      <c r="I2107" t="s">
        <v>419</v>
      </c>
      <c r="J2107" t="s">
        <v>3593</v>
      </c>
    </row>
    <row r="2108" spans="9:10" x14ac:dyDescent="0.25">
      <c r="I2108" t="s">
        <v>129</v>
      </c>
      <c r="J2108" t="s">
        <v>2441</v>
      </c>
    </row>
    <row r="2109" spans="9:10" x14ac:dyDescent="0.25">
      <c r="I2109" t="s">
        <v>303</v>
      </c>
      <c r="J2109" t="s">
        <v>4601</v>
      </c>
    </row>
    <row r="2110" spans="9:10" x14ac:dyDescent="0.25">
      <c r="I2110" t="s">
        <v>329</v>
      </c>
      <c r="J2110" t="s">
        <v>3360</v>
      </c>
    </row>
    <row r="2111" spans="9:10" x14ac:dyDescent="0.25">
      <c r="I2111" t="s">
        <v>144</v>
      </c>
      <c r="J2111" t="s">
        <v>3428</v>
      </c>
    </row>
    <row r="2112" spans="9:10" x14ac:dyDescent="0.25">
      <c r="I2112" t="s">
        <v>1934</v>
      </c>
      <c r="J2112" t="s">
        <v>1935</v>
      </c>
    </row>
    <row r="2113" spans="9:10" x14ac:dyDescent="0.25">
      <c r="I2113" t="s">
        <v>419</v>
      </c>
      <c r="J2113" t="s">
        <v>4278</v>
      </c>
    </row>
    <row r="2114" spans="9:10" x14ac:dyDescent="0.25">
      <c r="I2114" t="s">
        <v>415</v>
      </c>
      <c r="J2114" t="s">
        <v>4137</v>
      </c>
    </row>
    <row r="2115" spans="9:10" x14ac:dyDescent="0.25">
      <c r="I2115" t="s">
        <v>268</v>
      </c>
      <c r="J2115" t="s">
        <v>2187</v>
      </c>
    </row>
    <row r="2116" spans="9:10" x14ac:dyDescent="0.25">
      <c r="I2116" t="s">
        <v>268</v>
      </c>
      <c r="J2116" t="s">
        <v>3228</v>
      </c>
    </row>
    <row r="2117" spans="9:10" x14ac:dyDescent="0.25">
      <c r="I2117" t="s">
        <v>2055</v>
      </c>
      <c r="J2117" t="s">
        <v>2777</v>
      </c>
    </row>
    <row r="2118" spans="9:10" x14ac:dyDescent="0.25">
      <c r="I2118" t="s">
        <v>415</v>
      </c>
      <c r="J2118" t="s">
        <v>4333</v>
      </c>
    </row>
    <row r="2119" spans="9:10" x14ac:dyDescent="0.25">
      <c r="I2119" t="s">
        <v>97</v>
      </c>
      <c r="J2119" t="s">
        <v>3529</v>
      </c>
    </row>
    <row r="2120" spans="9:10" x14ac:dyDescent="0.25">
      <c r="I2120" t="s">
        <v>303</v>
      </c>
      <c r="J2120" t="s">
        <v>4632</v>
      </c>
    </row>
    <row r="2121" spans="9:10" x14ac:dyDescent="0.25">
      <c r="I2121" t="s">
        <v>329</v>
      </c>
      <c r="J2121" t="s">
        <v>4479</v>
      </c>
    </row>
    <row r="2122" spans="9:10" x14ac:dyDescent="0.25">
      <c r="I2122" t="s">
        <v>329</v>
      </c>
      <c r="J2122" t="s">
        <v>4508</v>
      </c>
    </row>
    <row r="2123" spans="9:10" x14ac:dyDescent="0.25">
      <c r="I2123" t="s">
        <v>2309</v>
      </c>
      <c r="J2123" t="s">
        <v>3404</v>
      </c>
    </row>
    <row r="2124" spans="9:10" x14ac:dyDescent="0.25">
      <c r="I2124" t="s">
        <v>365</v>
      </c>
      <c r="J2124" t="s">
        <v>4335</v>
      </c>
    </row>
    <row r="2125" spans="9:10" x14ac:dyDescent="0.25">
      <c r="I2125" t="s">
        <v>41</v>
      </c>
      <c r="J2125" t="s">
        <v>4746</v>
      </c>
    </row>
    <row r="2126" spans="9:10" x14ac:dyDescent="0.25">
      <c r="I2126" t="s">
        <v>268</v>
      </c>
      <c r="J2126" t="s">
        <v>2359</v>
      </c>
    </row>
    <row r="2127" spans="9:10" x14ac:dyDescent="0.25">
      <c r="I2127" t="s">
        <v>129</v>
      </c>
      <c r="J2127" t="s">
        <v>4563</v>
      </c>
    </row>
    <row r="2128" spans="9:10" x14ac:dyDescent="0.25">
      <c r="I2128" t="s">
        <v>303</v>
      </c>
      <c r="J2128" t="s">
        <v>3382</v>
      </c>
    </row>
    <row r="2129" spans="9:10" x14ac:dyDescent="0.25">
      <c r="I2129" t="s">
        <v>426</v>
      </c>
      <c r="J2129" t="s">
        <v>3310</v>
      </c>
    </row>
    <row r="2130" spans="9:10" x14ac:dyDescent="0.25">
      <c r="I2130" t="s">
        <v>415</v>
      </c>
      <c r="J2130" t="s">
        <v>3854</v>
      </c>
    </row>
    <row r="2131" spans="9:10" x14ac:dyDescent="0.25">
      <c r="I2131" t="s">
        <v>2572</v>
      </c>
      <c r="J2131" t="s">
        <v>2573</v>
      </c>
    </row>
    <row r="2132" spans="9:10" x14ac:dyDescent="0.25">
      <c r="I2132" t="s">
        <v>290</v>
      </c>
      <c r="J2132" t="s">
        <v>4101</v>
      </c>
    </row>
    <row r="2133" spans="9:10" x14ac:dyDescent="0.25">
      <c r="I2133" t="s">
        <v>3979</v>
      </c>
      <c r="J2133" t="s">
        <v>3980</v>
      </c>
    </row>
    <row r="2134" spans="9:10" x14ac:dyDescent="0.25">
      <c r="I2134" t="s">
        <v>102</v>
      </c>
      <c r="J2134" t="s">
        <v>4659</v>
      </c>
    </row>
    <row r="2135" spans="9:10" x14ac:dyDescent="0.25">
      <c r="I2135" t="s">
        <v>415</v>
      </c>
      <c r="J2135" t="s">
        <v>2358</v>
      </c>
    </row>
    <row r="2136" spans="9:10" x14ac:dyDescent="0.25">
      <c r="I2136" t="s">
        <v>97</v>
      </c>
      <c r="J2136" t="s">
        <v>2085</v>
      </c>
    </row>
    <row r="2137" spans="9:10" x14ac:dyDescent="0.25">
      <c r="I2137" t="s">
        <v>2364</v>
      </c>
      <c r="J2137" t="s">
        <v>4160</v>
      </c>
    </row>
    <row r="2138" spans="9:10" x14ac:dyDescent="0.25">
      <c r="I2138" t="s">
        <v>2659</v>
      </c>
      <c r="J2138" t="s">
        <v>4131</v>
      </c>
    </row>
    <row r="2139" spans="9:10" x14ac:dyDescent="0.25">
      <c r="I2139" t="s">
        <v>322</v>
      </c>
      <c r="J2139" t="s">
        <v>3419</v>
      </c>
    </row>
    <row r="2140" spans="9:10" x14ac:dyDescent="0.25">
      <c r="I2140" t="s">
        <v>50</v>
      </c>
      <c r="J2140" t="s">
        <v>3626</v>
      </c>
    </row>
    <row r="2141" spans="9:10" x14ac:dyDescent="0.25">
      <c r="I2141" t="s">
        <v>49</v>
      </c>
      <c r="J2141" t="s">
        <v>4477</v>
      </c>
    </row>
    <row r="2142" spans="9:10" x14ac:dyDescent="0.25">
      <c r="I2142" t="s">
        <v>327</v>
      </c>
      <c r="J2142" t="s">
        <v>3297</v>
      </c>
    </row>
    <row r="2143" spans="9:10" x14ac:dyDescent="0.25">
      <c r="I2143" t="s">
        <v>327</v>
      </c>
      <c r="J2143" t="s">
        <v>4826</v>
      </c>
    </row>
    <row r="2144" spans="9:10" x14ac:dyDescent="0.25">
      <c r="I2144" t="s">
        <v>2309</v>
      </c>
      <c r="J2144" t="s">
        <v>2952</v>
      </c>
    </row>
    <row r="2145" spans="9:10" x14ac:dyDescent="0.25">
      <c r="I2145" t="s">
        <v>2309</v>
      </c>
      <c r="J2145" t="s">
        <v>7236</v>
      </c>
    </row>
    <row r="2146" spans="9:10" x14ac:dyDescent="0.25">
      <c r="I2146" t="s">
        <v>352</v>
      </c>
      <c r="J2146" t="s">
        <v>3637</v>
      </c>
    </row>
    <row r="2147" spans="9:10" x14ac:dyDescent="0.25">
      <c r="I2147" t="s">
        <v>129</v>
      </c>
      <c r="J2147" t="s">
        <v>2895</v>
      </c>
    </row>
    <row r="2148" spans="9:10" x14ac:dyDescent="0.25">
      <c r="I2148" t="s">
        <v>26</v>
      </c>
      <c r="J2148" t="s">
        <v>1745</v>
      </c>
    </row>
    <row r="2149" spans="9:10" x14ac:dyDescent="0.25">
      <c r="I2149" t="s">
        <v>144</v>
      </c>
      <c r="J2149" t="s">
        <v>1966</v>
      </c>
    </row>
    <row r="2150" spans="9:10" x14ac:dyDescent="0.25">
      <c r="I2150" t="s">
        <v>41</v>
      </c>
      <c r="J2150" t="s">
        <v>4197</v>
      </c>
    </row>
    <row r="2151" spans="9:10" x14ac:dyDescent="0.25">
      <c r="I2151" t="s">
        <v>98</v>
      </c>
      <c r="J2151" t="s">
        <v>4306</v>
      </c>
    </row>
    <row r="2152" spans="9:10" x14ac:dyDescent="0.25">
      <c r="I2152" t="s">
        <v>2987</v>
      </c>
      <c r="J2152" t="s">
        <v>4584</v>
      </c>
    </row>
    <row r="2153" spans="9:10" x14ac:dyDescent="0.25">
      <c r="I2153" t="s">
        <v>415</v>
      </c>
      <c r="J2153" t="s">
        <v>4424</v>
      </c>
    </row>
    <row r="2154" spans="9:10" x14ac:dyDescent="0.25">
      <c r="I2154" t="s">
        <v>327</v>
      </c>
      <c r="J2154" t="s">
        <v>3973</v>
      </c>
    </row>
    <row r="2155" spans="9:10" x14ac:dyDescent="0.25">
      <c r="I2155" t="s">
        <v>44</v>
      </c>
      <c r="J2155" t="s">
        <v>3713</v>
      </c>
    </row>
    <row r="2156" spans="9:10" x14ac:dyDescent="0.25">
      <c r="I2156" t="s">
        <v>44</v>
      </c>
      <c r="J2156" t="s">
        <v>2373</v>
      </c>
    </row>
    <row r="2157" spans="9:10" x14ac:dyDescent="0.25">
      <c r="I2157" t="s">
        <v>329</v>
      </c>
      <c r="J2157" t="s">
        <v>3274</v>
      </c>
    </row>
    <row r="2158" spans="9:10" x14ac:dyDescent="0.25">
      <c r="I2158" t="s">
        <v>4236</v>
      </c>
      <c r="J2158" t="s">
        <v>4237</v>
      </c>
    </row>
    <row r="2159" spans="9:10" x14ac:dyDescent="0.25">
      <c r="I2159" t="s">
        <v>268</v>
      </c>
      <c r="J2159" t="s">
        <v>3508</v>
      </c>
    </row>
    <row r="2160" spans="9:10" x14ac:dyDescent="0.25">
      <c r="I2160" t="s">
        <v>303</v>
      </c>
      <c r="J2160" t="s">
        <v>3089</v>
      </c>
    </row>
    <row r="2161" spans="9:10" x14ac:dyDescent="0.25">
      <c r="I2161" t="s">
        <v>415</v>
      </c>
      <c r="J2161" t="s">
        <v>4188</v>
      </c>
    </row>
    <row r="2162" spans="9:10" x14ac:dyDescent="0.25">
      <c r="I2162" t="s">
        <v>3589</v>
      </c>
      <c r="J2162" t="s">
        <v>3590</v>
      </c>
    </row>
    <row r="2163" spans="9:10" x14ac:dyDescent="0.25">
      <c r="I2163" t="s">
        <v>2643</v>
      </c>
      <c r="J2163" t="s">
        <v>2644</v>
      </c>
    </row>
    <row r="2164" spans="9:10" x14ac:dyDescent="0.25">
      <c r="I2164" t="s">
        <v>268</v>
      </c>
      <c r="J2164" t="s">
        <v>3900</v>
      </c>
    </row>
    <row r="2165" spans="9:10" x14ac:dyDescent="0.25">
      <c r="I2165" t="s">
        <v>267</v>
      </c>
      <c r="J2165" t="s">
        <v>4266</v>
      </c>
    </row>
    <row r="2166" spans="9:10" x14ac:dyDescent="0.25">
      <c r="I2166" t="s">
        <v>2294</v>
      </c>
      <c r="J2166" t="s">
        <v>2295</v>
      </c>
    </row>
    <row r="2167" spans="9:10" x14ac:dyDescent="0.25">
      <c r="I2167" t="s">
        <v>2233</v>
      </c>
      <c r="J2167" t="s">
        <v>2866</v>
      </c>
    </row>
    <row r="2168" spans="9:10" x14ac:dyDescent="0.25">
      <c r="I2168" t="s">
        <v>2659</v>
      </c>
      <c r="J2168" t="s">
        <v>2660</v>
      </c>
    </row>
    <row r="2169" spans="9:10" x14ac:dyDescent="0.25">
      <c r="I2169" t="s">
        <v>98</v>
      </c>
      <c r="J2169" t="s">
        <v>2421</v>
      </c>
    </row>
    <row r="2170" spans="9:10" x14ac:dyDescent="0.25">
      <c r="I2170" t="s">
        <v>2248</v>
      </c>
      <c r="J2170" t="s">
        <v>2249</v>
      </c>
    </row>
    <row r="2171" spans="9:10" x14ac:dyDescent="0.25">
      <c r="I2171" t="s">
        <v>329</v>
      </c>
      <c r="J2171" t="s">
        <v>3472</v>
      </c>
    </row>
    <row r="2172" spans="9:10" x14ac:dyDescent="0.25">
      <c r="I2172" t="s">
        <v>419</v>
      </c>
      <c r="J2172" t="s">
        <v>1910</v>
      </c>
    </row>
    <row r="2173" spans="9:10" x14ac:dyDescent="0.25">
      <c r="I2173" t="s">
        <v>415</v>
      </c>
      <c r="J2173" t="s">
        <v>2806</v>
      </c>
    </row>
    <row r="2174" spans="9:10" x14ac:dyDescent="0.25">
      <c r="I2174" t="s">
        <v>3190</v>
      </c>
      <c r="J2174" t="s">
        <v>3191</v>
      </c>
    </row>
    <row r="2175" spans="9:10" x14ac:dyDescent="0.25">
      <c r="I2175" t="s">
        <v>419</v>
      </c>
      <c r="J2175" t="s">
        <v>3043</v>
      </c>
    </row>
    <row r="2176" spans="9:10" x14ac:dyDescent="0.25">
      <c r="I2176" t="s">
        <v>329</v>
      </c>
      <c r="J2176" t="s">
        <v>3746</v>
      </c>
    </row>
    <row r="2177" spans="9:10" x14ac:dyDescent="0.25">
      <c r="I2177" t="s">
        <v>268</v>
      </c>
      <c r="J2177" t="s">
        <v>4267</v>
      </c>
    </row>
    <row r="2178" spans="9:10" x14ac:dyDescent="0.25">
      <c r="I2178" t="s">
        <v>290</v>
      </c>
      <c r="J2178" t="s">
        <v>2919</v>
      </c>
    </row>
    <row r="2179" spans="9:10" x14ac:dyDescent="0.25">
      <c r="I2179" t="s">
        <v>419</v>
      </c>
      <c r="J2179" t="s">
        <v>4553</v>
      </c>
    </row>
    <row r="2180" spans="9:10" x14ac:dyDescent="0.25">
      <c r="I2180" t="s">
        <v>327</v>
      </c>
      <c r="J2180" t="s">
        <v>4379</v>
      </c>
    </row>
    <row r="2181" spans="9:10" x14ac:dyDescent="0.25">
      <c r="I2181" t="s">
        <v>3340</v>
      </c>
      <c r="J2181" t="s">
        <v>3341</v>
      </c>
    </row>
    <row r="2182" spans="9:10" x14ac:dyDescent="0.25">
      <c r="I2182" t="s">
        <v>267</v>
      </c>
      <c r="J2182" t="s">
        <v>4262</v>
      </c>
    </row>
    <row r="2183" spans="9:10" x14ac:dyDescent="0.25">
      <c r="I2183" t="s">
        <v>327</v>
      </c>
      <c r="J2183" t="s">
        <v>3623</v>
      </c>
    </row>
    <row r="2184" spans="9:10" x14ac:dyDescent="0.25">
      <c r="I2184" t="s">
        <v>267</v>
      </c>
      <c r="J2184" t="s">
        <v>4683</v>
      </c>
    </row>
    <row r="2185" spans="9:10" x14ac:dyDescent="0.25">
      <c r="I2185" t="s">
        <v>801</v>
      </c>
      <c r="J2185" t="s">
        <v>3673</v>
      </c>
    </row>
    <row r="2186" spans="9:10" x14ac:dyDescent="0.25">
      <c r="I2186" t="s">
        <v>303</v>
      </c>
      <c r="J2186" t="s">
        <v>4782</v>
      </c>
    </row>
    <row r="2187" spans="9:10" x14ac:dyDescent="0.25">
      <c r="I2187" t="s">
        <v>2807</v>
      </c>
      <c r="J2187" t="s">
        <v>3601</v>
      </c>
    </row>
    <row r="2188" spans="9:10" x14ac:dyDescent="0.25">
      <c r="I2188" t="s">
        <v>4393</v>
      </c>
      <c r="J2188" t="s">
        <v>4394</v>
      </c>
    </row>
    <row r="2189" spans="9:10" x14ac:dyDescent="0.25">
      <c r="I2189" t="s">
        <v>329</v>
      </c>
      <c r="J2189" t="s">
        <v>3347</v>
      </c>
    </row>
    <row r="2190" spans="9:10" x14ac:dyDescent="0.25">
      <c r="I2190" t="s">
        <v>44</v>
      </c>
      <c r="J2190" t="s">
        <v>1789</v>
      </c>
    </row>
    <row r="2191" spans="9:10" x14ac:dyDescent="0.25">
      <c r="I2191" t="s">
        <v>50</v>
      </c>
      <c r="J2191" t="s">
        <v>2343</v>
      </c>
    </row>
    <row r="2192" spans="9:10" x14ac:dyDescent="0.25">
      <c r="I2192" t="s">
        <v>3033</v>
      </c>
      <c r="J2192" t="s">
        <v>3034</v>
      </c>
    </row>
    <row r="2193" spans="9:10" x14ac:dyDescent="0.25">
      <c r="I2193" t="s">
        <v>374</v>
      </c>
      <c r="J2193" t="s">
        <v>3732</v>
      </c>
    </row>
    <row r="2194" spans="9:10" x14ac:dyDescent="0.25">
      <c r="I2194" t="s">
        <v>25</v>
      </c>
      <c r="J2194" t="s">
        <v>4234</v>
      </c>
    </row>
    <row r="2195" spans="9:10" x14ac:dyDescent="0.25">
      <c r="I2195" t="s">
        <v>331</v>
      </c>
      <c r="J2195" t="s">
        <v>3355</v>
      </c>
    </row>
    <row r="2196" spans="9:10" x14ac:dyDescent="0.25">
      <c r="I2196" t="s">
        <v>828</v>
      </c>
      <c r="J2196" t="s">
        <v>2981</v>
      </c>
    </row>
    <row r="2197" spans="9:10" x14ac:dyDescent="0.25">
      <c r="I2197" t="s">
        <v>415</v>
      </c>
      <c r="J2197" t="s">
        <v>2752</v>
      </c>
    </row>
    <row r="2198" spans="9:10" x14ac:dyDescent="0.25">
      <c r="I2198" t="s">
        <v>268</v>
      </c>
      <c r="J2198" t="s">
        <v>4025</v>
      </c>
    </row>
    <row r="2199" spans="9:10" x14ac:dyDescent="0.25">
      <c r="I2199" t="s">
        <v>2194</v>
      </c>
      <c r="J2199" t="s">
        <v>2195</v>
      </c>
    </row>
    <row r="2200" spans="9:10" x14ac:dyDescent="0.25">
      <c r="I2200" t="s">
        <v>364</v>
      </c>
      <c r="J2200" t="s">
        <v>1713</v>
      </c>
    </row>
    <row r="2201" spans="9:10" x14ac:dyDescent="0.25">
      <c r="I2201" t="s">
        <v>268</v>
      </c>
      <c r="J2201" t="s">
        <v>4416</v>
      </c>
    </row>
    <row r="2202" spans="9:10" x14ac:dyDescent="0.25">
      <c r="I2202" t="s">
        <v>415</v>
      </c>
      <c r="J2202" t="s">
        <v>7254</v>
      </c>
    </row>
    <row r="2203" spans="9:10" x14ac:dyDescent="0.25">
      <c r="I2203" t="s">
        <v>129</v>
      </c>
      <c r="J2203" t="s">
        <v>4495</v>
      </c>
    </row>
    <row r="2204" spans="9:10" x14ac:dyDescent="0.25">
      <c r="I2204" t="s">
        <v>1878</v>
      </c>
      <c r="J2204" t="s">
        <v>7256</v>
      </c>
    </row>
    <row r="2205" spans="9:10" x14ac:dyDescent="0.25">
      <c r="I2205" t="s">
        <v>352</v>
      </c>
      <c r="J2205" t="s">
        <v>3234</v>
      </c>
    </row>
    <row r="2206" spans="9:10" x14ac:dyDescent="0.25">
      <c r="I2206" t="s">
        <v>268</v>
      </c>
      <c r="J2206" t="s">
        <v>4538</v>
      </c>
    </row>
    <row r="2207" spans="9:10" x14ac:dyDescent="0.25">
      <c r="I2207" t="s">
        <v>3420</v>
      </c>
      <c r="J2207" t="s">
        <v>3421</v>
      </c>
    </row>
    <row r="2208" spans="9:10" x14ac:dyDescent="0.25">
      <c r="I2208" t="s">
        <v>3120</v>
      </c>
      <c r="J2208" t="s">
        <v>3121</v>
      </c>
    </row>
    <row r="2209" spans="9:10" x14ac:dyDescent="0.25">
      <c r="I2209" t="s">
        <v>294</v>
      </c>
      <c r="J2209" t="s">
        <v>2711</v>
      </c>
    </row>
    <row r="2210" spans="9:10" x14ac:dyDescent="0.25">
      <c r="I2210" t="s">
        <v>374</v>
      </c>
      <c r="J2210" t="s">
        <v>1945</v>
      </c>
    </row>
    <row r="2211" spans="9:10" x14ac:dyDescent="0.25">
      <c r="I2211" t="s">
        <v>49</v>
      </c>
      <c r="J2211" t="s">
        <v>7231</v>
      </c>
    </row>
    <row r="2212" spans="9:10" x14ac:dyDescent="0.25">
      <c r="I2212" t="s">
        <v>2987</v>
      </c>
      <c r="J2212" t="s">
        <v>2988</v>
      </c>
    </row>
    <row r="2213" spans="9:10" x14ac:dyDescent="0.25">
      <c r="I2213" t="s">
        <v>325</v>
      </c>
      <c r="J2213" t="s">
        <v>2488</v>
      </c>
    </row>
    <row r="2214" spans="9:10" x14ac:dyDescent="0.25">
      <c r="I2214" t="s">
        <v>97</v>
      </c>
      <c r="J2214" t="s">
        <v>4781</v>
      </c>
    </row>
    <row r="2215" spans="9:10" x14ac:dyDescent="0.25">
      <c r="I2215" t="s">
        <v>2262</v>
      </c>
      <c r="J2215" t="s">
        <v>2274</v>
      </c>
    </row>
    <row r="2216" spans="9:10" x14ac:dyDescent="0.25">
      <c r="I2216" t="s">
        <v>1725</v>
      </c>
      <c r="J2216" t="s">
        <v>1726</v>
      </c>
    </row>
    <row r="2217" spans="9:10" x14ac:dyDescent="0.25">
      <c r="I2217" t="s">
        <v>44</v>
      </c>
      <c r="J2217" t="s">
        <v>2237</v>
      </c>
    </row>
    <row r="2218" spans="9:10" x14ac:dyDescent="0.25">
      <c r="I2218" t="s">
        <v>2262</v>
      </c>
      <c r="J2218" t="s">
        <v>3405</v>
      </c>
    </row>
    <row r="2219" spans="9:10" x14ac:dyDescent="0.25">
      <c r="I2219" t="s">
        <v>303</v>
      </c>
      <c r="J2219" t="s">
        <v>3906</v>
      </c>
    </row>
    <row r="2220" spans="9:10" x14ac:dyDescent="0.25">
      <c r="I2220" t="s">
        <v>303</v>
      </c>
      <c r="J2220" t="s">
        <v>4491</v>
      </c>
    </row>
    <row r="2221" spans="9:10" x14ac:dyDescent="0.25">
      <c r="I2221" t="s">
        <v>415</v>
      </c>
      <c r="J2221" t="s">
        <v>2014</v>
      </c>
    </row>
    <row r="2222" spans="9:10" x14ac:dyDescent="0.25">
      <c r="I2222" t="s">
        <v>268</v>
      </c>
      <c r="J2222" t="s">
        <v>2402</v>
      </c>
    </row>
    <row r="2223" spans="9:10" x14ac:dyDescent="0.25">
      <c r="I2223" t="s">
        <v>3384</v>
      </c>
      <c r="J2223" t="s">
        <v>3385</v>
      </c>
    </row>
    <row r="2224" spans="9:10" x14ac:dyDescent="0.25">
      <c r="I2224" t="s">
        <v>599</v>
      </c>
      <c r="J2224" t="s">
        <v>3159</v>
      </c>
    </row>
    <row r="2225" spans="9:10" x14ac:dyDescent="0.25">
      <c r="I2225" t="s">
        <v>4795</v>
      </c>
      <c r="J2225" t="s">
        <v>4796</v>
      </c>
    </row>
    <row r="2226" spans="9:10" x14ac:dyDescent="0.25">
      <c r="I2226" t="s">
        <v>3957</v>
      </c>
      <c r="J2226" t="s">
        <v>3958</v>
      </c>
    </row>
    <row r="2227" spans="9:10" x14ac:dyDescent="0.25">
      <c r="I2227" t="s">
        <v>419</v>
      </c>
      <c r="J2227" t="s">
        <v>3960</v>
      </c>
    </row>
    <row r="2228" spans="9:10" x14ac:dyDescent="0.25">
      <c r="I2228" t="s">
        <v>419</v>
      </c>
      <c r="J2228" t="s">
        <v>2351</v>
      </c>
    </row>
    <row r="2229" spans="9:10" x14ac:dyDescent="0.25">
      <c r="I2229" t="s">
        <v>374</v>
      </c>
      <c r="J2229" t="s">
        <v>4609</v>
      </c>
    </row>
    <row r="2230" spans="9:10" x14ac:dyDescent="0.25">
      <c r="I2230" t="s">
        <v>1862</v>
      </c>
      <c r="J2230" t="s">
        <v>3337</v>
      </c>
    </row>
    <row r="2231" spans="9:10" x14ac:dyDescent="0.25">
      <c r="I2231" t="s">
        <v>303</v>
      </c>
      <c r="J2231" t="s">
        <v>3104</v>
      </c>
    </row>
    <row r="2232" spans="9:10" x14ac:dyDescent="0.25">
      <c r="I2232" t="s">
        <v>415</v>
      </c>
      <c r="J2232" t="s">
        <v>2537</v>
      </c>
    </row>
    <row r="2233" spans="9:10" x14ac:dyDescent="0.25">
      <c r="I2233" t="s">
        <v>98</v>
      </c>
      <c r="J2233" t="s">
        <v>4550</v>
      </c>
    </row>
    <row r="2234" spans="9:10" x14ac:dyDescent="0.25">
      <c r="I2234" t="s">
        <v>2262</v>
      </c>
      <c r="J2234" t="s">
        <v>3172</v>
      </c>
    </row>
    <row r="2235" spans="9:10" x14ac:dyDescent="0.25">
      <c r="I2235" t="s">
        <v>2155</v>
      </c>
      <c r="J2235" t="s">
        <v>3999</v>
      </c>
    </row>
    <row r="2236" spans="9:10" x14ac:dyDescent="0.25">
      <c r="I2236" t="s">
        <v>3582</v>
      </c>
      <c r="J2236" t="s">
        <v>3583</v>
      </c>
    </row>
    <row r="2237" spans="9:10" x14ac:dyDescent="0.25">
      <c r="I2237" t="s">
        <v>419</v>
      </c>
      <c r="J2237" t="s">
        <v>1864</v>
      </c>
    </row>
    <row r="2238" spans="9:10" x14ac:dyDescent="0.25">
      <c r="I2238" t="s">
        <v>1827</v>
      </c>
      <c r="J2238" t="s">
        <v>2619</v>
      </c>
    </row>
    <row r="2239" spans="9:10" x14ac:dyDescent="0.25">
      <c r="I2239" t="s">
        <v>1822</v>
      </c>
      <c r="J2239" t="s">
        <v>1823</v>
      </c>
    </row>
    <row r="2240" spans="9:10" x14ac:dyDescent="0.25">
      <c r="I2240" t="s">
        <v>322</v>
      </c>
      <c r="J2240" t="s">
        <v>3140</v>
      </c>
    </row>
    <row r="2241" spans="9:10" x14ac:dyDescent="0.25">
      <c r="I2241" t="s">
        <v>329</v>
      </c>
      <c r="J2241" t="s">
        <v>3561</v>
      </c>
    </row>
    <row r="2242" spans="9:10" x14ac:dyDescent="0.25">
      <c r="I2242" t="s">
        <v>419</v>
      </c>
      <c r="J2242" t="s">
        <v>2649</v>
      </c>
    </row>
    <row r="2243" spans="9:10" x14ac:dyDescent="0.25">
      <c r="I2243" t="s">
        <v>327</v>
      </c>
      <c r="J2243" t="s">
        <v>4800</v>
      </c>
    </row>
    <row r="2244" spans="9:10" x14ac:dyDescent="0.25">
      <c r="I2244" t="s">
        <v>2262</v>
      </c>
      <c r="J2244" t="s">
        <v>3279</v>
      </c>
    </row>
    <row r="2245" spans="9:10" x14ac:dyDescent="0.25">
      <c r="I2245" t="s">
        <v>3190</v>
      </c>
      <c r="J2245" t="s">
        <v>3981</v>
      </c>
    </row>
    <row r="2246" spans="9:10" x14ac:dyDescent="0.25">
      <c r="I2246" t="s">
        <v>2127</v>
      </c>
      <c r="J2246" t="s">
        <v>2674</v>
      </c>
    </row>
    <row r="2247" spans="9:10" x14ac:dyDescent="0.25">
      <c r="I2247" t="s">
        <v>3798</v>
      </c>
      <c r="J2247" t="s">
        <v>3799</v>
      </c>
    </row>
    <row r="2248" spans="9:10" x14ac:dyDescent="0.25">
      <c r="I2248" t="s">
        <v>419</v>
      </c>
      <c r="J2248" t="s">
        <v>4554</v>
      </c>
    </row>
    <row r="2249" spans="9:10" x14ac:dyDescent="0.25">
      <c r="I2249" t="s">
        <v>25</v>
      </c>
      <c r="J2249" t="s">
        <v>3748</v>
      </c>
    </row>
    <row r="2250" spans="9:10" x14ac:dyDescent="0.25">
      <c r="I2250" t="s">
        <v>1822</v>
      </c>
      <c r="J2250" t="s">
        <v>2254</v>
      </c>
    </row>
    <row r="2251" spans="9:10" x14ac:dyDescent="0.25">
      <c r="I2251" t="s">
        <v>268</v>
      </c>
      <c r="J2251" t="s">
        <v>3668</v>
      </c>
    </row>
    <row r="2252" spans="9:10" x14ac:dyDescent="0.25">
      <c r="I2252" t="s">
        <v>801</v>
      </c>
      <c r="J2252" t="s">
        <v>3710</v>
      </c>
    </row>
    <row r="2253" spans="9:10" x14ac:dyDescent="0.25">
      <c r="I2253" t="s">
        <v>2732</v>
      </c>
      <c r="J2253" t="s">
        <v>2733</v>
      </c>
    </row>
    <row r="2254" spans="9:10" x14ac:dyDescent="0.25">
      <c r="I2254" t="s">
        <v>754</v>
      </c>
      <c r="J2254" t="s">
        <v>3654</v>
      </c>
    </row>
    <row r="2255" spans="9:10" x14ac:dyDescent="0.25">
      <c r="I2255" t="s">
        <v>1749</v>
      </c>
      <c r="J2255" t="s">
        <v>1750</v>
      </c>
    </row>
    <row r="2256" spans="9:10" x14ac:dyDescent="0.25">
      <c r="I2256" t="s">
        <v>4421</v>
      </c>
      <c r="J2256" t="s">
        <v>4815</v>
      </c>
    </row>
    <row r="2257" spans="9:10" x14ac:dyDescent="0.25">
      <c r="I2257" t="s">
        <v>40</v>
      </c>
      <c r="J2257" t="s">
        <v>1955</v>
      </c>
    </row>
    <row r="2258" spans="9:10" x14ac:dyDescent="0.25">
      <c r="I2258" t="s">
        <v>268</v>
      </c>
      <c r="J2258" t="s">
        <v>3865</v>
      </c>
    </row>
    <row r="2259" spans="9:10" x14ac:dyDescent="0.25">
      <c r="I2259" t="s">
        <v>331</v>
      </c>
      <c r="J2259" t="s">
        <v>4365</v>
      </c>
    </row>
    <row r="2260" spans="9:10" x14ac:dyDescent="0.25">
      <c r="I2260" t="s">
        <v>419</v>
      </c>
      <c r="J2260" t="s">
        <v>3072</v>
      </c>
    </row>
    <row r="2261" spans="9:10" x14ac:dyDescent="0.25">
      <c r="I2261" t="s">
        <v>303</v>
      </c>
      <c r="J2261" t="s">
        <v>1999</v>
      </c>
    </row>
    <row r="2262" spans="9:10" x14ac:dyDescent="0.25">
      <c r="I2262" t="s">
        <v>419</v>
      </c>
      <c r="J2262" t="s">
        <v>3110</v>
      </c>
    </row>
    <row r="2263" spans="9:10" x14ac:dyDescent="0.25">
      <c r="I2263" t="s">
        <v>419</v>
      </c>
      <c r="J2263" t="s">
        <v>3037</v>
      </c>
    </row>
    <row r="2264" spans="9:10" x14ac:dyDescent="0.25">
      <c r="I2264" t="s">
        <v>325</v>
      </c>
      <c r="J2264" t="s">
        <v>4640</v>
      </c>
    </row>
    <row r="2265" spans="9:10" x14ac:dyDescent="0.25">
      <c r="I2265" t="s">
        <v>327</v>
      </c>
      <c r="J2265" t="s">
        <v>3749</v>
      </c>
    </row>
    <row r="2266" spans="9:10" x14ac:dyDescent="0.25">
      <c r="I2266" t="s">
        <v>303</v>
      </c>
      <c r="J2266" t="s">
        <v>4398</v>
      </c>
    </row>
    <row r="2267" spans="9:10" x14ac:dyDescent="0.25">
      <c r="I2267" t="s">
        <v>567</v>
      </c>
      <c r="J2267" t="s">
        <v>2652</v>
      </c>
    </row>
    <row r="2268" spans="9:10" x14ac:dyDescent="0.25">
      <c r="I2268" t="s">
        <v>419</v>
      </c>
      <c r="J2268" t="s">
        <v>4437</v>
      </c>
    </row>
    <row r="2269" spans="9:10" x14ac:dyDescent="0.25">
      <c r="I2269" t="s">
        <v>415</v>
      </c>
      <c r="J2269" t="s">
        <v>3982</v>
      </c>
    </row>
    <row r="2270" spans="9:10" x14ac:dyDescent="0.25">
      <c r="I2270" t="s">
        <v>303</v>
      </c>
      <c r="J2270" t="s">
        <v>1674</v>
      </c>
    </row>
    <row r="2271" spans="9:10" x14ac:dyDescent="0.25">
      <c r="I2271" t="s">
        <v>268</v>
      </c>
      <c r="J2271" t="s">
        <v>2107</v>
      </c>
    </row>
    <row r="2272" spans="9:10" x14ac:dyDescent="0.25">
      <c r="I2272" t="s">
        <v>329</v>
      </c>
      <c r="J2272" t="s">
        <v>2847</v>
      </c>
    </row>
    <row r="2273" spans="9:10" x14ac:dyDescent="0.25">
      <c r="I2273" t="s">
        <v>3826</v>
      </c>
      <c r="J2273" t="s">
        <v>3827</v>
      </c>
    </row>
    <row r="2274" spans="9:10" x14ac:dyDescent="0.25">
      <c r="I2274" t="s">
        <v>2474</v>
      </c>
      <c r="J2274" t="s">
        <v>2475</v>
      </c>
    </row>
    <row r="2275" spans="9:10" x14ac:dyDescent="0.25">
      <c r="I2275" t="s">
        <v>3264</v>
      </c>
      <c r="J2275" t="s">
        <v>7265</v>
      </c>
    </row>
    <row r="2276" spans="9:10" x14ac:dyDescent="0.25">
      <c r="I2276" t="s">
        <v>331</v>
      </c>
      <c r="J2276" t="s">
        <v>2479</v>
      </c>
    </row>
    <row r="2277" spans="9:10" x14ac:dyDescent="0.25">
      <c r="I2277" t="s">
        <v>2735</v>
      </c>
      <c r="J2277" t="s">
        <v>2736</v>
      </c>
    </row>
    <row r="2278" spans="9:10" x14ac:dyDescent="0.25">
      <c r="I2278" t="s">
        <v>329</v>
      </c>
      <c r="J2278" t="s">
        <v>3570</v>
      </c>
    </row>
    <row r="2279" spans="9:10" x14ac:dyDescent="0.25">
      <c r="I2279" t="s">
        <v>1832</v>
      </c>
      <c r="J2279" t="s">
        <v>2113</v>
      </c>
    </row>
    <row r="2280" spans="9:10" x14ac:dyDescent="0.25">
      <c r="I2280" t="s">
        <v>828</v>
      </c>
      <c r="J2280" t="s">
        <v>3403</v>
      </c>
    </row>
    <row r="2281" spans="9:10" x14ac:dyDescent="0.25">
      <c r="I2281" t="s">
        <v>49</v>
      </c>
      <c r="J2281" t="s">
        <v>2960</v>
      </c>
    </row>
    <row r="2282" spans="9:10" x14ac:dyDescent="0.25">
      <c r="I2282" t="s">
        <v>801</v>
      </c>
      <c r="J2282" t="s">
        <v>2814</v>
      </c>
    </row>
    <row r="2283" spans="9:10" x14ac:dyDescent="0.25">
      <c r="I2283" t="s">
        <v>41</v>
      </c>
      <c r="J2283" t="s">
        <v>4116</v>
      </c>
    </row>
    <row r="2284" spans="9:10" x14ac:dyDescent="0.25">
      <c r="I2284" t="s">
        <v>2703</v>
      </c>
      <c r="J2284" t="s">
        <v>2704</v>
      </c>
    </row>
    <row r="2285" spans="9:10" x14ac:dyDescent="0.25">
      <c r="I2285" t="s">
        <v>1747</v>
      </c>
      <c r="J2285" t="s">
        <v>4090</v>
      </c>
    </row>
    <row r="2286" spans="9:10" x14ac:dyDescent="0.25">
      <c r="I2286" t="s">
        <v>3073</v>
      </c>
      <c r="J2286" t="s">
        <v>3074</v>
      </c>
    </row>
    <row r="2287" spans="9:10" x14ac:dyDescent="0.25">
      <c r="I2287" t="s">
        <v>4442</v>
      </c>
      <c r="J2287" t="s">
        <v>4443</v>
      </c>
    </row>
    <row r="2288" spans="9:10" x14ac:dyDescent="0.25">
      <c r="I2288" t="s">
        <v>599</v>
      </c>
      <c r="J2288" t="s">
        <v>2556</v>
      </c>
    </row>
    <row r="2289" spans="9:10" x14ac:dyDescent="0.25">
      <c r="I2289" t="s">
        <v>268</v>
      </c>
      <c r="J2289" t="s">
        <v>3571</v>
      </c>
    </row>
    <row r="2290" spans="9:10" x14ac:dyDescent="0.25">
      <c r="I2290" t="s">
        <v>329</v>
      </c>
      <c r="J2290" t="s">
        <v>2848</v>
      </c>
    </row>
    <row r="2291" spans="9:10" x14ac:dyDescent="0.25">
      <c r="I2291" t="s">
        <v>268</v>
      </c>
      <c r="J2291" t="s">
        <v>3950</v>
      </c>
    </row>
    <row r="2292" spans="9:10" x14ac:dyDescent="0.25">
      <c r="I2292" t="s">
        <v>2812</v>
      </c>
      <c r="J2292" t="s">
        <v>2813</v>
      </c>
    </row>
    <row r="2293" spans="9:10" x14ac:dyDescent="0.25">
      <c r="I2293" t="s">
        <v>582</v>
      </c>
      <c r="J2293" t="s">
        <v>2219</v>
      </c>
    </row>
    <row r="2294" spans="9:10" x14ac:dyDescent="0.25">
      <c r="I2294" t="s">
        <v>267</v>
      </c>
      <c r="J2294" t="s">
        <v>2729</v>
      </c>
    </row>
    <row r="2295" spans="9:10" x14ac:dyDescent="0.25">
      <c r="I2295" t="s">
        <v>267</v>
      </c>
      <c r="J2295" t="s">
        <v>3897</v>
      </c>
    </row>
    <row r="2296" spans="9:10" x14ac:dyDescent="0.25">
      <c r="I2296" t="s">
        <v>268</v>
      </c>
      <c r="J2296" t="s">
        <v>2739</v>
      </c>
    </row>
    <row r="2297" spans="9:10" x14ac:dyDescent="0.25">
      <c r="I2297" t="s">
        <v>374</v>
      </c>
      <c r="J2297" t="s">
        <v>3452</v>
      </c>
    </row>
    <row r="2298" spans="9:10" x14ac:dyDescent="0.25">
      <c r="I2298" t="s">
        <v>303</v>
      </c>
      <c r="J2298" t="s">
        <v>2788</v>
      </c>
    </row>
    <row r="2299" spans="9:10" x14ac:dyDescent="0.25">
      <c r="I2299" t="s">
        <v>1822</v>
      </c>
      <c r="J2299" t="s">
        <v>2598</v>
      </c>
    </row>
    <row r="2300" spans="9:10" x14ac:dyDescent="0.25">
      <c r="I2300" t="s">
        <v>3204</v>
      </c>
      <c r="J2300" t="s">
        <v>3205</v>
      </c>
    </row>
    <row r="2301" spans="9:10" x14ac:dyDescent="0.25">
      <c r="I2301" t="s">
        <v>599</v>
      </c>
      <c r="J2301" t="s">
        <v>1838</v>
      </c>
    </row>
    <row r="2302" spans="9:10" x14ac:dyDescent="0.25">
      <c r="I2302" t="s">
        <v>1822</v>
      </c>
      <c r="J2302" t="s">
        <v>1987</v>
      </c>
    </row>
    <row r="2303" spans="9:10" x14ac:dyDescent="0.25">
      <c r="I2303" t="s">
        <v>327</v>
      </c>
      <c r="J2303" t="s">
        <v>3462</v>
      </c>
    </row>
    <row r="2304" spans="9:10" x14ac:dyDescent="0.25">
      <c r="I2304" t="s">
        <v>3264</v>
      </c>
      <c r="J2304" t="s">
        <v>4331</v>
      </c>
    </row>
    <row r="2305" spans="9:10" x14ac:dyDescent="0.25">
      <c r="I2305" t="s">
        <v>3264</v>
      </c>
      <c r="J2305" t="s">
        <v>3801</v>
      </c>
    </row>
    <row r="2306" spans="9:10" x14ac:dyDescent="0.25">
      <c r="I2306" t="s">
        <v>1747</v>
      </c>
      <c r="J2306" t="s">
        <v>2420</v>
      </c>
    </row>
    <row r="2307" spans="9:10" x14ac:dyDescent="0.25">
      <c r="I2307" t="s">
        <v>49</v>
      </c>
      <c r="J2307" t="s">
        <v>4281</v>
      </c>
    </row>
    <row r="2308" spans="9:10" x14ac:dyDescent="0.25">
      <c r="I2308" t="s">
        <v>325</v>
      </c>
      <c r="J2308" t="s">
        <v>3109</v>
      </c>
    </row>
    <row r="2309" spans="9:10" x14ac:dyDescent="0.25">
      <c r="I2309" t="s">
        <v>329</v>
      </c>
      <c r="J2309" t="s">
        <v>3275</v>
      </c>
    </row>
    <row r="2310" spans="9:10" x14ac:dyDescent="0.25">
      <c r="I2310" t="s">
        <v>1982</v>
      </c>
      <c r="J2310" t="s">
        <v>4372</v>
      </c>
    </row>
    <row r="2311" spans="9:10" x14ac:dyDescent="0.25">
      <c r="I2311" t="s">
        <v>3204</v>
      </c>
      <c r="J2311" t="s">
        <v>3809</v>
      </c>
    </row>
    <row r="2312" spans="9:10" x14ac:dyDescent="0.25">
      <c r="I2312" t="s">
        <v>268</v>
      </c>
      <c r="J2312" t="s">
        <v>2920</v>
      </c>
    </row>
    <row r="2313" spans="9:10" x14ac:dyDescent="0.25">
      <c r="I2313" t="s">
        <v>303</v>
      </c>
      <c r="J2313" t="s">
        <v>4304</v>
      </c>
    </row>
    <row r="2314" spans="9:10" x14ac:dyDescent="0.25">
      <c r="I2314" t="s">
        <v>1758</v>
      </c>
      <c r="J2314" t="s">
        <v>1759</v>
      </c>
    </row>
    <row r="2315" spans="9:10" x14ac:dyDescent="0.25">
      <c r="I2315" t="s">
        <v>3986</v>
      </c>
      <c r="J2315" t="s">
        <v>3987</v>
      </c>
    </row>
    <row r="2316" spans="9:10" x14ac:dyDescent="0.25">
      <c r="I2316" t="s">
        <v>1679</v>
      </c>
      <c r="J2316" t="s">
        <v>3464</v>
      </c>
    </row>
    <row r="2317" spans="9:10" x14ac:dyDescent="0.25">
      <c r="I2317" t="s">
        <v>2012</v>
      </c>
      <c r="J2317" t="s">
        <v>3934</v>
      </c>
    </row>
    <row r="2318" spans="9:10" x14ac:dyDescent="0.25">
      <c r="I2318" t="s">
        <v>268</v>
      </c>
      <c r="J2318" t="s">
        <v>2975</v>
      </c>
    </row>
    <row r="2319" spans="9:10" x14ac:dyDescent="0.25">
      <c r="I2319" t="s">
        <v>2346</v>
      </c>
      <c r="J2319" t="s">
        <v>2347</v>
      </c>
    </row>
    <row r="2320" spans="9:10" x14ac:dyDescent="0.25">
      <c r="I2320" t="s">
        <v>4475</v>
      </c>
      <c r="J2320" t="s">
        <v>4476</v>
      </c>
    </row>
    <row r="2321" spans="9:10" x14ac:dyDescent="0.25">
      <c r="I2321" t="s">
        <v>46</v>
      </c>
      <c r="J2321" t="s">
        <v>4476</v>
      </c>
    </row>
    <row r="2322" spans="9:10" x14ac:dyDescent="0.25">
      <c r="I2322" t="s">
        <v>4391</v>
      </c>
      <c r="J2322" t="s">
        <v>4392</v>
      </c>
    </row>
    <row r="2323" spans="9:10" x14ac:dyDescent="0.25">
      <c r="I2323" t="s">
        <v>268</v>
      </c>
      <c r="J2323" t="s">
        <v>3271</v>
      </c>
    </row>
    <row r="2324" spans="9:10" x14ac:dyDescent="0.25">
      <c r="I2324" t="s">
        <v>3264</v>
      </c>
      <c r="J2324" t="s">
        <v>3291</v>
      </c>
    </row>
    <row r="2325" spans="9:10" x14ac:dyDescent="0.25">
      <c r="I2325" t="s">
        <v>290</v>
      </c>
      <c r="J2325" t="s">
        <v>3081</v>
      </c>
    </row>
    <row r="2326" spans="9:10" x14ac:dyDescent="0.25">
      <c r="I2326" t="s">
        <v>331</v>
      </c>
      <c r="J2326" t="s">
        <v>2039</v>
      </c>
    </row>
    <row r="2327" spans="9:10" x14ac:dyDescent="0.25">
      <c r="I2327" t="s">
        <v>2292</v>
      </c>
      <c r="J2327" t="s">
        <v>2293</v>
      </c>
    </row>
    <row r="2328" spans="9:10" x14ac:dyDescent="0.25">
      <c r="I2328" t="s">
        <v>2028</v>
      </c>
      <c r="J2328" t="s">
        <v>2029</v>
      </c>
    </row>
    <row r="2329" spans="9:10" x14ac:dyDescent="0.25">
      <c r="I2329" t="s">
        <v>3264</v>
      </c>
      <c r="J2329" t="s">
        <v>3387</v>
      </c>
    </row>
    <row r="2330" spans="9:10" x14ac:dyDescent="0.25">
      <c r="I2330" t="s">
        <v>325</v>
      </c>
      <c r="J2330" t="s">
        <v>1756</v>
      </c>
    </row>
    <row r="2331" spans="9:10" x14ac:dyDescent="0.25">
      <c r="I2331" t="s">
        <v>271</v>
      </c>
      <c r="J2331" t="s">
        <v>3955</v>
      </c>
    </row>
    <row r="2332" spans="9:10" x14ac:dyDescent="0.25">
      <c r="I2332" t="s">
        <v>267</v>
      </c>
      <c r="J2332" t="s">
        <v>2130</v>
      </c>
    </row>
    <row r="2333" spans="9:10" x14ac:dyDescent="0.25">
      <c r="I2333" t="s">
        <v>599</v>
      </c>
      <c r="J2333" t="s">
        <v>2314</v>
      </c>
    </row>
    <row r="2334" spans="9:10" x14ac:dyDescent="0.25">
      <c r="I2334" t="s">
        <v>423</v>
      </c>
      <c r="J2334" t="s">
        <v>2638</v>
      </c>
    </row>
    <row r="2335" spans="9:10" x14ac:dyDescent="0.25">
      <c r="I2335" t="s">
        <v>2833</v>
      </c>
      <c r="J2335" t="s">
        <v>2834</v>
      </c>
    </row>
    <row r="2336" spans="9:10" x14ac:dyDescent="0.25">
      <c r="I2336" t="s">
        <v>374</v>
      </c>
      <c r="J2336" t="s">
        <v>4807</v>
      </c>
    </row>
    <row r="2337" spans="9:10" x14ac:dyDescent="0.25">
      <c r="I2337" t="s">
        <v>2012</v>
      </c>
      <c r="J2337" t="s">
        <v>3016</v>
      </c>
    </row>
    <row r="2338" spans="9:10" x14ac:dyDescent="0.25">
      <c r="I2338" t="s">
        <v>1770</v>
      </c>
      <c r="J2338" t="s">
        <v>1771</v>
      </c>
    </row>
    <row r="2339" spans="9:10" x14ac:dyDescent="0.25">
      <c r="I2339" t="s">
        <v>267</v>
      </c>
      <c r="J2339" t="s">
        <v>2971</v>
      </c>
    </row>
    <row r="2340" spans="9:10" x14ac:dyDescent="0.25">
      <c r="I2340" t="s">
        <v>303</v>
      </c>
      <c r="J2340" t="s">
        <v>4663</v>
      </c>
    </row>
    <row r="2341" spans="9:10" x14ac:dyDescent="0.25">
      <c r="I2341" t="s">
        <v>582</v>
      </c>
      <c r="J2341" t="s">
        <v>2305</v>
      </c>
    </row>
    <row r="2342" spans="9:10" x14ac:dyDescent="0.25">
      <c r="I2342" t="s">
        <v>268</v>
      </c>
      <c r="J2342" t="s">
        <v>2436</v>
      </c>
    </row>
    <row r="2343" spans="9:10" x14ac:dyDescent="0.25">
      <c r="I2343" t="s">
        <v>267</v>
      </c>
      <c r="J2343" t="s">
        <v>4305</v>
      </c>
    </row>
    <row r="2344" spans="9:10" x14ac:dyDescent="0.25">
      <c r="I2344" t="s">
        <v>329</v>
      </c>
      <c r="J2344" t="s">
        <v>3788</v>
      </c>
    </row>
    <row r="2345" spans="9:10" x14ac:dyDescent="0.25">
      <c r="I2345" t="s">
        <v>268</v>
      </c>
      <c r="J2345" t="s">
        <v>2098</v>
      </c>
    </row>
    <row r="2346" spans="9:10" x14ac:dyDescent="0.25">
      <c r="I2346" t="s">
        <v>3061</v>
      </c>
      <c r="J2346" t="s">
        <v>4255</v>
      </c>
    </row>
    <row r="2347" spans="9:10" x14ac:dyDescent="0.25">
      <c r="I2347" t="s">
        <v>331</v>
      </c>
      <c r="J2347" t="s">
        <v>7274</v>
      </c>
    </row>
    <row r="2348" spans="9:10" x14ac:dyDescent="0.25">
      <c r="I2348" t="s">
        <v>331</v>
      </c>
      <c r="J2348" t="s">
        <v>4569</v>
      </c>
    </row>
    <row r="2349" spans="9:10" x14ac:dyDescent="0.25">
      <c r="I2349" t="s">
        <v>271</v>
      </c>
      <c r="J2349" t="s">
        <v>2794</v>
      </c>
    </row>
    <row r="2350" spans="9:10" x14ac:dyDescent="0.25">
      <c r="I2350" t="s">
        <v>599</v>
      </c>
      <c r="J2350" t="s">
        <v>4035</v>
      </c>
    </row>
    <row r="2351" spans="9:10" x14ac:dyDescent="0.25">
      <c r="I2351" t="s">
        <v>2508</v>
      </c>
      <c r="J2351" t="s">
        <v>4457</v>
      </c>
    </row>
    <row r="2352" spans="9:10" x14ac:dyDescent="0.25">
      <c r="I2352" t="s">
        <v>599</v>
      </c>
      <c r="J2352" t="s">
        <v>2319</v>
      </c>
    </row>
    <row r="2353" spans="9:10" x14ac:dyDescent="0.25">
      <c r="I2353" t="s">
        <v>3264</v>
      </c>
      <c r="J2353" t="s">
        <v>4840</v>
      </c>
    </row>
    <row r="2354" spans="9:10" x14ac:dyDescent="0.25">
      <c r="I2354" t="s">
        <v>3478</v>
      </c>
      <c r="J2354" t="s">
        <v>3479</v>
      </c>
    </row>
    <row r="2355" spans="9:10" x14ac:dyDescent="0.25">
      <c r="I2355" t="s">
        <v>290</v>
      </c>
      <c r="J2355" t="s">
        <v>4768</v>
      </c>
    </row>
    <row r="2356" spans="9:10" x14ac:dyDescent="0.25">
      <c r="I2356" t="s">
        <v>2493</v>
      </c>
      <c r="J2356" t="s">
        <v>2494</v>
      </c>
    </row>
    <row r="2357" spans="9:10" x14ac:dyDescent="0.25">
      <c r="I2357" t="s">
        <v>267</v>
      </c>
      <c r="J2357" t="s">
        <v>3471</v>
      </c>
    </row>
    <row r="2358" spans="9:10" x14ac:dyDescent="0.25">
      <c r="I2358" t="s">
        <v>40</v>
      </c>
      <c r="J2358" t="s">
        <v>1793</v>
      </c>
    </row>
    <row r="2359" spans="9:10" x14ac:dyDescent="0.25">
      <c r="I2359" t="s">
        <v>1679</v>
      </c>
      <c r="J2359" t="s">
        <v>2403</v>
      </c>
    </row>
    <row r="2360" spans="9:10" x14ac:dyDescent="0.25">
      <c r="I2360" t="s">
        <v>3521</v>
      </c>
      <c r="J2360" t="s">
        <v>4789</v>
      </c>
    </row>
    <row r="2361" spans="9:10" x14ac:dyDescent="0.25">
      <c r="I2361" t="s">
        <v>268</v>
      </c>
      <c r="J2361" t="s">
        <v>2203</v>
      </c>
    </row>
    <row r="2362" spans="9:10" x14ac:dyDescent="0.25">
      <c r="I2362" t="s">
        <v>582</v>
      </c>
      <c r="J2362" t="s">
        <v>3936</v>
      </c>
    </row>
    <row r="2363" spans="9:10" x14ac:dyDescent="0.25">
      <c r="I2363" t="s">
        <v>290</v>
      </c>
      <c r="J2363" t="s">
        <v>4261</v>
      </c>
    </row>
    <row r="2364" spans="9:10" x14ac:dyDescent="0.25">
      <c r="I2364" t="s">
        <v>7303</v>
      </c>
      <c r="J2364" t="s">
        <v>4254</v>
      </c>
    </row>
    <row r="2365" spans="9:10" x14ac:dyDescent="0.25">
      <c r="I2365" t="s">
        <v>435</v>
      </c>
      <c r="J2365" t="s">
        <v>3241</v>
      </c>
    </row>
    <row r="2366" spans="9:10" x14ac:dyDescent="0.25">
      <c r="I2366" t="s">
        <v>267</v>
      </c>
      <c r="J2366" t="s">
        <v>4470</v>
      </c>
    </row>
    <row r="2367" spans="9:10" x14ac:dyDescent="0.25">
      <c r="I2367" t="s">
        <v>4132</v>
      </c>
      <c r="J2367" t="s">
        <v>4133</v>
      </c>
    </row>
    <row r="2368" spans="9:10" x14ac:dyDescent="0.25">
      <c r="I2368" t="s">
        <v>1679</v>
      </c>
      <c r="J2368" t="s">
        <v>1825</v>
      </c>
    </row>
    <row r="2369" spans="9:10" x14ac:dyDescent="0.25">
      <c r="I2369" t="s">
        <v>7303</v>
      </c>
      <c r="J2369" t="s">
        <v>2196</v>
      </c>
    </row>
    <row r="2370" spans="9:10" x14ac:dyDescent="0.25">
      <c r="I2370" t="s">
        <v>329</v>
      </c>
      <c r="J2370" t="s">
        <v>4532</v>
      </c>
    </row>
    <row r="2371" spans="9:10" x14ac:dyDescent="0.25">
      <c r="I2371" t="s">
        <v>1862</v>
      </c>
      <c r="J2371" t="s">
        <v>4664</v>
      </c>
    </row>
    <row r="2372" spans="9:10" x14ac:dyDescent="0.25">
      <c r="I2372" t="s">
        <v>268</v>
      </c>
      <c r="J2372" t="s">
        <v>2742</v>
      </c>
    </row>
    <row r="2373" spans="9:10" x14ac:dyDescent="0.25">
      <c r="I2373" t="s">
        <v>3505</v>
      </c>
      <c r="J2373" t="s">
        <v>3506</v>
      </c>
    </row>
    <row r="2374" spans="9:10" x14ac:dyDescent="0.25">
      <c r="I2374" t="s">
        <v>4274</v>
      </c>
      <c r="J2374" t="s">
        <v>4275</v>
      </c>
    </row>
    <row r="2375" spans="9:10" x14ac:dyDescent="0.25">
      <c r="I2375" t="s">
        <v>270</v>
      </c>
      <c r="J2375" t="s">
        <v>3575</v>
      </c>
    </row>
    <row r="2376" spans="9:10" x14ac:dyDescent="0.25">
      <c r="I2376" t="s">
        <v>329</v>
      </c>
      <c r="J2376" t="s">
        <v>2091</v>
      </c>
    </row>
    <row r="2377" spans="9:10" x14ac:dyDescent="0.25">
      <c r="I2377" t="s">
        <v>599</v>
      </c>
      <c r="J2377" t="s">
        <v>3152</v>
      </c>
    </row>
    <row r="2378" spans="9:10" x14ac:dyDescent="0.25">
      <c r="I2378" t="s">
        <v>327</v>
      </c>
      <c r="J2378" t="s">
        <v>4465</v>
      </c>
    </row>
    <row r="2379" spans="9:10" x14ac:dyDescent="0.25">
      <c r="I2379" t="s">
        <v>7303</v>
      </c>
      <c r="J2379" t="s">
        <v>1969</v>
      </c>
    </row>
    <row r="2380" spans="9:10" x14ac:dyDescent="0.25">
      <c r="I2380" t="s">
        <v>51</v>
      </c>
      <c r="J2380" t="s">
        <v>4348</v>
      </c>
    </row>
    <row r="2381" spans="9:10" x14ac:dyDescent="0.25">
      <c r="I2381" t="s">
        <v>7187</v>
      </c>
      <c r="J2381" t="s">
        <v>2658</v>
      </c>
    </row>
    <row r="2382" spans="9:10" x14ac:dyDescent="0.25">
      <c r="I2382" t="s">
        <v>303</v>
      </c>
      <c r="J2382" t="s">
        <v>3778</v>
      </c>
    </row>
    <row r="2383" spans="9:10" x14ac:dyDescent="0.25">
      <c r="I2383" t="s">
        <v>268</v>
      </c>
      <c r="J2383" t="s">
        <v>3100</v>
      </c>
    </row>
    <row r="2384" spans="9:10" x14ac:dyDescent="0.25">
      <c r="I2384" t="s">
        <v>329</v>
      </c>
      <c r="J2384" t="s">
        <v>3520</v>
      </c>
    </row>
    <row r="2385" spans="9:10" x14ac:dyDescent="0.25">
      <c r="I2385" t="s">
        <v>3040</v>
      </c>
      <c r="J2385" t="s">
        <v>3041</v>
      </c>
    </row>
    <row r="2386" spans="9:10" x14ac:dyDescent="0.25">
      <c r="I2386" t="s">
        <v>267</v>
      </c>
      <c r="J2386" t="s">
        <v>3309</v>
      </c>
    </row>
    <row r="2387" spans="9:10" x14ac:dyDescent="0.25">
      <c r="I2387" t="s">
        <v>26</v>
      </c>
      <c r="J2387" t="s">
        <v>3611</v>
      </c>
    </row>
    <row r="2388" spans="9:10" x14ac:dyDescent="0.25">
      <c r="I2388" t="s">
        <v>1679</v>
      </c>
      <c r="J2388" t="s">
        <v>3983</v>
      </c>
    </row>
    <row r="2389" spans="9:10" x14ac:dyDescent="0.25">
      <c r="I2389" t="s">
        <v>329</v>
      </c>
      <c r="J2389" t="s">
        <v>4439</v>
      </c>
    </row>
    <row r="2390" spans="9:10" x14ac:dyDescent="0.25">
      <c r="I2390" t="s">
        <v>2996</v>
      </c>
      <c r="J2390" t="s">
        <v>2997</v>
      </c>
    </row>
    <row r="2391" spans="9:10" x14ac:dyDescent="0.25">
      <c r="I2391" t="s">
        <v>7303</v>
      </c>
      <c r="J2391" t="s">
        <v>7253</v>
      </c>
    </row>
    <row r="2392" spans="9:10" x14ac:dyDescent="0.25">
      <c r="I2392" t="s">
        <v>3049</v>
      </c>
      <c r="J2392" t="s">
        <v>3685</v>
      </c>
    </row>
    <row r="2393" spans="9:10" x14ac:dyDescent="0.25">
      <c r="I2393" t="s">
        <v>329</v>
      </c>
      <c r="J2393" t="s">
        <v>3904</v>
      </c>
    </row>
    <row r="2394" spans="9:10" x14ac:dyDescent="0.25">
      <c r="I2394" t="s">
        <v>754</v>
      </c>
      <c r="J2394" t="s">
        <v>3630</v>
      </c>
    </row>
    <row r="2395" spans="9:10" x14ac:dyDescent="0.25">
      <c r="I2395" t="s">
        <v>41</v>
      </c>
      <c r="J2395" t="s">
        <v>4311</v>
      </c>
    </row>
    <row r="2396" spans="9:10" x14ac:dyDescent="0.25">
      <c r="I2396" t="s">
        <v>1844</v>
      </c>
      <c r="J2396" t="s">
        <v>1845</v>
      </c>
    </row>
    <row r="2397" spans="9:10" x14ac:dyDescent="0.25">
      <c r="I2397" t="s">
        <v>303</v>
      </c>
      <c r="J2397" t="s">
        <v>2526</v>
      </c>
    </row>
    <row r="2398" spans="9:10" x14ac:dyDescent="0.25">
      <c r="I2398" t="s">
        <v>1747</v>
      </c>
      <c r="J2398" t="s">
        <v>7250</v>
      </c>
    </row>
    <row r="2399" spans="9:10" x14ac:dyDescent="0.25">
      <c r="I2399" t="s">
        <v>419</v>
      </c>
      <c r="J2399" t="s">
        <v>2653</v>
      </c>
    </row>
    <row r="2400" spans="9:10" x14ac:dyDescent="0.25">
      <c r="I2400" t="s">
        <v>7303</v>
      </c>
      <c r="J2400" t="s">
        <v>3796</v>
      </c>
    </row>
    <row r="2401" spans="9:10" x14ac:dyDescent="0.25">
      <c r="I2401" t="s">
        <v>54</v>
      </c>
      <c r="J2401" t="s">
        <v>2216</v>
      </c>
    </row>
    <row r="2402" spans="9:10" x14ac:dyDescent="0.25">
      <c r="I2402" t="s">
        <v>329</v>
      </c>
      <c r="J2402" t="s">
        <v>7225</v>
      </c>
    </row>
    <row r="2403" spans="9:10" x14ac:dyDescent="0.25">
      <c r="I2403" t="s">
        <v>419</v>
      </c>
      <c r="J2403" t="s">
        <v>3132</v>
      </c>
    </row>
    <row r="2404" spans="9:10" x14ac:dyDescent="0.25">
      <c r="I2404" t="s">
        <v>327</v>
      </c>
      <c r="J2404" t="s">
        <v>2021</v>
      </c>
    </row>
    <row r="2405" spans="9:10" x14ac:dyDescent="0.25">
      <c r="I2405" t="s">
        <v>268</v>
      </c>
      <c r="J2405" t="s">
        <v>4573</v>
      </c>
    </row>
    <row r="2406" spans="9:10" x14ac:dyDescent="0.25">
      <c r="I2406" t="s">
        <v>329</v>
      </c>
      <c r="J2406" t="s">
        <v>3042</v>
      </c>
    </row>
    <row r="2407" spans="9:10" x14ac:dyDescent="0.25">
      <c r="I2407" t="s">
        <v>419</v>
      </c>
      <c r="J2407" t="s">
        <v>2935</v>
      </c>
    </row>
    <row r="2408" spans="9:10" x14ac:dyDescent="0.25">
      <c r="I2408" t="s">
        <v>268</v>
      </c>
      <c r="J2408" t="s">
        <v>4337</v>
      </c>
    </row>
    <row r="2409" spans="9:10" x14ac:dyDescent="0.25">
      <c r="I2409" t="s">
        <v>419</v>
      </c>
      <c r="J2409" t="s">
        <v>3007</v>
      </c>
    </row>
    <row r="2410" spans="9:10" x14ac:dyDescent="0.25">
      <c r="I2410" t="s">
        <v>303</v>
      </c>
      <c r="J2410" t="s">
        <v>4213</v>
      </c>
    </row>
    <row r="2411" spans="9:10" x14ac:dyDescent="0.25">
      <c r="I2411" t="s">
        <v>4653</v>
      </c>
      <c r="J2411" t="s">
        <v>4654</v>
      </c>
    </row>
    <row r="2412" spans="9:10" x14ac:dyDescent="0.25">
      <c r="I2412" t="s">
        <v>567</v>
      </c>
      <c r="J2412" t="s">
        <v>4343</v>
      </c>
    </row>
    <row r="2413" spans="9:10" x14ac:dyDescent="0.25">
      <c r="I2413" t="s">
        <v>2055</v>
      </c>
      <c r="J2413" t="s">
        <v>2056</v>
      </c>
    </row>
    <row r="2414" spans="9:10" x14ac:dyDescent="0.25">
      <c r="I2414" t="s">
        <v>3148</v>
      </c>
      <c r="J2414" t="s">
        <v>3149</v>
      </c>
    </row>
    <row r="2415" spans="9:10" x14ac:dyDescent="0.25">
      <c r="I2415" t="s">
        <v>419</v>
      </c>
      <c r="J2415" t="s">
        <v>7269</v>
      </c>
    </row>
    <row r="2416" spans="9:10" x14ac:dyDescent="0.25">
      <c r="I2416" t="s">
        <v>303</v>
      </c>
      <c r="J2416" t="s">
        <v>4543</v>
      </c>
    </row>
    <row r="2417" spans="9:10" x14ac:dyDescent="0.25">
      <c r="I2417" t="s">
        <v>3262</v>
      </c>
      <c r="J2417" t="s">
        <v>3263</v>
      </c>
    </row>
    <row r="2418" spans="9:10" x14ac:dyDescent="0.25">
      <c r="I2418" t="s">
        <v>1679</v>
      </c>
      <c r="J2418" t="s">
        <v>4066</v>
      </c>
    </row>
    <row r="2419" spans="9:10" x14ac:dyDescent="0.25">
      <c r="I2419" t="s">
        <v>268</v>
      </c>
      <c r="J2419" t="s">
        <v>2958</v>
      </c>
    </row>
    <row r="2420" spans="9:10" x14ac:dyDescent="0.25">
      <c r="I2420" t="s">
        <v>44</v>
      </c>
      <c r="J2420" t="s">
        <v>3189</v>
      </c>
    </row>
    <row r="2421" spans="9:10" x14ac:dyDescent="0.25">
      <c r="I2421" t="s">
        <v>43</v>
      </c>
      <c r="J2421" t="s">
        <v>7241</v>
      </c>
    </row>
    <row r="2422" spans="9:10" x14ac:dyDescent="0.25">
      <c r="I2422" t="s">
        <v>797</v>
      </c>
      <c r="J2422" t="s">
        <v>4293</v>
      </c>
    </row>
    <row r="2423" spans="9:10" x14ac:dyDescent="0.25">
      <c r="I2423" t="s">
        <v>44</v>
      </c>
      <c r="J2423" t="s">
        <v>2615</v>
      </c>
    </row>
    <row r="2424" spans="9:10" x14ac:dyDescent="0.25">
      <c r="I2424" t="s">
        <v>303</v>
      </c>
      <c r="J2424" t="s">
        <v>4641</v>
      </c>
    </row>
    <row r="2425" spans="9:10" x14ac:dyDescent="0.25">
      <c r="I2425" t="s">
        <v>267</v>
      </c>
      <c r="J2425" t="s">
        <v>1732</v>
      </c>
    </row>
    <row r="2426" spans="9:10" x14ac:dyDescent="0.25">
      <c r="I2426" t="s">
        <v>327</v>
      </c>
      <c r="J2426" t="s">
        <v>2943</v>
      </c>
    </row>
    <row r="2427" spans="9:10" x14ac:dyDescent="0.25">
      <c r="I2427" t="s">
        <v>290</v>
      </c>
      <c r="J2427" t="s">
        <v>1902</v>
      </c>
    </row>
    <row r="2428" spans="9:10" x14ac:dyDescent="0.25">
      <c r="I2428" t="s">
        <v>3739</v>
      </c>
      <c r="J2428" t="s">
        <v>3740</v>
      </c>
    </row>
    <row r="2429" spans="9:10" x14ac:dyDescent="0.25">
      <c r="I2429" t="s">
        <v>3150</v>
      </c>
      <c r="J2429" t="s">
        <v>3151</v>
      </c>
    </row>
    <row r="2430" spans="9:10" x14ac:dyDescent="0.25">
      <c r="I2430" t="s">
        <v>327</v>
      </c>
      <c r="J2430" t="s">
        <v>4327</v>
      </c>
    </row>
    <row r="2431" spans="9:10" x14ac:dyDescent="0.25">
      <c r="I2431" t="s">
        <v>267</v>
      </c>
      <c r="J2431" t="s">
        <v>1786</v>
      </c>
    </row>
    <row r="2432" spans="9:10" x14ac:dyDescent="0.25">
      <c r="I2432" t="s">
        <v>2840</v>
      </c>
      <c r="J2432" t="s">
        <v>2841</v>
      </c>
    </row>
    <row r="2433" spans="9:10" x14ac:dyDescent="0.25">
      <c r="I2433" t="s">
        <v>44</v>
      </c>
      <c r="J2433" t="s">
        <v>3815</v>
      </c>
    </row>
    <row r="2434" spans="9:10" x14ac:dyDescent="0.25">
      <c r="I2434" t="s">
        <v>267</v>
      </c>
      <c r="J2434" t="s">
        <v>4718</v>
      </c>
    </row>
    <row r="2435" spans="9:10" x14ac:dyDescent="0.25">
      <c r="I2435" t="s">
        <v>43</v>
      </c>
      <c r="J2435" t="s">
        <v>4608</v>
      </c>
    </row>
    <row r="2436" spans="9:10" x14ac:dyDescent="0.25">
      <c r="I2436" t="s">
        <v>797</v>
      </c>
      <c r="J2436" t="s">
        <v>3009</v>
      </c>
    </row>
    <row r="2437" spans="9:10" x14ac:dyDescent="0.25">
      <c r="I2437" t="s">
        <v>3264</v>
      </c>
      <c r="J2437" t="s">
        <v>3686</v>
      </c>
    </row>
    <row r="2438" spans="9:10" x14ac:dyDescent="0.25">
      <c r="I2438" t="s">
        <v>2167</v>
      </c>
      <c r="J2438" t="s">
        <v>2168</v>
      </c>
    </row>
    <row r="2439" spans="9:10" x14ac:dyDescent="0.25">
      <c r="I2439" t="s">
        <v>2489</v>
      </c>
      <c r="J2439" t="s">
        <v>2505</v>
      </c>
    </row>
    <row r="2440" spans="9:10" x14ac:dyDescent="0.25">
      <c r="I2440" t="s">
        <v>41</v>
      </c>
      <c r="J2440" t="s">
        <v>2186</v>
      </c>
    </row>
    <row r="2441" spans="9:10" x14ac:dyDescent="0.25">
      <c r="I2441" t="s">
        <v>43</v>
      </c>
      <c r="J2441" t="s">
        <v>3441</v>
      </c>
    </row>
    <row r="2442" spans="9:10" x14ac:dyDescent="0.25">
      <c r="I2442" t="s">
        <v>44</v>
      </c>
      <c r="J2442" t="s">
        <v>2417</v>
      </c>
    </row>
    <row r="2443" spans="9:10" x14ac:dyDescent="0.25">
      <c r="I2443" t="s">
        <v>287</v>
      </c>
      <c r="J2443" t="s">
        <v>3481</v>
      </c>
    </row>
    <row r="2444" spans="9:10" x14ac:dyDescent="0.25">
      <c r="I2444" t="s">
        <v>267</v>
      </c>
      <c r="J2444" t="s">
        <v>3021</v>
      </c>
    </row>
    <row r="2445" spans="9:10" x14ac:dyDescent="0.25">
      <c r="I2445" t="s">
        <v>3141</v>
      </c>
      <c r="J2445" t="s">
        <v>3142</v>
      </c>
    </row>
    <row r="2446" spans="9:10" x14ac:dyDescent="0.25">
      <c r="I2446" t="s">
        <v>1747</v>
      </c>
      <c r="J2446" t="s">
        <v>3837</v>
      </c>
    </row>
    <row r="2447" spans="9:10" x14ac:dyDescent="0.25">
      <c r="I2447" t="s">
        <v>327</v>
      </c>
      <c r="J2447" t="s">
        <v>2191</v>
      </c>
    </row>
    <row r="2448" spans="9:10" x14ac:dyDescent="0.25">
      <c r="I2448" t="s">
        <v>268</v>
      </c>
      <c r="J2448" t="s">
        <v>1958</v>
      </c>
    </row>
    <row r="2449" spans="9:10" x14ac:dyDescent="0.25">
      <c r="I2449" t="s">
        <v>43</v>
      </c>
      <c r="J2449" t="s">
        <v>3268</v>
      </c>
    </row>
    <row r="2450" spans="9:10" x14ac:dyDescent="0.25">
      <c r="I2450" t="s">
        <v>2963</v>
      </c>
      <c r="J2450" t="s">
        <v>2964</v>
      </c>
    </row>
    <row r="2451" spans="9:10" x14ac:dyDescent="0.25">
      <c r="I2451" t="s">
        <v>2485</v>
      </c>
      <c r="J2451" t="s">
        <v>2486</v>
      </c>
    </row>
    <row r="2452" spans="9:10" x14ac:dyDescent="0.25">
      <c r="I2452" t="s">
        <v>41</v>
      </c>
      <c r="J2452" t="s">
        <v>4730</v>
      </c>
    </row>
    <row r="2453" spans="9:10" x14ac:dyDescent="0.25">
      <c r="I2453" t="s">
        <v>267</v>
      </c>
      <c r="J2453" t="s">
        <v>2190</v>
      </c>
    </row>
    <row r="2454" spans="9:10" x14ac:dyDescent="0.25">
      <c r="I2454" t="s">
        <v>415</v>
      </c>
      <c r="J2454" t="s">
        <v>3639</v>
      </c>
    </row>
    <row r="2455" spans="9:10" x14ac:dyDescent="0.25">
      <c r="I2455" t="s">
        <v>602</v>
      </c>
      <c r="J2455" t="s">
        <v>4012</v>
      </c>
    </row>
    <row r="2456" spans="9:10" x14ac:dyDescent="0.25">
      <c r="I2456" t="s">
        <v>415</v>
      </c>
      <c r="J2456" t="s">
        <v>2547</v>
      </c>
    </row>
    <row r="2457" spans="9:10" x14ac:dyDescent="0.25">
      <c r="I2457" t="s">
        <v>797</v>
      </c>
      <c r="J2457" t="s">
        <v>3763</v>
      </c>
    </row>
    <row r="2458" spans="9:10" x14ac:dyDescent="0.25">
      <c r="I2458" t="s">
        <v>309</v>
      </c>
      <c r="J2458" t="s">
        <v>3912</v>
      </c>
    </row>
    <row r="2459" spans="9:10" x14ac:dyDescent="0.25">
      <c r="I2459" t="s">
        <v>2294</v>
      </c>
      <c r="J2459" t="s">
        <v>2316</v>
      </c>
    </row>
    <row r="2460" spans="9:10" x14ac:dyDescent="0.25">
      <c r="I2460" t="s">
        <v>49</v>
      </c>
      <c r="J2460" t="s">
        <v>2540</v>
      </c>
    </row>
    <row r="2461" spans="9:10" x14ac:dyDescent="0.25">
      <c r="I2461" t="s">
        <v>602</v>
      </c>
      <c r="J2461" t="s">
        <v>3859</v>
      </c>
    </row>
    <row r="2462" spans="9:10" x14ac:dyDescent="0.25">
      <c r="I2462" t="s">
        <v>415</v>
      </c>
      <c r="J2462" t="s">
        <v>2590</v>
      </c>
    </row>
    <row r="2463" spans="9:10" x14ac:dyDescent="0.25">
      <c r="I2463" t="s">
        <v>415</v>
      </c>
      <c r="J2463" t="s">
        <v>2451</v>
      </c>
    </row>
    <row r="2464" spans="9:10" x14ac:dyDescent="0.25">
      <c r="I2464" t="s">
        <v>41</v>
      </c>
      <c r="J2464" t="s">
        <v>4706</v>
      </c>
    </row>
    <row r="2465" spans="9:10" x14ac:dyDescent="0.25">
      <c r="I2465" t="s">
        <v>329</v>
      </c>
      <c r="J2465" t="s">
        <v>3476</v>
      </c>
    </row>
    <row r="2466" spans="9:10" x14ac:dyDescent="0.25">
      <c r="I2466" t="s">
        <v>294</v>
      </c>
      <c r="J2466" t="s">
        <v>3642</v>
      </c>
    </row>
    <row r="2467" spans="9:10" x14ac:dyDescent="0.25">
      <c r="I2467" t="s">
        <v>423</v>
      </c>
      <c r="J2467" t="s">
        <v>3909</v>
      </c>
    </row>
    <row r="2468" spans="9:10" x14ac:dyDescent="0.25">
      <c r="I2468" t="s">
        <v>2127</v>
      </c>
      <c r="J2468" t="s">
        <v>3196</v>
      </c>
    </row>
    <row r="2469" spans="9:10" x14ac:dyDescent="0.25">
      <c r="I2469" t="s">
        <v>602</v>
      </c>
      <c r="J2469" t="s">
        <v>2634</v>
      </c>
    </row>
    <row r="2470" spans="9:10" x14ac:dyDescent="0.25">
      <c r="I2470" t="s">
        <v>322</v>
      </c>
      <c r="J2470" t="s">
        <v>2712</v>
      </c>
    </row>
    <row r="2471" spans="9:10" x14ac:dyDescent="0.25">
      <c r="I2471" t="s">
        <v>2094</v>
      </c>
      <c r="J2471" t="s">
        <v>2095</v>
      </c>
    </row>
    <row r="2472" spans="9:10" x14ac:dyDescent="0.25">
      <c r="I2472" t="s">
        <v>98</v>
      </c>
      <c r="J2472" t="s">
        <v>4435</v>
      </c>
    </row>
    <row r="2473" spans="9:10" x14ac:dyDescent="0.25">
      <c r="I2473" t="s">
        <v>267</v>
      </c>
      <c r="J2473" t="s">
        <v>4649</v>
      </c>
    </row>
    <row r="2474" spans="9:10" x14ac:dyDescent="0.25">
      <c r="I2474" t="s">
        <v>268</v>
      </c>
      <c r="J2474" t="s">
        <v>3315</v>
      </c>
    </row>
    <row r="2475" spans="9:10" x14ac:dyDescent="0.25">
      <c r="I2475" t="s">
        <v>40</v>
      </c>
      <c r="J2475" t="s">
        <v>3313</v>
      </c>
    </row>
    <row r="2476" spans="9:10" x14ac:dyDescent="0.25">
      <c r="I2476" t="s">
        <v>294</v>
      </c>
      <c r="J2476" t="s">
        <v>1959</v>
      </c>
    </row>
    <row r="2477" spans="9:10" x14ac:dyDescent="0.25">
      <c r="I2477" t="s">
        <v>268</v>
      </c>
      <c r="J2477" t="s">
        <v>4332</v>
      </c>
    </row>
    <row r="2478" spans="9:10" x14ac:dyDescent="0.25">
      <c r="I2478" t="s">
        <v>268</v>
      </c>
      <c r="J2478" t="s">
        <v>1854</v>
      </c>
    </row>
    <row r="2479" spans="9:10" x14ac:dyDescent="0.25">
      <c r="I2479" t="s">
        <v>267</v>
      </c>
      <c r="J2479" t="s">
        <v>3079</v>
      </c>
    </row>
    <row r="2480" spans="9:10" x14ac:dyDescent="0.25">
      <c r="I2480" t="s">
        <v>292</v>
      </c>
      <c r="J2480" t="s">
        <v>4291</v>
      </c>
    </row>
    <row r="2481" spans="9:10" x14ac:dyDescent="0.25">
      <c r="I2481" t="s">
        <v>4572</v>
      </c>
      <c r="J2481" t="s">
        <v>7280</v>
      </c>
    </row>
    <row r="2482" spans="9:10" x14ac:dyDescent="0.25">
      <c r="I2482" t="s">
        <v>3115</v>
      </c>
      <c r="J2482" t="s">
        <v>3116</v>
      </c>
    </row>
    <row r="2483" spans="9:10" x14ac:dyDescent="0.25">
      <c r="I2483" t="s">
        <v>287</v>
      </c>
      <c r="J2483" t="s">
        <v>4433</v>
      </c>
    </row>
    <row r="2484" spans="9:10" x14ac:dyDescent="0.25">
      <c r="I2484" t="s">
        <v>365</v>
      </c>
      <c r="J2484" t="s">
        <v>2172</v>
      </c>
    </row>
    <row r="2485" spans="9:10" x14ac:dyDescent="0.25">
      <c r="I2485" t="s">
        <v>40</v>
      </c>
      <c r="J2485" t="s">
        <v>2783</v>
      </c>
    </row>
    <row r="2486" spans="9:10" x14ac:dyDescent="0.25">
      <c r="I2486" t="s">
        <v>4156</v>
      </c>
      <c r="J2486" t="s">
        <v>4157</v>
      </c>
    </row>
    <row r="2487" spans="9:10" x14ac:dyDescent="0.25">
      <c r="I2487" t="s">
        <v>374</v>
      </c>
      <c r="J2487" t="s">
        <v>1675</v>
      </c>
    </row>
    <row r="2488" spans="9:10" x14ac:dyDescent="0.25">
      <c r="I2488" t="s">
        <v>419</v>
      </c>
      <c r="J2488" t="s">
        <v>2491</v>
      </c>
    </row>
    <row r="2489" spans="9:10" x14ac:dyDescent="0.25">
      <c r="I2489" t="s">
        <v>327</v>
      </c>
      <c r="J2489" t="s">
        <v>2063</v>
      </c>
    </row>
    <row r="2490" spans="9:10" x14ac:dyDescent="0.25">
      <c r="I2490" t="s">
        <v>1827</v>
      </c>
      <c r="J2490" t="s">
        <v>3106</v>
      </c>
    </row>
    <row r="2491" spans="9:10" x14ac:dyDescent="0.25">
      <c r="I2491" t="s">
        <v>419</v>
      </c>
      <c r="J2491" t="s">
        <v>4745</v>
      </c>
    </row>
    <row r="2492" spans="9:10" x14ac:dyDescent="0.25">
      <c r="I2492" t="s">
        <v>294</v>
      </c>
      <c r="J2492" t="s">
        <v>2011</v>
      </c>
    </row>
    <row r="2493" spans="9:10" x14ac:dyDescent="0.25">
      <c r="I2493" t="s">
        <v>419</v>
      </c>
      <c r="J2493" t="s">
        <v>4458</v>
      </c>
    </row>
    <row r="2494" spans="9:10" x14ac:dyDescent="0.25">
      <c r="I2494" t="s">
        <v>43</v>
      </c>
      <c r="J2494" t="s">
        <v>2827</v>
      </c>
    </row>
    <row r="2495" spans="9:10" x14ac:dyDescent="0.25">
      <c r="I2495" t="s">
        <v>419</v>
      </c>
      <c r="J2495" t="s">
        <v>1805</v>
      </c>
    </row>
    <row r="2496" spans="9:10" x14ac:dyDescent="0.25">
      <c r="I2496" t="s">
        <v>1980</v>
      </c>
      <c r="J2496" t="s">
        <v>1981</v>
      </c>
    </row>
    <row r="2497" spans="9:10" x14ac:dyDescent="0.25">
      <c r="I2497" t="s">
        <v>415</v>
      </c>
      <c r="J2497" t="s">
        <v>3844</v>
      </c>
    </row>
    <row r="2498" spans="9:10" x14ac:dyDescent="0.25">
      <c r="I2498" t="s">
        <v>602</v>
      </c>
      <c r="J2498" t="s">
        <v>2937</v>
      </c>
    </row>
    <row r="2499" spans="9:10" x14ac:dyDescent="0.25">
      <c r="I2499" t="s">
        <v>43</v>
      </c>
      <c r="J2499" t="s">
        <v>2051</v>
      </c>
    </row>
    <row r="2500" spans="9:10" x14ac:dyDescent="0.25">
      <c r="I2500" t="s">
        <v>303</v>
      </c>
      <c r="J2500" t="s">
        <v>4767</v>
      </c>
    </row>
    <row r="2501" spans="9:10" x14ac:dyDescent="0.25">
      <c r="I2501" t="s">
        <v>2654</v>
      </c>
      <c r="J2501" t="s">
        <v>4059</v>
      </c>
    </row>
    <row r="2502" spans="9:10" x14ac:dyDescent="0.25">
      <c r="I2502" t="s">
        <v>374</v>
      </c>
      <c r="J2502" t="s">
        <v>2199</v>
      </c>
    </row>
    <row r="2503" spans="9:10" x14ac:dyDescent="0.25">
      <c r="I2503" t="s">
        <v>98</v>
      </c>
      <c r="J2503" t="s">
        <v>3077</v>
      </c>
    </row>
    <row r="2504" spans="9:10" x14ac:dyDescent="0.25">
      <c r="I2504" t="s">
        <v>1667</v>
      </c>
      <c r="J2504" t="s">
        <v>3010</v>
      </c>
    </row>
    <row r="2505" spans="9:10" x14ac:dyDescent="0.25">
      <c r="I2505" t="s">
        <v>267</v>
      </c>
      <c r="J2505" t="s">
        <v>4100</v>
      </c>
    </row>
    <row r="2506" spans="9:10" x14ac:dyDescent="0.25">
      <c r="I2506" t="s">
        <v>379</v>
      </c>
      <c r="J2506" t="s">
        <v>2993</v>
      </c>
    </row>
    <row r="2507" spans="9:10" x14ac:dyDescent="0.25">
      <c r="I2507" t="s">
        <v>4497</v>
      </c>
      <c r="J2507" t="s">
        <v>4498</v>
      </c>
    </row>
    <row r="2508" spans="9:10" x14ac:dyDescent="0.25">
      <c r="I2508" t="s">
        <v>3499</v>
      </c>
      <c r="J2508" t="s">
        <v>3500</v>
      </c>
    </row>
    <row r="2509" spans="9:10" x14ac:dyDescent="0.25">
      <c r="I2509" t="s">
        <v>329</v>
      </c>
      <c r="J2509" t="s">
        <v>2166</v>
      </c>
    </row>
    <row r="2510" spans="9:10" x14ac:dyDescent="0.25">
      <c r="I2510" t="s">
        <v>287</v>
      </c>
      <c r="J2510" t="s">
        <v>3677</v>
      </c>
    </row>
    <row r="2511" spans="9:10" x14ac:dyDescent="0.25">
      <c r="I2511" t="s">
        <v>44</v>
      </c>
      <c r="J2511" t="s">
        <v>4138</v>
      </c>
    </row>
    <row r="2512" spans="9:10" x14ac:dyDescent="0.25">
      <c r="I2512" t="s">
        <v>268</v>
      </c>
      <c r="J2512" t="s">
        <v>4065</v>
      </c>
    </row>
    <row r="2513" spans="9:10" x14ac:dyDescent="0.25">
      <c r="I2513" t="s">
        <v>268</v>
      </c>
      <c r="J2513" t="s">
        <v>3923</v>
      </c>
    </row>
    <row r="2514" spans="9:10" x14ac:dyDescent="0.25">
      <c r="I2514" t="s">
        <v>415</v>
      </c>
      <c r="J2514" t="s">
        <v>2865</v>
      </c>
    </row>
    <row r="2515" spans="9:10" x14ac:dyDescent="0.25">
      <c r="I2515" t="s">
        <v>602</v>
      </c>
      <c r="J2515" t="s">
        <v>2548</v>
      </c>
    </row>
    <row r="2516" spans="9:10" x14ac:dyDescent="0.25">
      <c r="I2516" t="s">
        <v>828</v>
      </c>
      <c r="J2516" t="s">
        <v>2954</v>
      </c>
    </row>
    <row r="2517" spans="9:10" x14ac:dyDescent="0.25">
      <c r="I2517" t="s">
        <v>3045</v>
      </c>
      <c r="J2517" t="s">
        <v>3046</v>
      </c>
    </row>
    <row r="2518" spans="9:10" x14ac:dyDescent="0.25">
      <c r="I2518" t="s">
        <v>40</v>
      </c>
      <c r="J2518" t="s">
        <v>3675</v>
      </c>
    </row>
    <row r="2519" spans="9:10" x14ac:dyDescent="0.25">
      <c r="I2519" t="s">
        <v>40</v>
      </c>
      <c r="J2519" t="s">
        <v>2384</v>
      </c>
    </row>
    <row r="2520" spans="9:10" x14ac:dyDescent="0.25">
      <c r="I2520" t="s">
        <v>294</v>
      </c>
      <c r="J2520" t="s">
        <v>2171</v>
      </c>
    </row>
    <row r="2521" spans="9:10" x14ac:dyDescent="0.25">
      <c r="I2521" t="s">
        <v>365</v>
      </c>
      <c r="J2521" t="s">
        <v>3819</v>
      </c>
    </row>
    <row r="2522" spans="9:10" x14ac:dyDescent="0.25">
      <c r="I2522" t="s">
        <v>290</v>
      </c>
      <c r="J2522" t="s">
        <v>2793</v>
      </c>
    </row>
    <row r="2523" spans="9:10" x14ac:dyDescent="0.25">
      <c r="I2523" t="s">
        <v>602</v>
      </c>
      <c r="J2523" t="s">
        <v>1869</v>
      </c>
    </row>
    <row r="2524" spans="9:10" x14ac:dyDescent="0.25">
      <c r="I2524" t="s">
        <v>102</v>
      </c>
      <c r="J2524" t="s">
        <v>3969</v>
      </c>
    </row>
    <row r="2525" spans="9:10" x14ac:dyDescent="0.25">
      <c r="I2525" t="s">
        <v>290</v>
      </c>
      <c r="J2525" t="s">
        <v>2661</v>
      </c>
    </row>
    <row r="2526" spans="9:10" x14ac:dyDescent="0.25">
      <c r="I2526" t="s">
        <v>1827</v>
      </c>
      <c r="J2526" t="s">
        <v>2285</v>
      </c>
    </row>
    <row r="2527" spans="9:10" x14ac:dyDescent="0.25">
      <c r="I2527" t="s">
        <v>329</v>
      </c>
      <c r="J2527" t="s">
        <v>2188</v>
      </c>
    </row>
    <row r="2528" spans="9:10" x14ac:dyDescent="0.25">
      <c r="I2528" t="s">
        <v>415</v>
      </c>
      <c r="J2528" t="s">
        <v>2516</v>
      </c>
    </row>
    <row r="2529" spans="9:10" x14ac:dyDescent="0.25">
      <c r="I2529" t="s">
        <v>329</v>
      </c>
      <c r="J2529" t="s">
        <v>3751</v>
      </c>
    </row>
    <row r="2530" spans="9:10" x14ac:dyDescent="0.25">
      <c r="I2530" t="s">
        <v>294</v>
      </c>
      <c r="J2530" t="s">
        <v>1666</v>
      </c>
    </row>
    <row r="2531" spans="9:10" x14ac:dyDescent="0.25">
      <c r="I2531" t="s">
        <v>374</v>
      </c>
      <c r="J2531" t="s">
        <v>1716</v>
      </c>
    </row>
    <row r="2532" spans="9:10" x14ac:dyDescent="0.25">
      <c r="I2532" t="s">
        <v>327</v>
      </c>
      <c r="J2532" t="s">
        <v>3006</v>
      </c>
    </row>
    <row r="2533" spans="9:10" x14ac:dyDescent="0.25">
      <c r="I2533" t="s">
        <v>778</v>
      </c>
      <c r="J2533" t="s">
        <v>1874</v>
      </c>
    </row>
    <row r="2534" spans="9:10" x14ac:dyDescent="0.25">
      <c r="I2534" t="s">
        <v>778</v>
      </c>
      <c r="J2534" t="s">
        <v>1874</v>
      </c>
    </row>
    <row r="2535" spans="9:10" x14ac:dyDescent="0.25">
      <c r="I2535" t="s">
        <v>778</v>
      </c>
      <c r="J2535" t="s">
        <v>1874</v>
      </c>
    </row>
    <row r="2536" spans="9:10" x14ac:dyDescent="0.25">
      <c r="I2536" t="s">
        <v>778</v>
      </c>
      <c r="J2536" t="s">
        <v>1874</v>
      </c>
    </row>
    <row r="2537" spans="9:10" x14ac:dyDescent="0.25">
      <c r="I2537" t="s">
        <v>778</v>
      </c>
      <c r="J2537" t="s">
        <v>1874</v>
      </c>
    </row>
    <row r="2538" spans="9:10" x14ac:dyDescent="0.25">
      <c r="I2538" t="s">
        <v>778</v>
      </c>
      <c r="J2538" t="s">
        <v>1874</v>
      </c>
    </row>
    <row r="2539" spans="9:10" x14ac:dyDescent="0.25">
      <c r="I2539" t="s">
        <v>778</v>
      </c>
      <c r="J2539" t="s">
        <v>1874</v>
      </c>
    </row>
    <row r="2540" spans="9:10" x14ac:dyDescent="0.25">
      <c r="I2540" t="s">
        <v>778</v>
      </c>
      <c r="J2540" t="s">
        <v>1874</v>
      </c>
    </row>
    <row r="2541" spans="9:10" x14ac:dyDescent="0.25">
      <c r="I2541" t="s">
        <v>778</v>
      </c>
      <c r="J2541" t="s">
        <v>1874</v>
      </c>
    </row>
    <row r="2542" spans="9:10" x14ac:dyDescent="0.25">
      <c r="I2542" t="s">
        <v>778</v>
      </c>
      <c r="J2542" t="s">
        <v>1874</v>
      </c>
    </row>
    <row r="2543" spans="9:10" x14ac:dyDescent="0.25">
      <c r="I2543" t="s">
        <v>778</v>
      </c>
      <c r="J2543" t="s">
        <v>1874</v>
      </c>
    </row>
    <row r="2544" spans="9:10" x14ac:dyDescent="0.25">
      <c r="I2544" t="s">
        <v>329</v>
      </c>
      <c r="J2544" t="s">
        <v>4159</v>
      </c>
    </row>
    <row r="2545" spans="9:10" x14ac:dyDescent="0.25">
      <c r="I2545" t="s">
        <v>329</v>
      </c>
      <c r="J2545" t="s">
        <v>3750</v>
      </c>
    </row>
    <row r="2546" spans="9:10" x14ac:dyDescent="0.25">
      <c r="I2546" t="s">
        <v>329</v>
      </c>
      <c r="J2546" t="s">
        <v>3246</v>
      </c>
    </row>
    <row r="2547" spans="9:10" x14ac:dyDescent="0.25">
      <c r="I2547" t="s">
        <v>268</v>
      </c>
      <c r="J2547" t="s">
        <v>3155</v>
      </c>
    </row>
    <row r="2548" spans="9:10" x14ac:dyDescent="0.25">
      <c r="I2548" t="s">
        <v>3881</v>
      </c>
      <c r="J2548" t="s">
        <v>3882</v>
      </c>
    </row>
    <row r="2549" spans="9:10" x14ac:dyDescent="0.25">
      <c r="I2549" t="s">
        <v>2133</v>
      </c>
      <c r="J2549" t="s">
        <v>7263</v>
      </c>
    </row>
    <row r="2550" spans="9:10" x14ac:dyDescent="0.25">
      <c r="I2550" t="s">
        <v>3318</v>
      </c>
      <c r="J2550" t="s">
        <v>3319</v>
      </c>
    </row>
    <row r="2551" spans="9:10" x14ac:dyDescent="0.25">
      <c r="I2551" t="s">
        <v>1963</v>
      </c>
      <c r="J2551" t="s">
        <v>1964</v>
      </c>
    </row>
    <row r="2552" spans="9:10" x14ac:dyDescent="0.25">
      <c r="I2552" t="s">
        <v>303</v>
      </c>
      <c r="J2552" t="s">
        <v>4846</v>
      </c>
    </row>
    <row r="2553" spans="9:10" x14ac:dyDescent="0.25">
      <c r="I2553" t="s">
        <v>374</v>
      </c>
      <c r="J2553" t="s">
        <v>2081</v>
      </c>
    </row>
    <row r="2554" spans="9:10" x14ac:dyDescent="0.25">
      <c r="I2554" t="s">
        <v>40</v>
      </c>
      <c r="J2554" t="s">
        <v>2045</v>
      </c>
    </row>
    <row r="2555" spans="9:10" x14ac:dyDescent="0.25">
      <c r="I2555" t="s">
        <v>102</v>
      </c>
      <c r="J2555" t="s">
        <v>3659</v>
      </c>
    </row>
    <row r="2556" spans="9:10" x14ac:dyDescent="0.25">
      <c r="I2556" t="s">
        <v>40</v>
      </c>
      <c r="J2556" t="s">
        <v>2862</v>
      </c>
    </row>
    <row r="2557" spans="9:10" x14ac:dyDescent="0.25">
      <c r="I2557" t="s">
        <v>2369</v>
      </c>
      <c r="J2557" t="s">
        <v>2887</v>
      </c>
    </row>
    <row r="2558" spans="9:10" x14ac:dyDescent="0.25">
      <c r="I2558" t="s">
        <v>2369</v>
      </c>
      <c r="J2558" t="s">
        <v>2554</v>
      </c>
    </row>
    <row r="2559" spans="9:10" x14ac:dyDescent="0.25">
      <c r="I2559" t="s">
        <v>2369</v>
      </c>
      <c r="J2559" t="s">
        <v>3390</v>
      </c>
    </row>
    <row r="2560" spans="9:10" x14ac:dyDescent="0.25">
      <c r="I2560" t="s">
        <v>40</v>
      </c>
      <c r="J2560" t="s">
        <v>4758</v>
      </c>
    </row>
    <row r="2561" spans="9:10" x14ac:dyDescent="0.25">
      <c r="I2561" t="s">
        <v>2369</v>
      </c>
      <c r="J2561" t="s">
        <v>3308</v>
      </c>
    </row>
    <row r="2562" spans="9:10" x14ac:dyDescent="0.25">
      <c r="I2562" t="s">
        <v>1980</v>
      </c>
      <c r="J2562" t="s">
        <v>3948</v>
      </c>
    </row>
    <row r="2563" spans="9:10" x14ac:dyDescent="0.25">
      <c r="I2563" t="s">
        <v>2369</v>
      </c>
      <c r="J2563" t="s">
        <v>2457</v>
      </c>
    </row>
    <row r="2564" spans="9:10" x14ac:dyDescent="0.25">
      <c r="I2564" t="s">
        <v>2369</v>
      </c>
      <c r="J2564" t="s">
        <v>3666</v>
      </c>
    </row>
    <row r="2565" spans="9:10" x14ac:dyDescent="0.25">
      <c r="I2565" t="s">
        <v>268</v>
      </c>
      <c r="J2565" t="s">
        <v>3417</v>
      </c>
    </row>
    <row r="2566" spans="9:10" x14ac:dyDescent="0.25">
      <c r="I2566" t="s">
        <v>2369</v>
      </c>
      <c r="J2566" t="s">
        <v>2370</v>
      </c>
    </row>
    <row r="2567" spans="9:10" x14ac:dyDescent="0.25">
      <c r="I2567" t="s">
        <v>43</v>
      </c>
      <c r="J2567" t="s">
        <v>7238</v>
      </c>
    </row>
    <row r="2568" spans="9:10" x14ac:dyDescent="0.25">
      <c r="I2568" t="s">
        <v>2369</v>
      </c>
      <c r="J2568" t="s">
        <v>3456</v>
      </c>
    </row>
    <row r="2569" spans="9:10" x14ac:dyDescent="0.25">
      <c r="I2569" t="s">
        <v>7187</v>
      </c>
      <c r="J2569" t="s">
        <v>2949</v>
      </c>
    </row>
    <row r="2570" spans="9:10" x14ac:dyDescent="0.25">
      <c r="I2570" t="s">
        <v>2369</v>
      </c>
      <c r="J2570" t="s">
        <v>3134</v>
      </c>
    </row>
    <row r="2571" spans="9:10" x14ac:dyDescent="0.25">
      <c r="I2571" t="s">
        <v>294</v>
      </c>
      <c r="J2571" t="s">
        <v>2896</v>
      </c>
    </row>
    <row r="2572" spans="9:10" x14ac:dyDescent="0.25">
      <c r="I2572" t="s">
        <v>303</v>
      </c>
      <c r="J2572" t="s">
        <v>4518</v>
      </c>
    </row>
    <row r="2573" spans="9:10" x14ac:dyDescent="0.25">
      <c r="I2573" t="s">
        <v>2369</v>
      </c>
      <c r="J2573" t="s">
        <v>4164</v>
      </c>
    </row>
    <row r="2574" spans="9:10" x14ac:dyDescent="0.25">
      <c r="I2574" t="s">
        <v>3944</v>
      </c>
      <c r="J2574" t="s">
        <v>3945</v>
      </c>
    </row>
    <row r="2575" spans="9:10" x14ac:dyDescent="0.25">
      <c r="I2575" t="s">
        <v>4082</v>
      </c>
      <c r="J2575" t="s">
        <v>4083</v>
      </c>
    </row>
    <row r="2576" spans="9:10" x14ac:dyDescent="0.25">
      <c r="I2576" t="s">
        <v>801</v>
      </c>
      <c r="J2576" t="s">
        <v>3226</v>
      </c>
    </row>
    <row r="2577" spans="9:10" x14ac:dyDescent="0.25">
      <c r="I2577" t="s">
        <v>374</v>
      </c>
      <c r="J2577" t="s">
        <v>1831</v>
      </c>
    </row>
    <row r="2578" spans="9:10" x14ac:dyDescent="0.25">
      <c r="I2578" t="s">
        <v>419</v>
      </c>
      <c r="J2578" t="s">
        <v>4448</v>
      </c>
    </row>
    <row r="2579" spans="9:10" x14ac:dyDescent="0.25">
      <c r="I2579" t="s">
        <v>423</v>
      </c>
      <c r="J2579" t="s">
        <v>3351</v>
      </c>
    </row>
    <row r="2580" spans="9:10" x14ac:dyDescent="0.25">
      <c r="I2580" t="s">
        <v>419</v>
      </c>
      <c r="J2580" t="s">
        <v>3802</v>
      </c>
    </row>
    <row r="2581" spans="9:10" x14ac:dyDescent="0.25">
      <c r="I2581" t="s">
        <v>40</v>
      </c>
      <c r="J2581" t="s">
        <v>3490</v>
      </c>
    </row>
    <row r="2582" spans="9:10" x14ac:dyDescent="0.25">
      <c r="I2582" t="s">
        <v>2369</v>
      </c>
      <c r="J2582" t="s">
        <v>3018</v>
      </c>
    </row>
    <row r="2583" spans="9:10" x14ac:dyDescent="0.25">
      <c r="I2583" t="s">
        <v>419</v>
      </c>
      <c r="J2583" t="s">
        <v>3331</v>
      </c>
    </row>
    <row r="2584" spans="9:10" x14ac:dyDescent="0.25">
      <c r="I2584" t="s">
        <v>582</v>
      </c>
      <c r="J2584" t="s">
        <v>4810</v>
      </c>
    </row>
    <row r="2585" spans="9:10" x14ac:dyDescent="0.25">
      <c r="I2585" t="s">
        <v>2369</v>
      </c>
      <c r="J2585" t="s">
        <v>3783</v>
      </c>
    </row>
    <row r="2586" spans="9:10" x14ac:dyDescent="0.25">
      <c r="I2586" t="s">
        <v>423</v>
      </c>
      <c r="J2586" t="s">
        <v>1767</v>
      </c>
    </row>
    <row r="2587" spans="9:10" x14ac:dyDescent="0.25">
      <c r="I2587" t="s">
        <v>290</v>
      </c>
      <c r="J2587" t="s">
        <v>2414</v>
      </c>
    </row>
    <row r="2588" spans="9:10" x14ac:dyDescent="0.25">
      <c r="I2588" t="s">
        <v>290</v>
      </c>
      <c r="J2588" t="s">
        <v>2982</v>
      </c>
    </row>
    <row r="2589" spans="9:10" x14ac:dyDescent="0.25">
      <c r="I2589" t="s">
        <v>1827</v>
      </c>
      <c r="J2589" t="s">
        <v>4484</v>
      </c>
    </row>
    <row r="2590" spans="9:10" x14ac:dyDescent="0.25">
      <c r="I2590" t="s">
        <v>419</v>
      </c>
      <c r="J2590" t="s">
        <v>3129</v>
      </c>
    </row>
    <row r="2591" spans="9:10" x14ac:dyDescent="0.25">
      <c r="I2591" t="s">
        <v>40</v>
      </c>
      <c r="J2591" t="s">
        <v>3060</v>
      </c>
    </row>
    <row r="2592" spans="9:10" x14ac:dyDescent="0.25">
      <c r="I2592" t="s">
        <v>828</v>
      </c>
      <c r="J2592" t="s">
        <v>3135</v>
      </c>
    </row>
    <row r="2593" spans="9:10" x14ac:dyDescent="0.25">
      <c r="I2593" t="s">
        <v>2364</v>
      </c>
      <c r="J2593" t="s">
        <v>2365</v>
      </c>
    </row>
    <row r="2594" spans="9:10" x14ac:dyDescent="0.25">
      <c r="I2594" t="s">
        <v>329</v>
      </c>
      <c r="J2594" t="s">
        <v>2614</v>
      </c>
    </row>
    <row r="2595" spans="9:10" x14ac:dyDescent="0.25">
      <c r="I2595" t="s">
        <v>582</v>
      </c>
      <c r="J2595" t="s">
        <v>2667</v>
      </c>
    </row>
    <row r="2596" spans="9:10" x14ac:dyDescent="0.25">
      <c r="I2596" t="s">
        <v>1862</v>
      </c>
      <c r="J2596" t="s">
        <v>1863</v>
      </c>
    </row>
    <row r="2597" spans="9:10" x14ac:dyDescent="0.25">
      <c r="I2597" t="s">
        <v>309</v>
      </c>
      <c r="J2597" t="s">
        <v>4121</v>
      </c>
    </row>
    <row r="2598" spans="9:10" x14ac:dyDescent="0.25">
      <c r="I2598" t="s">
        <v>303</v>
      </c>
      <c r="J2598" t="s">
        <v>4541</v>
      </c>
    </row>
    <row r="2599" spans="9:10" x14ac:dyDescent="0.25">
      <c r="I2599" t="s">
        <v>300</v>
      </c>
      <c r="J2599" t="s">
        <v>1757</v>
      </c>
    </row>
    <row r="2600" spans="9:10" x14ac:dyDescent="0.25">
      <c r="I2600" t="s">
        <v>300</v>
      </c>
      <c r="J2600" t="s">
        <v>3194</v>
      </c>
    </row>
    <row r="2601" spans="9:10" x14ac:dyDescent="0.25">
      <c r="I2601" t="s">
        <v>303</v>
      </c>
      <c r="J2601" t="s">
        <v>4565</v>
      </c>
    </row>
    <row r="2602" spans="9:10" x14ac:dyDescent="0.25">
      <c r="I2602" t="s">
        <v>300</v>
      </c>
      <c r="J2602" t="s">
        <v>2718</v>
      </c>
    </row>
    <row r="2603" spans="9:10" x14ac:dyDescent="0.25">
      <c r="I2603" t="s">
        <v>40</v>
      </c>
      <c r="J2603" t="s">
        <v>4806</v>
      </c>
    </row>
    <row r="2604" spans="9:10" x14ac:dyDescent="0.25">
      <c r="I2604" t="s">
        <v>1827</v>
      </c>
      <c r="J2604" t="s">
        <v>2741</v>
      </c>
    </row>
    <row r="2605" spans="9:10" x14ac:dyDescent="0.25">
      <c r="I2605" t="s">
        <v>2151</v>
      </c>
      <c r="J2605" t="s">
        <v>4845</v>
      </c>
    </row>
    <row r="2606" spans="9:10" x14ac:dyDescent="0.25">
      <c r="I2606" t="s">
        <v>329</v>
      </c>
      <c r="J2606" t="s">
        <v>3276</v>
      </c>
    </row>
    <row r="2607" spans="9:10" x14ac:dyDescent="0.25">
      <c r="I2607" t="s">
        <v>2407</v>
      </c>
      <c r="J2607" t="s">
        <v>2408</v>
      </c>
    </row>
    <row r="2608" spans="9:10" x14ac:dyDescent="0.25">
      <c r="I2608" t="s">
        <v>1917</v>
      </c>
      <c r="J2608" t="s">
        <v>3640</v>
      </c>
    </row>
    <row r="2609" spans="9:10" x14ac:dyDescent="0.25">
      <c r="I2609" t="s">
        <v>1917</v>
      </c>
      <c r="J2609" t="s">
        <v>2886</v>
      </c>
    </row>
    <row r="2610" spans="9:10" x14ac:dyDescent="0.25">
      <c r="I2610" t="s">
        <v>300</v>
      </c>
      <c r="J2610" t="s">
        <v>3175</v>
      </c>
    </row>
    <row r="2611" spans="9:10" x14ac:dyDescent="0.25">
      <c r="I2611" t="s">
        <v>43</v>
      </c>
      <c r="J2611" t="s">
        <v>3090</v>
      </c>
    </row>
    <row r="2612" spans="9:10" x14ac:dyDescent="0.25">
      <c r="I2612" t="s">
        <v>1917</v>
      </c>
      <c r="J2612" t="s">
        <v>2990</v>
      </c>
    </row>
    <row r="2613" spans="9:10" x14ac:dyDescent="0.25">
      <c r="I2613" t="s">
        <v>1917</v>
      </c>
      <c r="J2613" t="s">
        <v>4423</v>
      </c>
    </row>
    <row r="2614" spans="9:10" x14ac:dyDescent="0.25">
      <c r="I2614" t="s">
        <v>43</v>
      </c>
      <c r="J2614" t="s">
        <v>2561</v>
      </c>
    </row>
    <row r="2615" spans="9:10" x14ac:dyDescent="0.25">
      <c r="I2615" t="s">
        <v>40</v>
      </c>
      <c r="J2615" t="s">
        <v>2306</v>
      </c>
    </row>
    <row r="2616" spans="9:10" x14ac:dyDescent="0.25">
      <c r="I2616" t="s">
        <v>582</v>
      </c>
      <c r="J2616" t="s">
        <v>3967</v>
      </c>
    </row>
    <row r="2617" spans="9:10" x14ac:dyDescent="0.25">
      <c r="I2617" t="s">
        <v>290</v>
      </c>
      <c r="J2617" t="s">
        <v>4691</v>
      </c>
    </row>
    <row r="2618" spans="9:10" x14ac:dyDescent="0.25">
      <c r="I2618" t="s">
        <v>290</v>
      </c>
      <c r="J2618" t="s">
        <v>4511</v>
      </c>
    </row>
    <row r="2619" spans="9:10" x14ac:dyDescent="0.25">
      <c r="I2619" t="s">
        <v>41</v>
      </c>
      <c r="J2619" t="s">
        <v>1712</v>
      </c>
    </row>
    <row r="2620" spans="9:10" x14ac:dyDescent="0.25">
      <c r="I2620" t="s">
        <v>2707</v>
      </c>
      <c r="J2620" t="s">
        <v>2708</v>
      </c>
    </row>
    <row r="2621" spans="9:10" x14ac:dyDescent="0.25">
      <c r="I2621" t="s">
        <v>2277</v>
      </c>
      <c r="J2621" t="s">
        <v>7235</v>
      </c>
    </row>
    <row r="2622" spans="9:10" x14ac:dyDescent="0.25">
      <c r="I2622" t="s">
        <v>4107</v>
      </c>
      <c r="J2622" t="s">
        <v>4108</v>
      </c>
    </row>
    <row r="2623" spans="9:10" x14ac:dyDescent="0.25">
      <c r="I2623" t="s">
        <v>329</v>
      </c>
      <c r="J2623" t="s">
        <v>2999</v>
      </c>
    </row>
    <row r="2624" spans="9:10" x14ac:dyDescent="0.25">
      <c r="I2624" t="s">
        <v>352</v>
      </c>
      <c r="J2624" t="s">
        <v>3290</v>
      </c>
    </row>
    <row r="2625" spans="9:10" x14ac:dyDescent="0.25">
      <c r="I2625" t="s">
        <v>602</v>
      </c>
      <c r="J2625" t="s">
        <v>3824</v>
      </c>
    </row>
    <row r="2626" spans="9:10" x14ac:dyDescent="0.25">
      <c r="I2626" t="s">
        <v>40</v>
      </c>
      <c r="J2626" t="s">
        <v>4054</v>
      </c>
    </row>
    <row r="2627" spans="9:10" x14ac:dyDescent="0.25">
      <c r="I2627" t="s">
        <v>40</v>
      </c>
      <c r="J2627" t="s">
        <v>1785</v>
      </c>
    </row>
    <row r="2628" spans="9:10" x14ac:dyDescent="0.25">
      <c r="I2628" t="s">
        <v>602</v>
      </c>
      <c r="J2628" t="s">
        <v>2209</v>
      </c>
    </row>
    <row r="2629" spans="9:10" x14ac:dyDescent="0.25">
      <c r="I2629" t="s">
        <v>46</v>
      </c>
      <c r="J2629" t="s">
        <v>3084</v>
      </c>
    </row>
    <row r="2630" spans="9:10" x14ac:dyDescent="0.25">
      <c r="I2630" t="s">
        <v>43</v>
      </c>
      <c r="J2630" t="s">
        <v>4312</v>
      </c>
    </row>
    <row r="2631" spans="9:10" x14ac:dyDescent="0.25">
      <c r="I2631" t="s">
        <v>3082</v>
      </c>
      <c r="J2631" t="s">
        <v>3083</v>
      </c>
    </row>
    <row r="2632" spans="9:10" x14ac:dyDescent="0.25">
      <c r="I2632" t="s">
        <v>43</v>
      </c>
      <c r="J2632" t="s">
        <v>3064</v>
      </c>
    </row>
    <row r="2633" spans="9:10" x14ac:dyDescent="0.25">
      <c r="I2633" t="s">
        <v>43</v>
      </c>
      <c r="J2633" t="s">
        <v>4638</v>
      </c>
    </row>
    <row r="2634" spans="9:10" x14ac:dyDescent="0.25">
      <c r="I2634" t="s">
        <v>43</v>
      </c>
      <c r="J2634" t="s">
        <v>3117</v>
      </c>
    </row>
    <row r="2635" spans="9:10" x14ac:dyDescent="0.25">
      <c r="I2635" t="s">
        <v>602</v>
      </c>
      <c r="J2635" t="s">
        <v>2431</v>
      </c>
    </row>
    <row r="2636" spans="9:10" x14ac:dyDescent="0.25">
      <c r="I2636" t="s">
        <v>43</v>
      </c>
      <c r="J2636" t="s">
        <v>1753</v>
      </c>
    </row>
    <row r="2637" spans="9:10" x14ac:dyDescent="0.25">
      <c r="I2637" t="s">
        <v>329</v>
      </c>
      <c r="J2637" t="s">
        <v>3873</v>
      </c>
    </row>
    <row r="2638" spans="9:10" x14ac:dyDescent="0.25">
      <c r="I2638" t="s">
        <v>602</v>
      </c>
      <c r="J2638" t="s">
        <v>2594</v>
      </c>
    </row>
    <row r="2639" spans="9:10" x14ac:dyDescent="0.25">
      <c r="I2639" t="s">
        <v>329</v>
      </c>
      <c r="J2639" t="s">
        <v>2057</v>
      </c>
    </row>
    <row r="2640" spans="9:10" x14ac:dyDescent="0.25">
      <c r="I2640" t="s">
        <v>292</v>
      </c>
      <c r="J2640" t="s">
        <v>2680</v>
      </c>
    </row>
    <row r="2641" spans="9:10" x14ac:dyDescent="0.25">
      <c r="I2641" t="s">
        <v>602</v>
      </c>
      <c r="J2641" t="s">
        <v>4051</v>
      </c>
    </row>
    <row r="2642" spans="9:10" x14ac:dyDescent="0.25">
      <c r="I2642" t="s">
        <v>327</v>
      </c>
      <c r="J2642" t="s">
        <v>4597</v>
      </c>
    </row>
    <row r="2643" spans="9:10" x14ac:dyDescent="0.25">
      <c r="I2643" t="s">
        <v>267</v>
      </c>
      <c r="J2643" t="s">
        <v>4478</v>
      </c>
    </row>
    <row r="2644" spans="9:10" x14ac:dyDescent="0.25">
      <c r="I2644" t="s">
        <v>268</v>
      </c>
      <c r="J2644" t="s">
        <v>4205</v>
      </c>
    </row>
    <row r="2645" spans="9:10" x14ac:dyDescent="0.25">
      <c r="I2645" t="s">
        <v>2396</v>
      </c>
      <c r="J2645" t="s">
        <v>2966</v>
      </c>
    </row>
    <row r="2646" spans="9:10" x14ac:dyDescent="0.25">
      <c r="I2646" t="s">
        <v>268</v>
      </c>
      <c r="J2646" t="s">
        <v>7279</v>
      </c>
    </row>
    <row r="2647" spans="9:10" x14ac:dyDescent="0.25">
      <c r="I2647" t="s">
        <v>327</v>
      </c>
      <c r="J2647" t="s">
        <v>3703</v>
      </c>
    </row>
    <row r="2648" spans="9:10" x14ac:dyDescent="0.25">
      <c r="I2648" t="s">
        <v>327</v>
      </c>
      <c r="J2648" t="s">
        <v>4093</v>
      </c>
    </row>
    <row r="2649" spans="9:10" x14ac:dyDescent="0.25">
      <c r="I2649" t="s">
        <v>1858</v>
      </c>
      <c r="J2649" t="s">
        <v>3622</v>
      </c>
    </row>
    <row r="2650" spans="9:10" x14ac:dyDescent="0.25">
      <c r="I2650" t="s">
        <v>1862</v>
      </c>
      <c r="J2650" t="s">
        <v>2099</v>
      </c>
    </row>
    <row r="2651" spans="9:10" x14ac:dyDescent="0.25">
      <c r="I2651" t="s">
        <v>267</v>
      </c>
      <c r="J2651" t="s">
        <v>4228</v>
      </c>
    </row>
    <row r="2652" spans="9:10" x14ac:dyDescent="0.25">
      <c r="I2652" t="s">
        <v>270</v>
      </c>
      <c r="J2652" t="s">
        <v>3729</v>
      </c>
    </row>
    <row r="2653" spans="9:10" x14ac:dyDescent="0.25">
      <c r="I2653" t="s">
        <v>329</v>
      </c>
      <c r="J2653" t="s">
        <v>3649</v>
      </c>
    </row>
    <row r="2654" spans="9:10" x14ac:dyDescent="0.25">
      <c r="I2654" t="s">
        <v>329</v>
      </c>
      <c r="J2654" t="s">
        <v>4019</v>
      </c>
    </row>
    <row r="2655" spans="9:10" x14ac:dyDescent="0.25">
      <c r="I2655" t="s">
        <v>268</v>
      </c>
      <c r="J2655" t="s">
        <v>4504</v>
      </c>
    </row>
    <row r="2656" spans="9:10" x14ac:dyDescent="0.25">
      <c r="I2656" t="s">
        <v>50</v>
      </c>
      <c r="J2656" t="s">
        <v>4129</v>
      </c>
    </row>
    <row r="2657" spans="9:10" x14ac:dyDescent="0.25">
      <c r="I2657" t="s">
        <v>3342</v>
      </c>
      <c r="J2657" t="s">
        <v>3343</v>
      </c>
    </row>
    <row r="2658" spans="9:10" x14ac:dyDescent="0.25">
      <c r="I2658" t="s">
        <v>267</v>
      </c>
      <c r="J2658" t="s">
        <v>2723</v>
      </c>
    </row>
    <row r="2659" spans="9:10" x14ac:dyDescent="0.25">
      <c r="I2659" t="s">
        <v>599</v>
      </c>
      <c r="J2659" t="s">
        <v>2843</v>
      </c>
    </row>
    <row r="2660" spans="9:10" x14ac:dyDescent="0.25">
      <c r="I2660" t="s">
        <v>329</v>
      </c>
      <c r="J2660" t="s">
        <v>4196</v>
      </c>
    </row>
    <row r="2661" spans="9:10" x14ac:dyDescent="0.25">
      <c r="I2661" t="s">
        <v>1867</v>
      </c>
      <c r="J2661" t="s">
        <v>1868</v>
      </c>
    </row>
    <row r="2662" spans="9:10" x14ac:dyDescent="0.25">
      <c r="I2662" t="s">
        <v>3061</v>
      </c>
      <c r="J2662" t="s">
        <v>3062</v>
      </c>
    </row>
    <row r="2663" spans="9:10" x14ac:dyDescent="0.25">
      <c r="I2663" t="s">
        <v>423</v>
      </c>
      <c r="J2663" t="s">
        <v>3354</v>
      </c>
    </row>
    <row r="2664" spans="9:10" x14ac:dyDescent="0.25">
      <c r="I2664" t="s">
        <v>268</v>
      </c>
      <c r="J2664" t="s">
        <v>1977</v>
      </c>
    </row>
    <row r="2665" spans="9:10" x14ac:dyDescent="0.25">
      <c r="I2665" t="s">
        <v>4172</v>
      </c>
      <c r="J2665" t="s">
        <v>4173</v>
      </c>
    </row>
    <row r="2666" spans="9:10" x14ac:dyDescent="0.25">
      <c r="I2666" t="s">
        <v>441</v>
      </c>
      <c r="J2666" t="s">
        <v>2903</v>
      </c>
    </row>
    <row r="2667" spans="9:10" x14ac:dyDescent="0.25">
      <c r="I2667" t="s">
        <v>267</v>
      </c>
      <c r="J2667" t="s">
        <v>4282</v>
      </c>
    </row>
    <row r="2668" spans="9:10" x14ac:dyDescent="0.25">
      <c r="I2668" t="s">
        <v>267</v>
      </c>
      <c r="J2668" t="s">
        <v>2605</v>
      </c>
    </row>
    <row r="2669" spans="9:10" x14ac:dyDescent="0.25">
      <c r="I2669" t="s">
        <v>268</v>
      </c>
      <c r="J2669" t="s">
        <v>2298</v>
      </c>
    </row>
    <row r="2670" spans="9:10" x14ac:dyDescent="0.25">
      <c r="I2670" t="s">
        <v>268</v>
      </c>
      <c r="J2670" t="s">
        <v>2267</v>
      </c>
    </row>
    <row r="2671" spans="9:10" x14ac:dyDescent="0.25">
      <c r="I2671" t="s">
        <v>97</v>
      </c>
      <c r="J2671" t="s">
        <v>1860</v>
      </c>
    </row>
    <row r="2672" spans="9:10" x14ac:dyDescent="0.25">
      <c r="I2672" t="s">
        <v>267</v>
      </c>
      <c r="J2672" t="s">
        <v>7302</v>
      </c>
    </row>
    <row r="2673" spans="9:10" x14ac:dyDescent="0.25">
      <c r="I2673" t="s">
        <v>327</v>
      </c>
      <c r="J2673" t="s">
        <v>3008</v>
      </c>
    </row>
    <row r="2674" spans="9:10" x14ac:dyDescent="0.25">
      <c r="I2674" t="s">
        <v>267</v>
      </c>
      <c r="J2674" t="s">
        <v>2185</v>
      </c>
    </row>
    <row r="2675" spans="9:10" x14ac:dyDescent="0.25">
      <c r="I2675" t="s">
        <v>4831</v>
      </c>
      <c r="J2675" t="s">
        <v>4832</v>
      </c>
    </row>
    <row r="2676" spans="9:10" x14ac:dyDescent="0.25">
      <c r="I2676" t="s">
        <v>429</v>
      </c>
      <c r="J2676" t="s">
        <v>4616</v>
      </c>
    </row>
    <row r="2677" spans="9:10" x14ac:dyDescent="0.25">
      <c r="I2677" t="s">
        <v>130</v>
      </c>
      <c r="J2677" t="s">
        <v>1723</v>
      </c>
    </row>
    <row r="2678" spans="9:10" x14ac:dyDescent="0.25">
      <c r="I2678" t="s">
        <v>97</v>
      </c>
      <c r="J2678" t="s">
        <v>2620</v>
      </c>
    </row>
    <row r="2679" spans="9:10" x14ac:dyDescent="0.25">
      <c r="I2679" t="s">
        <v>3496</v>
      </c>
      <c r="J2679" t="s">
        <v>3497</v>
      </c>
    </row>
    <row r="2680" spans="9:10" x14ac:dyDescent="0.25">
      <c r="I2680" t="s">
        <v>334</v>
      </c>
      <c r="J2680" t="s">
        <v>4575</v>
      </c>
    </row>
    <row r="2681" spans="9:10" x14ac:dyDescent="0.25">
      <c r="I2681" t="s">
        <v>329</v>
      </c>
      <c r="J2681" t="s">
        <v>3305</v>
      </c>
    </row>
    <row r="2682" spans="9:10" x14ac:dyDescent="0.25">
      <c r="I2682" t="s">
        <v>1801</v>
      </c>
      <c r="J2682" t="s">
        <v>1802</v>
      </c>
    </row>
    <row r="2683" spans="9:10" x14ac:dyDescent="0.25">
      <c r="I2683" t="s">
        <v>329</v>
      </c>
      <c r="J2683" t="s">
        <v>3959</v>
      </c>
    </row>
    <row r="2684" spans="9:10" x14ac:dyDescent="0.25">
      <c r="I2684" t="s">
        <v>2386</v>
      </c>
      <c r="J2684" t="s">
        <v>3011</v>
      </c>
    </row>
    <row r="2685" spans="9:10" x14ac:dyDescent="0.25">
      <c r="I2685" t="s">
        <v>602</v>
      </c>
      <c r="J2685" t="s">
        <v>2307</v>
      </c>
    </row>
    <row r="2686" spans="9:10" x14ac:dyDescent="0.25">
      <c r="I2686" t="s">
        <v>2105</v>
      </c>
      <c r="J2686" t="s">
        <v>4091</v>
      </c>
    </row>
    <row r="2687" spans="9:10" x14ac:dyDescent="0.25">
      <c r="I2687" t="s">
        <v>7303</v>
      </c>
      <c r="J2687" t="s">
        <v>3735</v>
      </c>
    </row>
    <row r="2688" spans="9:10" x14ac:dyDescent="0.25">
      <c r="I2688" t="s">
        <v>2227</v>
      </c>
      <c r="J2688" t="s">
        <v>2228</v>
      </c>
    </row>
    <row r="2689" spans="9:10" x14ac:dyDescent="0.25">
      <c r="I2689" t="s">
        <v>2850</v>
      </c>
      <c r="J2689" t="s">
        <v>2851</v>
      </c>
    </row>
    <row r="2690" spans="9:10" x14ac:dyDescent="0.25">
      <c r="I2690" t="s">
        <v>268</v>
      </c>
      <c r="J2690" t="s">
        <v>3602</v>
      </c>
    </row>
    <row r="2691" spans="9:10" x14ac:dyDescent="0.25">
      <c r="I2691" t="s">
        <v>7303</v>
      </c>
      <c r="J2691" t="s">
        <v>1722</v>
      </c>
    </row>
    <row r="2692" spans="9:10" x14ac:dyDescent="0.25">
      <c r="I2692" t="s">
        <v>268</v>
      </c>
      <c r="J2692" t="s">
        <v>3911</v>
      </c>
    </row>
    <row r="2693" spans="9:10" x14ac:dyDescent="0.25">
      <c r="I2693" t="s">
        <v>567</v>
      </c>
      <c r="J2693" t="s">
        <v>2856</v>
      </c>
    </row>
    <row r="2694" spans="9:10" x14ac:dyDescent="0.25">
      <c r="I2694" t="s">
        <v>4551</v>
      </c>
      <c r="J2694" t="s">
        <v>4552</v>
      </c>
    </row>
    <row r="2695" spans="9:10" x14ac:dyDescent="0.25">
      <c r="I2695" t="s">
        <v>267</v>
      </c>
      <c r="J2695" t="s">
        <v>1849</v>
      </c>
    </row>
    <row r="2696" spans="9:10" x14ac:dyDescent="0.25">
      <c r="I2696" t="s">
        <v>329</v>
      </c>
      <c r="J2696" t="s">
        <v>3468</v>
      </c>
    </row>
    <row r="2697" spans="9:10" x14ac:dyDescent="0.25">
      <c r="I2697" t="s">
        <v>267</v>
      </c>
      <c r="J2697" t="s">
        <v>2613</v>
      </c>
    </row>
    <row r="2698" spans="9:10" x14ac:dyDescent="0.25">
      <c r="I2698" t="s">
        <v>415</v>
      </c>
      <c r="J2698" t="s">
        <v>4360</v>
      </c>
    </row>
    <row r="2699" spans="9:10" x14ac:dyDescent="0.25">
      <c r="I2699" t="s">
        <v>2938</v>
      </c>
      <c r="J2699" t="s">
        <v>2939</v>
      </c>
    </row>
    <row r="2700" spans="9:10" x14ac:dyDescent="0.25">
      <c r="I2700" t="s">
        <v>327</v>
      </c>
      <c r="J2700" t="s">
        <v>3846</v>
      </c>
    </row>
    <row r="2701" spans="9:10" x14ac:dyDescent="0.25">
      <c r="I2701" t="s">
        <v>7301</v>
      </c>
      <c r="J2701" t="s">
        <v>2106</v>
      </c>
    </row>
    <row r="2702" spans="9:10" x14ac:dyDescent="0.25">
      <c r="I2702" t="s">
        <v>2181</v>
      </c>
      <c r="J2702" t="s">
        <v>2106</v>
      </c>
    </row>
    <row r="2703" spans="9:10" x14ac:dyDescent="0.25">
      <c r="I2703" t="s">
        <v>11</v>
      </c>
      <c r="J2703" t="s">
        <v>1779</v>
      </c>
    </row>
    <row r="2704" spans="9:10" x14ac:dyDescent="0.25">
      <c r="I2704" t="s">
        <v>3320</v>
      </c>
      <c r="J2704" t="s">
        <v>3321</v>
      </c>
    </row>
    <row r="2705" spans="9:10" x14ac:dyDescent="0.25">
      <c r="I2705" t="s">
        <v>3183</v>
      </c>
      <c r="J2705" t="s">
        <v>3184</v>
      </c>
    </row>
    <row r="2706" spans="9:10" x14ac:dyDescent="0.25">
      <c r="I2706" t="s">
        <v>268</v>
      </c>
      <c r="J2706" t="s">
        <v>3048</v>
      </c>
    </row>
    <row r="2707" spans="9:10" x14ac:dyDescent="0.25">
      <c r="I2707" t="s">
        <v>2238</v>
      </c>
      <c r="J2707" t="s">
        <v>2239</v>
      </c>
    </row>
    <row r="2708" spans="9:10" x14ac:dyDescent="0.25">
      <c r="I2708" t="s">
        <v>1695</v>
      </c>
      <c r="J2708" t="s">
        <v>4582</v>
      </c>
    </row>
    <row r="2709" spans="9:10" x14ac:dyDescent="0.25">
      <c r="I2709" t="s">
        <v>268</v>
      </c>
      <c r="J2709" t="s">
        <v>4232</v>
      </c>
    </row>
    <row r="2710" spans="9:10" x14ac:dyDescent="0.25">
      <c r="I2710" t="s">
        <v>268</v>
      </c>
      <c r="J2710" t="s">
        <v>3951</v>
      </c>
    </row>
    <row r="2711" spans="9:10" x14ac:dyDescent="0.25">
      <c r="I2711" t="s">
        <v>290</v>
      </c>
      <c r="J2711" t="s">
        <v>2713</v>
      </c>
    </row>
    <row r="2712" spans="9:10" x14ac:dyDescent="0.25">
      <c r="I2712" t="s">
        <v>329</v>
      </c>
      <c r="J2712" t="s">
        <v>2978</v>
      </c>
    </row>
    <row r="2713" spans="9:10" x14ac:dyDescent="0.25">
      <c r="I2713" t="s">
        <v>4010</v>
      </c>
      <c r="J2713" t="s">
        <v>4011</v>
      </c>
    </row>
    <row r="2714" spans="9:10" x14ac:dyDescent="0.25">
      <c r="I2714" t="s">
        <v>1798</v>
      </c>
      <c r="J2714" t="s">
        <v>1799</v>
      </c>
    </row>
    <row r="2715" spans="9:10" x14ac:dyDescent="0.25">
      <c r="I2715" t="s">
        <v>426</v>
      </c>
      <c r="J2715" t="s">
        <v>2356</v>
      </c>
    </row>
    <row r="2716" spans="9:10" x14ac:dyDescent="0.25">
      <c r="I2716" t="s">
        <v>599</v>
      </c>
      <c r="J2716" t="s">
        <v>4827</v>
      </c>
    </row>
    <row r="2717" spans="9:10" x14ac:dyDescent="0.25">
      <c r="I2717" t="s">
        <v>292</v>
      </c>
      <c r="J2717" t="s">
        <v>2706</v>
      </c>
    </row>
    <row r="2718" spans="9:10" x14ac:dyDescent="0.25">
      <c r="I2718" t="s">
        <v>1747</v>
      </c>
      <c r="J2718" t="s">
        <v>3576</v>
      </c>
    </row>
    <row r="2719" spans="9:10" x14ac:dyDescent="0.25">
      <c r="I2719" t="s">
        <v>267</v>
      </c>
      <c r="J2719" t="s">
        <v>1687</v>
      </c>
    </row>
    <row r="2720" spans="9:10" x14ac:dyDescent="0.25">
      <c r="I2720" t="s">
        <v>290</v>
      </c>
      <c r="J2720" t="s">
        <v>1826</v>
      </c>
    </row>
    <row r="2721" spans="9:10" x14ac:dyDescent="0.25">
      <c r="I2721" t="s">
        <v>334</v>
      </c>
      <c r="J2721" t="s">
        <v>4006</v>
      </c>
    </row>
    <row r="2722" spans="9:10" x14ac:dyDescent="0.25">
      <c r="I2722" t="s">
        <v>4516</v>
      </c>
      <c r="J2722" t="s">
        <v>4517</v>
      </c>
    </row>
    <row r="2723" spans="9:10" x14ac:dyDescent="0.25">
      <c r="I2723" t="s">
        <v>268</v>
      </c>
      <c r="J2723" t="s">
        <v>1664</v>
      </c>
    </row>
    <row r="2724" spans="9:10" x14ac:dyDescent="0.25">
      <c r="I2724" t="s">
        <v>334</v>
      </c>
      <c r="J2724" t="s">
        <v>1968</v>
      </c>
    </row>
    <row r="2725" spans="9:10" x14ac:dyDescent="0.25">
      <c r="I2725" t="s">
        <v>599</v>
      </c>
      <c r="J2725" t="s">
        <v>3984</v>
      </c>
    </row>
    <row r="2726" spans="9:10" x14ac:dyDescent="0.25">
      <c r="I2726" t="s">
        <v>292</v>
      </c>
      <c r="J2726" t="s">
        <v>2740</v>
      </c>
    </row>
    <row r="2727" spans="9:10" x14ac:dyDescent="0.25">
      <c r="I2727" t="s">
        <v>3691</v>
      </c>
      <c r="J2727" t="s">
        <v>3692</v>
      </c>
    </row>
    <row r="2728" spans="9:10" x14ac:dyDescent="0.25">
      <c r="I2728" t="s">
        <v>1896</v>
      </c>
      <c r="J2728" t="s">
        <v>1897</v>
      </c>
    </row>
    <row r="2729" spans="9:10" x14ac:dyDescent="0.25">
      <c r="I2729" t="s">
        <v>3457</v>
      </c>
      <c r="J2729" t="s">
        <v>3458</v>
      </c>
    </row>
    <row r="2730" spans="9:10" x14ac:dyDescent="0.25">
      <c r="I2730" t="s">
        <v>2338</v>
      </c>
      <c r="J2730" t="s">
        <v>4313</v>
      </c>
    </row>
    <row r="2731" spans="9:10" x14ac:dyDescent="0.25">
      <c r="I2731" t="s">
        <v>292</v>
      </c>
      <c r="J2731" t="s">
        <v>3446</v>
      </c>
    </row>
    <row r="2732" spans="9:10" x14ac:dyDescent="0.25">
      <c r="I2732" t="s">
        <v>3612</v>
      </c>
      <c r="J2732" t="s">
        <v>3613</v>
      </c>
    </row>
    <row r="2733" spans="9:10" x14ac:dyDescent="0.25">
      <c r="I2733" t="s">
        <v>1695</v>
      </c>
      <c r="J2733" t="s">
        <v>1696</v>
      </c>
    </row>
    <row r="2734" spans="9:10" x14ac:dyDescent="0.25">
      <c r="I2734" t="s">
        <v>1841</v>
      </c>
      <c r="J2734" t="s">
        <v>4195</v>
      </c>
    </row>
    <row r="2735" spans="9:10" x14ac:dyDescent="0.25">
      <c r="I2735" t="s">
        <v>441</v>
      </c>
      <c r="J2735" t="s">
        <v>4798</v>
      </c>
    </row>
    <row r="2736" spans="9:10" x14ac:dyDescent="0.25">
      <c r="I2736" t="s">
        <v>415</v>
      </c>
      <c r="J2736" t="s">
        <v>2470</v>
      </c>
    </row>
    <row r="2737" spans="9:10" x14ac:dyDescent="0.25">
      <c r="I2737" t="s">
        <v>2434</v>
      </c>
      <c r="J2737" t="s">
        <v>2435</v>
      </c>
    </row>
    <row r="2738" spans="9:10" x14ac:dyDescent="0.25">
      <c r="I2738" t="s">
        <v>292</v>
      </c>
      <c r="J2738" t="s">
        <v>3465</v>
      </c>
    </row>
    <row r="2739" spans="9:10" x14ac:dyDescent="0.25">
      <c r="I2739" t="s">
        <v>292</v>
      </c>
      <c r="J2739" t="s">
        <v>4149</v>
      </c>
    </row>
    <row r="2740" spans="9:10" x14ac:dyDescent="0.25">
      <c r="I2740" t="s">
        <v>2125</v>
      </c>
      <c r="J2740" t="s">
        <v>2126</v>
      </c>
    </row>
    <row r="2741" spans="9:10" x14ac:dyDescent="0.25">
      <c r="I2741" t="s">
        <v>300</v>
      </c>
      <c r="J2741" t="s">
        <v>4191</v>
      </c>
    </row>
    <row r="2742" spans="9:10" x14ac:dyDescent="0.25">
      <c r="I2742" t="s">
        <v>441</v>
      </c>
      <c r="J2742" t="s">
        <v>1676</v>
      </c>
    </row>
    <row r="2743" spans="9:10" x14ac:dyDescent="0.25">
      <c r="I2743" t="s">
        <v>4527</v>
      </c>
      <c r="J2743" t="s">
        <v>4528</v>
      </c>
    </row>
    <row r="2744" spans="9:10" x14ac:dyDescent="0.25">
      <c r="I2744" t="s">
        <v>4741</v>
      </c>
      <c r="J2744" t="s">
        <v>4742</v>
      </c>
    </row>
    <row r="2745" spans="9:10" x14ac:dyDescent="0.25">
      <c r="I2745" t="s">
        <v>268</v>
      </c>
      <c r="J2745" t="s">
        <v>3758</v>
      </c>
    </row>
    <row r="2746" spans="9:10" x14ac:dyDescent="0.25">
      <c r="I2746" t="s">
        <v>602</v>
      </c>
      <c r="J2746" t="s">
        <v>4513</v>
      </c>
    </row>
  </sheetData>
  <conditionalFormatting sqref="J7:J2746">
    <cfRule type="expression" dxfId="1106" priority="13">
      <formula>J7=J8</formula>
    </cfRule>
  </conditionalFormatting>
  <conditionalFormatting sqref="G7:G841">
    <cfRule type="expression" dxfId="1105" priority="14">
      <formula>G7=G8</formula>
    </cfRule>
  </conditionalFormatting>
  <conditionalFormatting sqref="M7:M2074">
    <cfRule type="expression" dxfId="1104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218</v>
      </c>
      <c r="R3" t="s">
        <v>210</v>
      </c>
      <c r="S3" t="s">
        <v>211</v>
      </c>
    </row>
    <row r="4" spans="3:20" x14ac:dyDescent="0.25">
      <c r="M4" s="66" t="s">
        <v>197</v>
      </c>
      <c r="N4" s="67" t="s">
        <v>195</v>
      </c>
      <c r="O4" s="67" t="s">
        <v>196</v>
      </c>
      <c r="P4" s="68" t="s">
        <v>199</v>
      </c>
      <c r="R4" s="35" t="s">
        <v>205</v>
      </c>
      <c r="S4" s="17" t="s">
        <v>208</v>
      </c>
      <c r="T4" s="17" t="s">
        <v>207</v>
      </c>
    </row>
    <row r="5" spans="3:20" x14ac:dyDescent="0.25">
      <c r="C5" s="42" t="s">
        <v>217</v>
      </c>
      <c r="D5" s="70">
        <v>20</v>
      </c>
      <c r="M5" s="46" t="s">
        <v>200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206</v>
      </c>
      <c r="I12" s="67" t="s">
        <v>195</v>
      </c>
      <c r="J12" s="68" t="s">
        <v>196</v>
      </c>
      <c r="K12" s="68" t="s">
        <v>209</v>
      </c>
      <c r="Q12" s="42" t="s">
        <v>212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213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214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215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216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Q48" sqref="Q48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185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186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187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188</v>
      </c>
      <c r="F19" s="44">
        <v>0.4</v>
      </c>
      <c r="I19" s="28"/>
    </row>
    <row r="20" spans="2:19" x14ac:dyDescent="0.25">
      <c r="E20" t="s">
        <v>189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7350</v>
      </c>
      <c r="M31" s="2" t="s">
        <v>7351</v>
      </c>
      <c r="N31" t="s">
        <v>158</v>
      </c>
      <c r="O31" s="133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4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5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6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6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7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7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8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9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9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0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/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7326</v>
      </c>
      <c r="M65" s="2" t="s">
        <v>175</v>
      </c>
      <c r="N65" s="2" t="s">
        <v>191</v>
      </c>
      <c r="O65" s="2" t="s">
        <v>177</v>
      </c>
      <c r="P65" s="2" t="s">
        <v>7325</v>
      </c>
      <c r="R65" s="17" t="s">
        <v>190</v>
      </c>
      <c r="U65" s="1" t="s">
        <v>176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0">
        <v>2.5</v>
      </c>
      <c r="O66" s="10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1">
        <v>5.0999999999999996</v>
      </c>
      <c r="O67" s="11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2">
        <v>2.5</v>
      </c>
      <c r="O68" s="1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2">
        <v>5.5</v>
      </c>
      <c r="O69" s="1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3">
        <v>3.2</v>
      </c>
      <c r="O70" s="13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3">
        <v>2</v>
      </c>
      <c r="O71" s="13">
        <v>6.9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">
        <v>3.5</v>
      </c>
      <c r="O72" s="14">
        <v>6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5">
        <v>5.0999999999999996</v>
      </c>
      <c r="O73" s="15">
        <v>5.5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5">
        <v>2</v>
      </c>
      <c r="O74" s="15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6">
        <v>3</v>
      </c>
      <c r="O75" s="16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7306</v>
      </c>
      <c r="N77" s="1" t="s">
        <v>7316</v>
      </c>
      <c r="O77" s="1" t="s">
        <v>7319</v>
      </c>
      <c r="Q77" s="1" t="s">
        <v>7323</v>
      </c>
      <c r="S77" s="1" t="s">
        <v>7324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7308</v>
      </c>
      <c r="N78" t="s">
        <v>7308</v>
      </c>
      <c r="O78" t="s">
        <v>7308</v>
      </c>
      <c r="Q78" s="1">
        <f>ROUND(P66/N66,0)</f>
        <v>40</v>
      </c>
      <c r="S78" s="1">
        <f>ROUND(P66/O66,0)</f>
        <v>28</v>
      </c>
      <c r="U78" s="66" t="s">
        <v>7309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7308</v>
      </c>
      <c r="N79" t="s">
        <v>7307</v>
      </c>
      <c r="O79" s="120" t="s">
        <v>652</v>
      </c>
      <c r="Q79" s="1">
        <f t="shared" ref="Q79:Q87" si="13">ROUND(P67/N67,0)</f>
        <v>20</v>
      </c>
      <c r="S79" s="1">
        <f t="shared" ref="S79:S87" si="14">ROUND(P67/O67,0)</f>
        <v>10</v>
      </c>
      <c r="U79" s="121"/>
      <c r="V79" s="23" t="s">
        <v>7312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7307</v>
      </c>
      <c r="N80" t="s">
        <v>7308</v>
      </c>
      <c r="O80" s="120" t="s">
        <v>652</v>
      </c>
      <c r="Q80" s="1">
        <f t="shared" si="13"/>
        <v>40</v>
      </c>
      <c r="S80" s="1">
        <f t="shared" si="14"/>
        <v>14</v>
      </c>
      <c r="T80" s="1"/>
      <c r="U80" s="87"/>
      <c r="V80" s="23" t="s">
        <v>7311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652</v>
      </c>
      <c r="N81" t="s">
        <v>7307</v>
      </c>
      <c r="O81" s="120" t="s">
        <v>7308</v>
      </c>
      <c r="Q81" s="1">
        <f t="shared" si="13"/>
        <v>18</v>
      </c>
      <c r="S81" s="1">
        <f>ROUND(P69/O69,0)</f>
        <v>22</v>
      </c>
      <c r="U81" s="87"/>
      <c r="V81" s="23" t="s">
        <v>7310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652</v>
      </c>
      <c r="N82" t="s">
        <v>7308</v>
      </c>
      <c r="O82" s="120" t="s">
        <v>7307</v>
      </c>
      <c r="Q82" s="1">
        <f t="shared" si="13"/>
        <v>31</v>
      </c>
      <c r="S82" s="1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7307</v>
      </c>
      <c r="N83" t="s">
        <v>652</v>
      </c>
      <c r="O83" s="120" t="s">
        <v>7308</v>
      </c>
      <c r="Q83" s="1">
        <f t="shared" si="13"/>
        <v>50</v>
      </c>
      <c r="S83" s="1">
        <f>ROUND(P71/O71,0)</f>
        <v>14</v>
      </c>
      <c r="U83" s="121" t="s">
        <v>7318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7308</v>
      </c>
      <c r="N84" t="s">
        <v>7308</v>
      </c>
      <c r="O84" s="120" t="s">
        <v>7308</v>
      </c>
      <c r="Q84" s="1">
        <f t="shared" si="13"/>
        <v>29</v>
      </c>
      <c r="S84" s="1">
        <f t="shared" si="14"/>
        <v>17</v>
      </c>
      <c r="U84" s="87"/>
      <c r="V84" s="23" t="s">
        <v>7313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652</v>
      </c>
      <c r="N85" t="s">
        <v>7307</v>
      </c>
      <c r="O85" s="120" t="s">
        <v>7308</v>
      </c>
      <c r="Q85" s="1">
        <f t="shared" si="13"/>
        <v>20</v>
      </c>
      <c r="S85" s="1">
        <f>ROUND(P73/O73,0)</f>
        <v>18</v>
      </c>
      <c r="U85" s="87"/>
      <c r="V85" s="23" t="s">
        <v>7314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7308</v>
      </c>
      <c r="N86" t="s">
        <v>652</v>
      </c>
      <c r="O86" s="120" t="s">
        <v>7307</v>
      </c>
      <c r="Q86" s="1">
        <f t="shared" si="13"/>
        <v>50</v>
      </c>
      <c r="S86" s="1">
        <f t="shared" si="14"/>
        <v>34</v>
      </c>
      <c r="U86" s="87"/>
      <c r="V86" s="23" t="s">
        <v>7315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652</v>
      </c>
      <c r="N87" t="s">
        <v>7308</v>
      </c>
      <c r="O87" s="120" t="s">
        <v>7307</v>
      </c>
      <c r="Q87" s="1">
        <f t="shared" si="13"/>
        <v>33</v>
      </c>
      <c r="S87" s="1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7317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7320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7321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7322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1112" priority="4">
      <formula>L78="vvv"</formula>
    </cfRule>
    <cfRule type="expression" dxfId="1111" priority="5">
      <formula>L78="vv"</formula>
    </cfRule>
    <cfRule type="expression" dxfId="1110" priority="6">
      <formula>L78="v"</formula>
    </cfRule>
  </conditionalFormatting>
  <conditionalFormatting sqref="N78:O87">
    <cfRule type="expression" dxfId="1109" priority="3">
      <formula>N78="v"</formula>
    </cfRule>
  </conditionalFormatting>
  <conditionalFormatting sqref="N78:O87">
    <cfRule type="expression" dxfId="1108" priority="1">
      <formula>N78="vvv"</formula>
    </cfRule>
  </conditionalFormatting>
  <conditionalFormatting sqref="N78:O87">
    <cfRule type="expression" dxfId="1107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zoomScaleNormal="100" workbookViewId="0">
      <selection activeCell="J21" sqref="J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262</v>
      </c>
      <c r="D7" t="s">
        <v>259</v>
      </c>
      <c r="E7" t="s">
        <v>260</v>
      </c>
      <c r="F7" t="s">
        <v>557</v>
      </c>
      <c r="G7" t="s">
        <v>559</v>
      </c>
      <c r="H7" t="s">
        <v>558</v>
      </c>
      <c r="I7" t="s">
        <v>560</v>
      </c>
    </row>
    <row r="8" spans="2:13" x14ac:dyDescent="0.25">
      <c r="B8" t="s">
        <v>561</v>
      </c>
      <c r="C8" t="s">
        <v>263</v>
      </c>
      <c r="D8" t="s">
        <v>556</v>
      </c>
      <c r="E8">
        <f ca="1">DATA_SCENES_UNITY_1!C6+DATA_SCENES_UNITY_1!N6+DATA_SCENES_UNITY_1!Y6+DATA_SCENES_UNITY_1!AJ6+DATA_SCENES_UNITY_1!AU6+DATA_SCENES_UNITY_1!BF6+DATA_SCENES_UNITY_1!BQ6</f>
        <v>160004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6">
        <f>DATA_SCENES_UNITY_1!C11+DATA_SCENES_UNITY_1!N11+DATA_SCENES_UNITY_1!Y11+DATA_SCENES_UNITY_1!AJ11+DATA_SCENES_UNITY_1!AU11+DATA_SCENES_UNITY_1!BF11+DATA_SCENES_UNITY_1!BQ11</f>
        <v>3541</v>
      </c>
      <c r="L8" s="1"/>
    </row>
    <row r="9" spans="2:13" x14ac:dyDescent="0.25">
      <c r="B9" t="s">
        <v>562</v>
      </c>
      <c r="C9" t="s">
        <v>515</v>
      </c>
      <c r="D9" t="s">
        <v>556</v>
      </c>
      <c r="E9">
        <f ca="1">DATA_SCENES_UNITY_1!CB6+DATA_SCENES_UNITY_1!CM6+DATA_SCENES_UNITY_1!CX6+DATA_SCENES_UNITY_1!DI6</f>
        <v>123910</v>
      </c>
      <c r="F9">
        <f>DATA_SCENES_UNITY_1!CB7+DATA_SCENES_UNITY_1!CM7+DATA_SCENES_UNITY_1!CX7+DATA_SCENES_UNITY_1!DI7</f>
        <v>1791</v>
      </c>
      <c r="G9">
        <f ca="1">DATA_SCENES_UNITY_1!CB8+DATA_SCENES_UNITY_1!CM8+DATA_SCENES_UNITY_1!CX8+DATA_SCENES_UNITY_1!DI8</f>
        <v>670</v>
      </c>
      <c r="H9">
        <f ca="1">DATA_SCENES_UNITY_1!CB9+DATA_SCENES_UNITY_1!CM9+DATA_SCENES_UNITY_1!CX9+DATA_SCENES_UNITY_1!DI9</f>
        <v>1121</v>
      </c>
      <c r="I9" s="76">
        <f>DATA_SCENES_UNITY_1!CB11+DATA_SCENES_UNITY_1!CM11+DATA_SCENES_UNITY_1!CX11+DATA_SCENES_UNITY_1!DI11</f>
        <v>3216</v>
      </c>
    </row>
    <row r="10" spans="2:13" x14ac:dyDescent="0.25">
      <c r="B10" t="s">
        <v>630</v>
      </c>
      <c r="C10" t="s">
        <v>555</v>
      </c>
      <c r="D10" t="s">
        <v>556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418</v>
      </c>
      <c r="H10">
        <f ca="1">DATA_SCENES_UNITY_1!DT9+DATA_SCENES_UNITY_1!EE9</f>
        <v>372</v>
      </c>
      <c r="I10" s="76">
        <f>DATA_SCENES_UNITY_1!DT11+DATA_SCENES_UNITY_1!EE11</f>
        <v>1096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G15" sqref="G1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263</v>
      </c>
      <c r="D8" t="s">
        <v>399</v>
      </c>
      <c r="E8">
        <f ca="1">DATA_SCENES_UNITY_1!C6</f>
        <v>46333</v>
      </c>
      <c r="F8">
        <v>0</v>
      </c>
      <c r="M8" s="1"/>
    </row>
    <row r="9" spans="3:13" x14ac:dyDescent="0.25">
      <c r="C9" t="s">
        <v>263</v>
      </c>
      <c r="D9" t="s">
        <v>265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263</v>
      </c>
      <c r="D10" t="s">
        <v>460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263</v>
      </c>
      <c r="D11" t="s">
        <v>466</v>
      </c>
      <c r="E11">
        <f ca="1">DATA_SCENES_UNITY_1!BF6</f>
        <v>14723</v>
      </c>
      <c r="F11">
        <f t="shared" ca="1" si="0"/>
        <v>424</v>
      </c>
    </row>
    <row r="12" spans="3:13" x14ac:dyDescent="0.25">
      <c r="C12" t="s">
        <v>263</v>
      </c>
      <c r="D12" t="s">
        <v>264</v>
      </c>
      <c r="E12">
        <f ca="1">DATA_SCENES_UNITY_1!AJ6</f>
        <v>28167</v>
      </c>
      <c r="F12">
        <f t="shared" ca="1" si="0"/>
        <v>1473</v>
      </c>
    </row>
    <row r="13" spans="3:13" x14ac:dyDescent="0.25">
      <c r="C13" t="s">
        <v>263</v>
      </c>
      <c r="D13" t="s">
        <v>400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263</v>
      </c>
      <c r="D14" t="s">
        <v>465</v>
      </c>
      <c r="E14">
        <f ca="1">DATA_SCENES_UNITY_1!BQ6</f>
        <v>39852</v>
      </c>
      <c r="F14">
        <f t="shared" ca="1" si="0"/>
        <v>1278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W32" sqref="W3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515</v>
      </c>
      <c r="D8" t="s">
        <v>517</v>
      </c>
      <c r="E8">
        <f ca="1">DATA_SCENES_UNITY_1!CB6</f>
        <v>26923</v>
      </c>
      <c r="F8">
        <v>0</v>
      </c>
      <c r="M8" s="1"/>
    </row>
    <row r="9" spans="3:13" x14ac:dyDescent="0.25">
      <c r="C9" t="s">
        <v>515</v>
      </c>
      <c r="D9" t="s">
        <v>552</v>
      </c>
      <c r="E9">
        <f ca="1">DATA_SCENES_UNITY_1!CM6</f>
        <v>11925</v>
      </c>
      <c r="F9">
        <f ca="1">ROUNDUP(E8*0.1,0)</f>
        <v>2693</v>
      </c>
    </row>
    <row r="10" spans="3:13" x14ac:dyDescent="0.25">
      <c r="C10" t="s">
        <v>515</v>
      </c>
      <c r="D10" t="s">
        <v>553</v>
      </c>
      <c r="E10">
        <f ca="1">DATA_SCENES_UNITY_1!CX6</f>
        <v>25111</v>
      </c>
      <c r="F10">
        <f t="shared" ref="F10:F11" ca="1" si="0">ROUNDUP(E9*0.1,0)</f>
        <v>1193</v>
      </c>
    </row>
    <row r="11" spans="3:13" x14ac:dyDescent="0.25">
      <c r="C11" t="s">
        <v>515</v>
      </c>
      <c r="D11" t="s">
        <v>537</v>
      </c>
      <c r="E11">
        <f ca="1">DATA_SCENES_UNITY_1!DI6</f>
        <v>59951</v>
      </c>
      <c r="F11">
        <f t="shared" ca="1" si="0"/>
        <v>2512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G20" sqref="G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515</v>
      </c>
      <c r="D8" t="s">
        <v>618</v>
      </c>
      <c r="E8">
        <f ca="1">DATA_SCENES_UNITY_1!DT6</f>
        <v>26714</v>
      </c>
      <c r="F8">
        <v>0</v>
      </c>
      <c r="M8" s="1"/>
    </row>
    <row r="9" spans="3:13" x14ac:dyDescent="0.25">
      <c r="C9" t="s">
        <v>515</v>
      </c>
      <c r="D9" t="s">
        <v>620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515</v>
      </c>
      <c r="D10" s="100" t="s">
        <v>622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515</v>
      </c>
      <c r="D11" s="100" t="s">
        <v>623</v>
      </c>
      <c r="E11" s="100">
        <f ca="1">DATA_SCENES_UNITY_1!FA6</f>
        <v>501</v>
      </c>
      <c r="F11" s="100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T35"/>
  <sheetViews>
    <sheetView workbookViewId="0">
      <selection activeCell="K19" sqref="K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7:20" x14ac:dyDescent="0.25">
      <c r="G2" t="s">
        <v>178</v>
      </c>
    </row>
    <row r="4" spans="7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192</v>
      </c>
      <c r="R4" s="2" t="s">
        <v>193</v>
      </c>
      <c r="S4" s="2" t="s">
        <v>194</v>
      </c>
      <c r="T4" s="2" t="s">
        <v>7349</v>
      </c>
    </row>
    <row r="5" spans="7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7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7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7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7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7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7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7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7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7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179</v>
      </c>
    </row>
    <row r="19" spans="7:14" x14ac:dyDescent="0.25">
      <c r="H19" s="42" t="s">
        <v>183</v>
      </c>
      <c r="I19" s="2" t="s">
        <v>184</v>
      </c>
    </row>
    <row r="20" spans="7:14" x14ac:dyDescent="0.25">
      <c r="G20" s="37" t="s">
        <v>180</v>
      </c>
      <c r="H20" s="39">
        <v>0.25</v>
      </c>
      <c r="I20" s="40">
        <v>1</v>
      </c>
    </row>
    <row r="21" spans="7:14" x14ac:dyDescent="0.25">
      <c r="G21" s="37" t="s">
        <v>181</v>
      </c>
      <c r="H21" s="38">
        <v>0.1</v>
      </c>
      <c r="I21" s="41">
        <v>0.7</v>
      </c>
    </row>
    <row r="22" spans="7:14" x14ac:dyDescent="0.25">
      <c r="G22" s="37" t="s">
        <v>182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873"/>
  <sheetViews>
    <sheetView workbookViewId="0">
      <selection activeCell="A17" sqref="A1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7332</v>
      </c>
      <c r="CM2" s="83"/>
    </row>
    <row r="4" spans="2:162" x14ac:dyDescent="0.25">
      <c r="B4" s="1" t="s">
        <v>266</v>
      </c>
      <c r="C4" s="1" t="s">
        <v>263</v>
      </c>
      <c r="F4" s="81"/>
      <c r="G4" s="81"/>
      <c r="M4" s="1" t="s">
        <v>266</v>
      </c>
      <c r="N4" s="1" t="s">
        <v>263</v>
      </c>
      <c r="Q4" s="81"/>
      <c r="R4" s="81"/>
      <c r="X4" s="1" t="s">
        <v>266</v>
      </c>
      <c r="Y4" s="1" t="s">
        <v>263</v>
      </c>
      <c r="AB4" s="81"/>
      <c r="AC4" s="81"/>
      <c r="AI4" s="1" t="s">
        <v>266</v>
      </c>
      <c r="AJ4" s="1" t="s">
        <v>263</v>
      </c>
      <c r="AM4" s="81"/>
      <c r="AN4" s="81"/>
      <c r="AT4" s="1" t="s">
        <v>266</v>
      </c>
      <c r="AU4" s="1" t="s">
        <v>263</v>
      </c>
      <c r="AX4" s="81"/>
      <c r="AY4" s="81"/>
      <c r="BE4" s="1" t="s">
        <v>266</v>
      </c>
      <c r="BF4" s="1" t="s">
        <v>263</v>
      </c>
      <c r="BI4" s="81"/>
      <c r="BJ4" s="81"/>
      <c r="BP4" s="1" t="s">
        <v>266</v>
      </c>
      <c r="BQ4" s="1" t="s">
        <v>263</v>
      </c>
      <c r="BT4" s="81"/>
      <c r="BU4" s="81"/>
      <c r="CA4" s="1" t="s">
        <v>266</v>
      </c>
      <c r="CB4" s="1" t="s">
        <v>515</v>
      </c>
      <c r="CE4" s="81"/>
      <c r="CF4" s="81"/>
      <c r="CL4" s="1" t="s">
        <v>266</v>
      </c>
      <c r="CM4" s="1" t="s">
        <v>515</v>
      </c>
      <c r="CP4" s="81"/>
      <c r="CQ4" s="81"/>
      <c r="CW4" s="1" t="s">
        <v>266</v>
      </c>
      <c r="CX4" s="1" t="s">
        <v>515</v>
      </c>
      <c r="DA4" s="81"/>
      <c r="DB4" s="81"/>
      <c r="DH4" s="1" t="s">
        <v>266</v>
      </c>
      <c r="DI4" s="1" t="s">
        <v>515</v>
      </c>
      <c r="DL4" s="81"/>
      <c r="DM4" s="81"/>
      <c r="DS4" s="1" t="s">
        <v>266</v>
      </c>
      <c r="DT4" s="1" t="s">
        <v>555</v>
      </c>
      <c r="DW4" s="81"/>
      <c r="DX4" s="81"/>
      <c r="ED4" s="1" t="s">
        <v>266</v>
      </c>
      <c r="EE4" s="1" t="s">
        <v>555</v>
      </c>
      <c r="EH4" s="81"/>
      <c r="EI4" s="81"/>
      <c r="EO4" s="1" t="s">
        <v>266</v>
      </c>
      <c r="EP4" s="1" t="s">
        <v>555</v>
      </c>
      <c r="ES4" s="81"/>
      <c r="ET4" s="81"/>
      <c r="EZ4" s="1" t="s">
        <v>266</v>
      </c>
      <c r="FA4" s="1" t="s">
        <v>555</v>
      </c>
      <c r="FD4" s="81"/>
      <c r="FE4" s="81"/>
    </row>
    <row r="5" spans="2:162" x14ac:dyDescent="0.25">
      <c r="B5" s="1" t="s">
        <v>220</v>
      </c>
      <c r="C5" s="1" t="s">
        <v>381</v>
      </c>
      <c r="E5" s="1" t="s">
        <v>494</v>
      </c>
      <c r="F5" s="1">
        <v>201</v>
      </c>
      <c r="G5" s="1">
        <v>108</v>
      </c>
      <c r="H5" s="1" t="s">
        <v>495</v>
      </c>
      <c r="I5" s="1"/>
      <c r="J5" s="1"/>
      <c r="K5" s="1"/>
      <c r="M5" s="1" t="s">
        <v>220</v>
      </c>
      <c r="N5" s="1" t="s">
        <v>382</v>
      </c>
      <c r="P5" s="1" t="s">
        <v>494</v>
      </c>
      <c r="Q5" s="1">
        <v>90</v>
      </c>
      <c r="R5" s="1">
        <v>120</v>
      </c>
      <c r="S5" s="1" t="s">
        <v>495</v>
      </c>
      <c r="T5" s="1"/>
      <c r="U5" s="1"/>
      <c r="V5" s="1"/>
      <c r="X5" s="1" t="s">
        <v>220</v>
      </c>
      <c r="Y5" s="1" t="s">
        <v>449</v>
      </c>
      <c r="AA5" s="1" t="s">
        <v>494</v>
      </c>
      <c r="AB5" s="1">
        <v>60</v>
      </c>
      <c r="AC5" s="1">
        <v>120</v>
      </c>
      <c r="AD5" s="1" t="s">
        <v>495</v>
      </c>
      <c r="AE5" s="1"/>
      <c r="AF5" s="1"/>
      <c r="AG5" s="1"/>
      <c r="AI5" s="1" t="s">
        <v>220</v>
      </c>
      <c r="AJ5" s="1" t="s">
        <v>393</v>
      </c>
      <c r="AL5" s="1" t="s">
        <v>494</v>
      </c>
      <c r="AM5" s="1">
        <v>170</v>
      </c>
      <c r="AN5" s="1">
        <v>120</v>
      </c>
      <c r="AO5" s="1" t="s">
        <v>495</v>
      </c>
      <c r="AP5" s="1"/>
      <c r="AQ5" s="1"/>
      <c r="AR5" s="1"/>
      <c r="AT5" s="1" t="s">
        <v>220</v>
      </c>
      <c r="AU5" s="1" t="s">
        <v>398</v>
      </c>
      <c r="AW5" s="1" t="s">
        <v>494</v>
      </c>
      <c r="AX5" s="1">
        <v>150</v>
      </c>
      <c r="AY5" s="1">
        <v>30</v>
      </c>
      <c r="AZ5" s="1" t="s">
        <v>495</v>
      </c>
      <c r="BA5" s="1"/>
      <c r="BB5" s="1"/>
      <c r="BC5" s="1"/>
      <c r="BE5" s="1" t="s">
        <v>220</v>
      </c>
      <c r="BF5" s="1" t="s">
        <v>612</v>
      </c>
      <c r="BH5" s="1" t="s">
        <v>494</v>
      </c>
      <c r="BI5" s="1">
        <v>220</v>
      </c>
      <c r="BJ5" s="1">
        <v>110</v>
      </c>
      <c r="BK5" s="1" t="s">
        <v>495</v>
      </c>
      <c r="BL5" s="1"/>
      <c r="BM5" s="1"/>
      <c r="BN5" s="1"/>
      <c r="BP5" s="1" t="s">
        <v>220</v>
      </c>
      <c r="BQ5" s="1" t="s">
        <v>613</v>
      </c>
      <c r="BS5" s="1" t="s">
        <v>494</v>
      </c>
      <c r="BT5" s="1">
        <v>200</v>
      </c>
      <c r="BU5" s="1">
        <v>115</v>
      </c>
      <c r="BV5" s="1" t="s">
        <v>495</v>
      </c>
      <c r="BW5" s="1"/>
      <c r="BX5" s="1"/>
      <c r="BY5" s="1"/>
      <c r="CA5" s="1" t="s">
        <v>220</v>
      </c>
      <c r="CB5" s="1" t="s">
        <v>516</v>
      </c>
      <c r="CD5" s="1" t="s">
        <v>494</v>
      </c>
      <c r="CE5" s="1">
        <v>190</v>
      </c>
      <c r="CF5" s="1">
        <v>120</v>
      </c>
      <c r="CG5" s="1" t="s">
        <v>495</v>
      </c>
      <c r="CH5" s="1"/>
      <c r="CI5" s="1"/>
      <c r="CJ5" s="1"/>
      <c r="CL5" s="1" t="s">
        <v>220</v>
      </c>
      <c r="CM5" s="1" t="s">
        <v>529</v>
      </c>
      <c r="CO5" s="1" t="s">
        <v>494</v>
      </c>
      <c r="CP5" s="1">
        <v>190</v>
      </c>
      <c r="CQ5" s="1">
        <v>60</v>
      </c>
      <c r="CR5" s="1" t="s">
        <v>495</v>
      </c>
      <c r="CS5" s="1"/>
      <c r="CT5" s="1"/>
      <c r="CU5" s="1"/>
      <c r="CW5" s="1" t="s">
        <v>220</v>
      </c>
      <c r="CX5" s="1" t="s">
        <v>533</v>
      </c>
      <c r="CZ5" s="1" t="s">
        <v>494</v>
      </c>
      <c r="DA5" s="1">
        <v>200</v>
      </c>
      <c r="DB5" s="1">
        <v>70</v>
      </c>
      <c r="DC5" s="1" t="s">
        <v>495</v>
      </c>
      <c r="DD5" s="1"/>
      <c r="DE5" s="1"/>
      <c r="DF5" s="1"/>
      <c r="DH5" s="1" t="s">
        <v>220</v>
      </c>
      <c r="DI5" s="1" t="s">
        <v>554</v>
      </c>
      <c r="DK5" s="1" t="s">
        <v>494</v>
      </c>
      <c r="DL5" s="1">
        <v>390</v>
      </c>
      <c r="DM5" s="1">
        <v>230</v>
      </c>
      <c r="DN5" s="1" t="s">
        <v>495</v>
      </c>
      <c r="DO5" s="1"/>
      <c r="DP5" s="1"/>
      <c r="DQ5" s="1"/>
      <c r="DS5" s="1" t="s">
        <v>220</v>
      </c>
      <c r="DT5" s="1" t="s">
        <v>617</v>
      </c>
      <c r="DV5" s="1" t="s">
        <v>494</v>
      </c>
      <c r="DW5" s="1">
        <v>390</v>
      </c>
      <c r="DX5" s="1">
        <v>230</v>
      </c>
      <c r="DY5" s="1" t="s">
        <v>495</v>
      </c>
      <c r="DZ5" s="1"/>
      <c r="EA5" s="1"/>
      <c r="EB5" s="1"/>
      <c r="ED5" s="1" t="s">
        <v>220</v>
      </c>
      <c r="EE5" s="1" t="s">
        <v>619</v>
      </c>
      <c r="EG5" s="1" t="s">
        <v>494</v>
      </c>
      <c r="EH5" s="1">
        <v>390</v>
      </c>
      <c r="EI5" s="1">
        <v>230</v>
      </c>
      <c r="EJ5" s="1" t="s">
        <v>495</v>
      </c>
      <c r="EK5" s="1"/>
      <c r="EL5" s="1"/>
      <c r="EM5" s="1"/>
      <c r="EO5" s="1" t="s">
        <v>220</v>
      </c>
      <c r="EP5" s="1" t="s">
        <v>624</v>
      </c>
      <c r="ER5" s="1" t="s">
        <v>494</v>
      </c>
      <c r="ES5" s="1">
        <v>390</v>
      </c>
      <c r="ET5" s="1">
        <v>230</v>
      </c>
      <c r="EU5" s="1" t="s">
        <v>495</v>
      </c>
      <c r="EV5" s="1"/>
      <c r="EW5" s="1"/>
      <c r="EX5" s="1"/>
      <c r="EZ5" s="1" t="s">
        <v>220</v>
      </c>
      <c r="FA5" s="1" t="s">
        <v>625</v>
      </c>
      <c r="FC5" s="1" t="s">
        <v>494</v>
      </c>
      <c r="FD5" s="1">
        <v>390</v>
      </c>
      <c r="FE5" s="1">
        <v>230</v>
      </c>
      <c r="FF5" s="1" t="s">
        <v>495</v>
      </c>
    </row>
    <row r="6" spans="2:162" x14ac:dyDescent="0.25">
      <c r="B6" s="1" t="s">
        <v>221</v>
      </c>
      <c r="C6" s="72">
        <f ca="1">ROUNDUP(SUM(Table245[total xp]),0)</f>
        <v>46333</v>
      </c>
      <c r="E6" s="1" t="s">
        <v>496</v>
      </c>
      <c r="F6" s="1">
        <f ca="1">ROUND(C6/(F5*G5),1)</f>
        <v>2.1</v>
      </c>
      <c r="G6" s="1" t="s">
        <v>497</v>
      </c>
      <c r="M6" s="1" t="s">
        <v>221</v>
      </c>
      <c r="N6" s="72">
        <f ca="1">ROUNDUP(SUM(Table3[total xp]),0)</f>
        <v>13922</v>
      </c>
      <c r="P6" s="1" t="s">
        <v>496</v>
      </c>
      <c r="Q6" s="1">
        <f ca="1">ROUND(N6/(Q5*R5),1)</f>
        <v>1.3</v>
      </c>
      <c r="R6" s="1" t="s">
        <v>497</v>
      </c>
      <c r="X6" s="1" t="s">
        <v>221</v>
      </c>
      <c r="Y6" s="72">
        <f ca="1">ROUNDUP(SUM(Table39[total xp]),0)</f>
        <v>4235</v>
      </c>
      <c r="AA6" s="1" t="s">
        <v>496</v>
      </c>
      <c r="AB6" s="1">
        <f ca="1">ROUND(Y6/(AB5*AC5),1)</f>
        <v>0.6</v>
      </c>
      <c r="AC6" s="1" t="s">
        <v>497</v>
      </c>
      <c r="AI6" s="1" t="s">
        <v>221</v>
      </c>
      <c r="AJ6" s="72">
        <f ca="1">ROUNDUP(SUM(Table2[total xp]),0)</f>
        <v>28167</v>
      </c>
      <c r="AL6" s="1" t="s">
        <v>496</v>
      </c>
      <c r="AM6" s="1">
        <f ca="1">ROUND(AJ6/(AM5*AN5),1)</f>
        <v>1.4</v>
      </c>
      <c r="AN6" s="1" t="s">
        <v>497</v>
      </c>
      <c r="AT6" s="1" t="s">
        <v>221</v>
      </c>
      <c r="AU6" s="72">
        <f ca="1">ROUNDUP(SUM(Table6[total xp]),0)</f>
        <v>12772</v>
      </c>
      <c r="AW6" s="1" t="s">
        <v>496</v>
      </c>
      <c r="AX6" s="1">
        <f ca="1">ROUND(AU6/(AX5*AY5),1)</f>
        <v>2.8</v>
      </c>
      <c r="AY6" s="1" t="s">
        <v>497</v>
      </c>
      <c r="BE6" s="1" t="s">
        <v>221</v>
      </c>
      <c r="BF6" s="72">
        <f ca="1">ROUNDUP(SUM(Table610[total xp]),0)</f>
        <v>14723</v>
      </c>
      <c r="BH6" s="1" t="s">
        <v>496</v>
      </c>
      <c r="BI6" s="1">
        <f ca="1">ROUND(BF6/(BI5*BJ5),1)</f>
        <v>0.6</v>
      </c>
      <c r="BJ6" s="1" t="s">
        <v>497</v>
      </c>
      <c r="BP6" s="1" t="s">
        <v>221</v>
      </c>
      <c r="BQ6" s="72">
        <f ca="1">ROUNDUP(SUM(Table61011[total xp]),0)</f>
        <v>39852</v>
      </c>
      <c r="BS6" s="1" t="s">
        <v>496</v>
      </c>
      <c r="BT6" s="1">
        <f ca="1">ROUND(BQ6/(BT5*BU5),1)</f>
        <v>1.7</v>
      </c>
      <c r="BU6" s="1" t="s">
        <v>497</v>
      </c>
      <c r="CA6" s="1" t="s">
        <v>221</v>
      </c>
      <c r="CB6" s="72">
        <f ca="1">ROUNDUP(SUM(Table11[total xp]),0)</f>
        <v>26923</v>
      </c>
      <c r="CD6" s="1" t="s">
        <v>496</v>
      </c>
      <c r="CE6" s="1">
        <f ca="1">ROUND(CB6/(CE5*CF5),1)</f>
        <v>1.2</v>
      </c>
      <c r="CF6" s="1" t="s">
        <v>497</v>
      </c>
      <c r="CL6" s="1" t="s">
        <v>221</v>
      </c>
      <c r="CM6" s="72">
        <f ca="1">ROUNDUP(SUM(Table12[total xp]),0)</f>
        <v>11925</v>
      </c>
      <c r="CO6" s="1" t="s">
        <v>496</v>
      </c>
      <c r="CP6" s="1">
        <f ca="1">ROUND(CM6/(CP5*CQ5),1)</f>
        <v>1</v>
      </c>
      <c r="CQ6" s="1" t="s">
        <v>497</v>
      </c>
      <c r="CW6" s="1" t="s">
        <v>221</v>
      </c>
      <c r="CX6" s="72">
        <f ca="1">ROUNDUP(SUM(Table13[total xp]),0)</f>
        <v>25111</v>
      </c>
      <c r="CZ6" s="1" t="s">
        <v>496</v>
      </c>
      <c r="DA6" s="1">
        <f ca="1">ROUND(CX6/(DA5*DB5),1)</f>
        <v>1.8</v>
      </c>
      <c r="DB6" s="1" t="s">
        <v>497</v>
      </c>
      <c r="DH6" s="1" t="s">
        <v>221</v>
      </c>
      <c r="DI6" s="72">
        <f ca="1">ROUNDUP(SUM(Table14[total xp]),0)</f>
        <v>59951</v>
      </c>
      <c r="DK6" s="1" t="s">
        <v>496</v>
      </c>
      <c r="DL6" s="1">
        <f ca="1">ROUND(DI6/(DL5*DM5),1)</f>
        <v>0.7</v>
      </c>
      <c r="DM6" s="1" t="s">
        <v>497</v>
      </c>
      <c r="DS6" s="1" t="s">
        <v>221</v>
      </c>
      <c r="DT6" s="72">
        <f ca="1">ROUNDUP(SUM(Table18[total xp]),0)</f>
        <v>26714</v>
      </c>
      <c r="DV6" s="1" t="s">
        <v>496</v>
      </c>
      <c r="DW6" s="1">
        <f ca="1">ROUND(DT6/(DW5*DX5),1)</f>
        <v>0.3</v>
      </c>
      <c r="DX6" s="1" t="s">
        <v>497</v>
      </c>
      <c r="ED6" s="1" t="s">
        <v>221</v>
      </c>
      <c r="EE6" s="72">
        <f ca="1">ROUNDUP(SUM(Table1820[total xp]),0)</f>
        <v>20268</v>
      </c>
      <c r="EG6" s="1" t="s">
        <v>496</v>
      </c>
      <c r="EH6" s="1">
        <f ca="1">ROUND(EE6/(EH5*EI5),1)</f>
        <v>0.2</v>
      </c>
      <c r="EI6" s="1" t="s">
        <v>497</v>
      </c>
      <c r="EO6" s="1" t="s">
        <v>221</v>
      </c>
      <c r="EP6" s="72">
        <f ca="1">ROUNDUP(SUM(Table182023[total xp]),0)</f>
        <v>501</v>
      </c>
      <c r="ER6" s="1" t="s">
        <v>496</v>
      </c>
      <c r="ES6" s="1">
        <f ca="1">ROUND(EP6/(ES5*ET5),1)</f>
        <v>0</v>
      </c>
      <c r="ET6" s="1" t="s">
        <v>497</v>
      </c>
      <c r="EZ6" s="1" t="s">
        <v>221</v>
      </c>
      <c r="FA6" s="72">
        <f ca="1">ROUNDUP(SUM(Table18202324[total xp]),0)</f>
        <v>501</v>
      </c>
      <c r="FC6" s="1" t="s">
        <v>496</v>
      </c>
      <c r="FD6" s="1">
        <f ca="1">ROUND(FA6/(FD5*FE5),1)</f>
        <v>0</v>
      </c>
      <c r="FE6" s="1" t="s">
        <v>497</v>
      </c>
    </row>
    <row r="7" spans="2:162" x14ac:dyDescent="0.25">
      <c r="B7" s="1" t="s">
        <v>340</v>
      </c>
      <c r="C7" s="72">
        <f>COUNTA(Table245[spawner_sku])</f>
        <v>655</v>
      </c>
      <c r="E7" s="1" t="s">
        <v>498</v>
      </c>
      <c r="F7" s="1">
        <f>ROUND(C7/(F5*G5),4)</f>
        <v>3.0200000000000001E-2</v>
      </c>
      <c r="G7" s="1" t="s">
        <v>499</v>
      </c>
      <c r="M7" s="1" t="s">
        <v>340</v>
      </c>
      <c r="N7" s="72">
        <f>COUNTA(Table3[spawner_sku])</f>
        <v>194</v>
      </c>
      <c r="P7" s="1" t="s">
        <v>498</v>
      </c>
      <c r="Q7" s="1">
        <f>ROUND(N7/(Q5*R5),4)</f>
        <v>1.7999999999999999E-2</v>
      </c>
      <c r="R7" s="1" t="s">
        <v>499</v>
      </c>
      <c r="X7" s="1" t="s">
        <v>340</v>
      </c>
      <c r="Y7" s="72">
        <f>COUNTA(Table39[spawner_sku])</f>
        <v>76</v>
      </c>
      <c r="AA7" s="1" t="s">
        <v>498</v>
      </c>
      <c r="AB7" s="1">
        <f>ROUND(Y7/(AB5*AC5),4)</f>
        <v>1.06E-2</v>
      </c>
      <c r="AC7" s="1" t="s">
        <v>499</v>
      </c>
      <c r="AI7" s="1" t="s">
        <v>340</v>
      </c>
      <c r="AJ7" s="72">
        <f>COUNTA(Table2[spawner_sku])</f>
        <v>408</v>
      </c>
      <c r="AL7" s="1" t="s">
        <v>498</v>
      </c>
      <c r="AM7" s="1">
        <f>ROUND(AJ7/(AM5*AN5),4)</f>
        <v>0.02</v>
      </c>
      <c r="AN7" s="1" t="s">
        <v>499</v>
      </c>
      <c r="AT7" s="1" t="s">
        <v>340</v>
      </c>
      <c r="AU7" s="72">
        <f>COUNTA(Table6[spawner_sku])</f>
        <v>170</v>
      </c>
      <c r="AW7" s="1" t="s">
        <v>498</v>
      </c>
      <c r="AX7" s="1">
        <f>ROUND(AU7/(AX5*AY5),4)</f>
        <v>3.78E-2</v>
      </c>
      <c r="AY7" s="1" t="s">
        <v>499</v>
      </c>
      <c r="BE7" s="1" t="s">
        <v>340</v>
      </c>
      <c r="BF7" s="72">
        <f>COUNTA(Table610[spawner_sku])</f>
        <v>206</v>
      </c>
      <c r="BH7" s="1" t="s">
        <v>498</v>
      </c>
      <c r="BI7" s="1">
        <f>ROUND(BF7/(BI5*BJ5),4)</f>
        <v>8.5000000000000006E-3</v>
      </c>
      <c r="BJ7" s="1" t="s">
        <v>499</v>
      </c>
      <c r="BP7" s="1" t="s">
        <v>340</v>
      </c>
      <c r="BQ7" s="72">
        <f>COUNTA(Table61011[spawner_sku])</f>
        <v>487</v>
      </c>
      <c r="BS7" s="1" t="s">
        <v>498</v>
      </c>
      <c r="BT7" s="1">
        <f>ROUND(BQ7/(BT5*BU5),4)</f>
        <v>2.12E-2</v>
      </c>
      <c r="BU7" s="1" t="s">
        <v>499</v>
      </c>
      <c r="CA7" s="1" t="s">
        <v>340</v>
      </c>
      <c r="CB7" s="72">
        <f>COUNTA(Table11[spawner_sku])</f>
        <v>400</v>
      </c>
      <c r="CD7" s="1" t="s">
        <v>498</v>
      </c>
      <c r="CE7" s="1">
        <f>ROUND(CB7/(CE5*CF5),4)</f>
        <v>1.7500000000000002E-2</v>
      </c>
      <c r="CF7" s="1" t="s">
        <v>499</v>
      </c>
      <c r="CL7" s="1" t="s">
        <v>340</v>
      </c>
      <c r="CM7" s="72">
        <f>COUNTA(Table12[spawner_sku])</f>
        <v>200</v>
      </c>
      <c r="CO7" s="1" t="s">
        <v>498</v>
      </c>
      <c r="CP7" s="1">
        <f>ROUND(CM7/(CP5*CQ5),4)</f>
        <v>1.7500000000000002E-2</v>
      </c>
      <c r="CQ7" s="1" t="s">
        <v>499</v>
      </c>
      <c r="CW7" s="1" t="s">
        <v>340</v>
      </c>
      <c r="CX7" s="72">
        <f>COUNTA(Table13[spawner_sku])</f>
        <v>339</v>
      </c>
      <c r="CZ7" s="1" t="s">
        <v>498</v>
      </c>
      <c r="DA7" s="1">
        <f>ROUND(CX7/(DA5*DB5),4)</f>
        <v>2.4199999999999999E-2</v>
      </c>
      <c r="DB7" s="1" t="s">
        <v>499</v>
      </c>
      <c r="DH7" s="1" t="s">
        <v>340</v>
      </c>
      <c r="DI7" s="72">
        <f>COUNTA(Table14[spawner_sku])</f>
        <v>852</v>
      </c>
      <c r="DK7" s="1" t="s">
        <v>498</v>
      </c>
      <c r="DL7" s="1">
        <f>ROUND(DI7/(DL5*DM5),4)</f>
        <v>9.4999999999999998E-3</v>
      </c>
      <c r="DM7" s="1" t="s">
        <v>499</v>
      </c>
      <c r="DS7" s="1" t="s">
        <v>340</v>
      </c>
      <c r="DT7" s="72">
        <f>COUNTA(Table18[spawner_sku])</f>
        <v>316</v>
      </c>
      <c r="DV7" s="1" t="s">
        <v>498</v>
      </c>
      <c r="DW7" s="1">
        <f>ROUND(DT7/(DW5*DX5),4)</f>
        <v>3.5000000000000001E-3</v>
      </c>
      <c r="DX7" s="1" t="s">
        <v>499</v>
      </c>
      <c r="ED7" s="1" t="s">
        <v>340</v>
      </c>
      <c r="EE7" s="72">
        <f>COUNTA(Table1820[spawner_sku])</f>
        <v>256</v>
      </c>
      <c r="EG7" s="1" t="s">
        <v>498</v>
      </c>
      <c r="EH7" s="1">
        <f>ROUND(EE7/(EH5*EI5),4)</f>
        <v>2.8999999999999998E-3</v>
      </c>
      <c r="EI7" s="1" t="s">
        <v>499</v>
      </c>
      <c r="EO7" s="1" t="s">
        <v>340</v>
      </c>
      <c r="EP7" s="72">
        <f>COUNTA(Table182023[spawner_sku])</f>
        <v>4</v>
      </c>
      <c r="ER7" s="1" t="s">
        <v>498</v>
      </c>
      <c r="ES7" s="1">
        <f>ROUND(EP7/(ES5*ET5),4)</f>
        <v>0</v>
      </c>
      <c r="ET7" s="1" t="s">
        <v>499</v>
      </c>
      <c r="EZ7" s="1" t="s">
        <v>340</v>
      </c>
      <c r="FA7" s="72">
        <f>COUNTA(Table18202324[spawner_sku])</f>
        <v>4</v>
      </c>
      <c r="FC7" s="1" t="s">
        <v>498</v>
      </c>
      <c r="FD7" s="1">
        <f>ROUND(FA7/(FD5*FE5),4)</f>
        <v>0</v>
      </c>
      <c r="FE7" s="1" t="s">
        <v>499</v>
      </c>
    </row>
    <row r="8" spans="2:162" x14ac:dyDescent="0.25">
      <c r="B8" s="1" t="s">
        <v>345</v>
      </c>
      <c r="C8" s="75">
        <f ca="1">COUNTIF(Table245[Aggresive],"yes")</f>
        <v>281</v>
      </c>
      <c r="M8" s="1" t="s">
        <v>345</v>
      </c>
      <c r="N8" s="75">
        <f ca="1">COUNTIF(Table3[Aggressive],"yes")</f>
        <v>79</v>
      </c>
      <c r="X8" s="1" t="s">
        <v>345</v>
      </c>
      <c r="Y8" s="75">
        <f ca="1">COUNTIF(Table39[Aggressive],"yes")</f>
        <v>29</v>
      </c>
      <c r="AI8" s="1" t="s">
        <v>345</v>
      </c>
      <c r="AJ8" s="75">
        <f ca="1">COUNTIF(Table2[Aggressive],"yes")</f>
        <v>132</v>
      </c>
      <c r="AT8" s="1" t="s">
        <v>345</v>
      </c>
      <c r="AU8" s="75">
        <f ca="1">COUNTIF(Table6[Aggressive],"yes")</f>
        <v>66</v>
      </c>
      <c r="BE8" s="1" t="s">
        <v>345</v>
      </c>
      <c r="BF8" s="75">
        <f ca="1">COUNTIF(Table610[Aggressive],"yes")</f>
        <v>118</v>
      </c>
      <c r="BP8" s="1" t="s">
        <v>345</v>
      </c>
      <c r="BQ8" s="75">
        <f ca="1">COUNTIF(Table61011[Aggressive],"yes")</f>
        <v>210</v>
      </c>
      <c r="CA8" s="1" t="s">
        <v>345</v>
      </c>
      <c r="CB8" s="75">
        <f ca="1">COUNTIF(Table11[Aggressive],"yes")</f>
        <v>185</v>
      </c>
      <c r="CL8" s="1" t="s">
        <v>345</v>
      </c>
      <c r="CM8" s="75">
        <f ca="1">COUNTIF(Table12[Aggressive],"yes")</f>
        <v>59</v>
      </c>
      <c r="CW8" s="1" t="s">
        <v>345</v>
      </c>
      <c r="CX8" s="75">
        <f ca="1">COUNTIF(Table13[Aggressive],"yes")</f>
        <v>104</v>
      </c>
      <c r="DH8" s="1" t="s">
        <v>345</v>
      </c>
      <c r="DI8" s="75">
        <f ca="1">COUNTIF(Table14[Aggressive],"yes")</f>
        <v>322</v>
      </c>
      <c r="DS8" s="1" t="s">
        <v>345</v>
      </c>
      <c r="DT8" s="75">
        <f ca="1">COUNTIF(Table14[Aggressive],"yes")</f>
        <v>322</v>
      </c>
      <c r="ED8" s="1" t="s">
        <v>345</v>
      </c>
      <c r="EE8" s="75">
        <f ca="1">COUNTIF(Table1820[Aggressive],"yes")</f>
        <v>96</v>
      </c>
      <c r="EO8" s="1" t="s">
        <v>345</v>
      </c>
      <c r="EP8" s="75">
        <f ca="1">COUNTIF(Table182023[Aggressive],"yes")</f>
        <v>4</v>
      </c>
      <c r="EZ8" s="1" t="s">
        <v>345</v>
      </c>
      <c r="FA8" s="75">
        <f ca="1">COUNTIF(Table18202324[Aggressive],"yes")</f>
        <v>4</v>
      </c>
    </row>
    <row r="9" spans="2:162" x14ac:dyDescent="0.25">
      <c r="B9" s="1" t="s">
        <v>346</v>
      </c>
      <c r="C9" s="75">
        <f ca="1">COUNTIF(Table245[Aggresive],"no")</f>
        <v>374</v>
      </c>
      <c r="E9" s="1" t="s">
        <v>7331</v>
      </c>
      <c r="F9" s="81" t="str">
        <f>CONCATENATE(ROUND((COUNTIF(Table245[hasBonus],"TRUE") /C7) * 100,2),"%")</f>
        <v>6,26%</v>
      </c>
      <c r="G9" s="141" t="s">
        <v>7352</v>
      </c>
      <c r="M9" s="1" t="s">
        <v>346</v>
      </c>
      <c r="N9" s="75">
        <f ca="1">COUNTIF(Table3[Aggressive],"no")</f>
        <v>115</v>
      </c>
      <c r="P9" s="1" t="s">
        <v>7331</v>
      </c>
      <c r="Q9" s="1" t="str">
        <f>CONCATENATE(ROUND((COUNTIF(Table3[hasBonus],"TRUE") /N7) * 100,2),"%")</f>
        <v>12,37%</v>
      </c>
      <c r="X9" s="1" t="s">
        <v>346</v>
      </c>
      <c r="Y9" s="75">
        <f ca="1">COUNTIF(Table39[Aggressive],"no")</f>
        <v>47</v>
      </c>
      <c r="AA9" s="1" t="s">
        <v>7331</v>
      </c>
      <c r="AB9" s="81" t="str">
        <f>CONCATENATE(ROUND((COUNTIF(Table39[hasBonus],"TRUE") /Y7) * 100,2),"%")</f>
        <v>3,95%</v>
      </c>
      <c r="AI9" s="1" t="s">
        <v>346</v>
      </c>
      <c r="AJ9" s="75">
        <f ca="1">COUNTIF(Table2[Aggressive],"no")</f>
        <v>276</v>
      </c>
      <c r="AL9" s="1" t="s">
        <v>7331</v>
      </c>
      <c r="AM9" s="81" t="str">
        <f>CONCATENATE(ROUND((COUNTIF(Table2[hasBonus],"TRUE") /AJ7) * 100,2),"%")</f>
        <v>4,9%</v>
      </c>
      <c r="AT9" s="1" t="s">
        <v>346</v>
      </c>
      <c r="AU9" s="75">
        <f ca="1">COUNTIF(Table6[Aggressive],"no")</f>
        <v>104</v>
      </c>
      <c r="AW9" s="1" t="s">
        <v>7331</v>
      </c>
      <c r="AX9" s="81" t="str">
        <f>CONCATENATE(ROUND((COUNTIF(Table6[hasBonus],"TRUE") /AU7) * 100,2),"%")</f>
        <v>7,65%</v>
      </c>
      <c r="BE9" s="1" t="s">
        <v>346</v>
      </c>
      <c r="BF9" s="75">
        <f ca="1">COUNTIF(Table610[Aggressive],"no")</f>
        <v>88</v>
      </c>
      <c r="BH9" s="1" t="s">
        <v>7331</v>
      </c>
      <c r="BI9" s="81" t="str">
        <f>CONCATENATE(ROUND((COUNTIF(Table610[hasBonus],"TRUE") /BF7) * 100,2),"%")</f>
        <v>8,74%</v>
      </c>
      <c r="BP9" s="1" t="s">
        <v>346</v>
      </c>
      <c r="BQ9" s="75">
        <f ca="1">COUNTIF(Table61011[Aggressive],"no")</f>
        <v>277</v>
      </c>
      <c r="BS9" s="1" t="s">
        <v>7331</v>
      </c>
      <c r="BT9" s="81" t="str">
        <f>CONCATENATE(ROUND((COUNTIF(Table61011[hasBonus],"TRUE") /BQ7) * 100,2),"%")</f>
        <v>8,62%</v>
      </c>
      <c r="CA9" s="1" t="s">
        <v>346</v>
      </c>
      <c r="CB9" s="75">
        <f ca="1">COUNTIF(Table11[Aggressive],"no")</f>
        <v>215</v>
      </c>
      <c r="CD9" s="1" t="s">
        <v>7331</v>
      </c>
      <c r="CE9" s="81" t="str">
        <f>CONCATENATE(ROUND((COUNTIF(Table11[hasBonus],"TRUE") /CB7) * 100,2),"%")</f>
        <v>3,75%</v>
      </c>
      <c r="CL9" s="1" t="s">
        <v>346</v>
      </c>
      <c r="CM9" s="75">
        <f ca="1">COUNTIF(Table12[Aggressive],"no")</f>
        <v>141</v>
      </c>
      <c r="CO9" s="1" t="s">
        <v>7331</v>
      </c>
      <c r="CP9" s="81" t="str">
        <f>CONCATENATE(ROUND((COUNTIF(Table12[hasBonus],"TRUE") /CM7) * 100,2),"%")</f>
        <v>8,5%</v>
      </c>
      <c r="CW9" s="1" t="s">
        <v>346</v>
      </c>
      <c r="CX9" s="75">
        <f ca="1">COUNTIF(Table13[Aggressive],"no")</f>
        <v>235</v>
      </c>
      <c r="CZ9" s="1" t="s">
        <v>7331</v>
      </c>
      <c r="DA9" s="81" t="str">
        <f>CONCATENATE(ROUND((COUNTIF(Table13[hasBonus],"TRUE") /CX7) * 100,2),"%")</f>
        <v>11,8%</v>
      </c>
      <c r="DH9" s="1" t="s">
        <v>346</v>
      </c>
      <c r="DI9" s="75">
        <f ca="1">COUNTIF(Table14[Aggressive],"no")</f>
        <v>530</v>
      </c>
      <c r="DK9" s="1" t="s">
        <v>7331</v>
      </c>
      <c r="DL9" s="81" t="str">
        <f>CONCATENATE(ROUND((COUNTIF(Table14[hasBonus],"TRUE") /DI7) * 100,2),"%")</f>
        <v>7,51%</v>
      </c>
      <c r="DS9" s="1" t="s">
        <v>346</v>
      </c>
      <c r="DT9" s="75">
        <f ca="1">COUNTIF(Table18[Aggressive],"no")</f>
        <v>212</v>
      </c>
      <c r="DV9" s="1" t="s">
        <v>7331</v>
      </c>
      <c r="DW9" s="81" t="str">
        <f>CONCATENATE(ROUND((COUNTIF(Table18[hasBonus],"TRUE") /DT7) * 100,2),"%")</f>
        <v>7,59%</v>
      </c>
      <c r="ED9" s="1" t="s">
        <v>346</v>
      </c>
      <c r="EE9" s="75">
        <f ca="1">COUNTIF(Table1820[Aggressive],"no")</f>
        <v>160</v>
      </c>
      <c r="EG9" s="1" t="s">
        <v>7331</v>
      </c>
      <c r="EH9" s="81" t="str">
        <f>CONCATENATE(ROUND((COUNTIF(Table1820[hasBonus],"TRUE") /EE7) * 100,2),"%")</f>
        <v>7,42%</v>
      </c>
      <c r="EO9" s="1" t="s">
        <v>346</v>
      </c>
      <c r="EP9" s="75">
        <f ca="1">COUNTIF(Table182023[Aggressive],"no")</f>
        <v>0</v>
      </c>
      <c r="ER9" s="1" t="s">
        <v>7331</v>
      </c>
      <c r="ES9" s="81" t="str">
        <f>CONCATENATE(ROUND((COUNTIF(Table182023[hasBonus],"TRUE") /EP7) * 100,2),"%")</f>
        <v>0%</v>
      </c>
      <c r="EZ9" s="1" t="s">
        <v>346</v>
      </c>
      <c r="FA9" s="75">
        <f ca="1">COUNTIF(Table18202324[Aggressive],"no")</f>
        <v>0</v>
      </c>
      <c r="FC9" s="1" t="s">
        <v>7331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341</v>
      </c>
      <c r="C11" s="72">
        <f>SUM(Table245[entity_spawned (AVG)])</f>
        <v>1028</v>
      </c>
      <c r="E11" s="1" t="s">
        <v>500</v>
      </c>
      <c r="F11" s="1">
        <f>ROUND(C11/(F5*G5),4)</f>
        <v>4.7399999999999998E-2</v>
      </c>
      <c r="G11" s="1" t="s">
        <v>501</v>
      </c>
      <c r="M11" s="1" t="s">
        <v>341</v>
      </c>
      <c r="N11" s="72">
        <f>SUM(Table3[entity_spawned (AVG)])</f>
        <v>395</v>
      </c>
      <c r="P11" s="1" t="s">
        <v>500</v>
      </c>
      <c r="Q11" s="1">
        <f>ROUND(N11/(Q5*R5),4)</f>
        <v>3.6600000000000001E-2</v>
      </c>
      <c r="R11" s="1" t="s">
        <v>501</v>
      </c>
      <c r="X11" s="1" t="s">
        <v>341</v>
      </c>
      <c r="Y11" s="72">
        <f>SUM(Table39[entity_spawned (AVG)])</f>
        <v>112</v>
      </c>
      <c r="AA11" s="1" t="s">
        <v>500</v>
      </c>
      <c r="AB11" s="1">
        <f>ROUND(Y11/(AB5*AC5),4)</f>
        <v>1.5599999999999999E-2</v>
      </c>
      <c r="AC11" s="1" t="s">
        <v>501</v>
      </c>
      <c r="AI11" s="1" t="s">
        <v>341</v>
      </c>
      <c r="AJ11" s="72">
        <f>SUM(Table2[entity_spawned (AVG)])</f>
        <v>615</v>
      </c>
      <c r="AL11" s="1" t="s">
        <v>500</v>
      </c>
      <c r="AM11" s="1">
        <f>ROUND(AJ11/(AM5*AN5),4)</f>
        <v>3.0099999999999998E-2</v>
      </c>
      <c r="AN11" s="1" t="s">
        <v>501</v>
      </c>
      <c r="AT11" s="1" t="s">
        <v>341</v>
      </c>
      <c r="AU11" s="72">
        <f>SUM(Table6[entity_spawned (AVG)])</f>
        <v>283</v>
      </c>
      <c r="AW11" s="1" t="s">
        <v>500</v>
      </c>
      <c r="AX11" s="1">
        <f>ROUND(AU11/(AX5*AY5),4)</f>
        <v>6.2899999999999998E-2</v>
      </c>
      <c r="AY11" s="1" t="s">
        <v>501</v>
      </c>
      <c r="BE11" s="1" t="s">
        <v>341</v>
      </c>
      <c r="BF11" s="72">
        <f>SUM(Table610[entity_spawned (AVG)])</f>
        <v>313</v>
      </c>
      <c r="BH11" s="1" t="s">
        <v>500</v>
      </c>
      <c r="BI11" s="1">
        <f>ROUND(BF11/(BI5*BJ5),4)</f>
        <v>1.29E-2</v>
      </c>
      <c r="BJ11" s="1" t="s">
        <v>501</v>
      </c>
      <c r="BP11" s="1" t="s">
        <v>341</v>
      </c>
      <c r="BQ11" s="72">
        <f>SUM(Table61011[entity_spawned (AVG)])</f>
        <v>795</v>
      </c>
      <c r="BS11" s="1" t="s">
        <v>500</v>
      </c>
      <c r="BT11" s="1">
        <f>ROUND(BQ11/(BT5*BU5),4)</f>
        <v>3.4599999999999999E-2</v>
      </c>
      <c r="BU11" s="1" t="s">
        <v>501</v>
      </c>
      <c r="CA11" s="1" t="s">
        <v>341</v>
      </c>
      <c r="CB11" s="72">
        <f>SUM(Table11[entity_spawned (AVG)])</f>
        <v>594</v>
      </c>
      <c r="CD11" s="1" t="s">
        <v>500</v>
      </c>
      <c r="CE11" s="1">
        <f>ROUND(CB11/(CE5*CF5),4)</f>
        <v>2.6100000000000002E-2</v>
      </c>
      <c r="CF11" s="1" t="s">
        <v>501</v>
      </c>
      <c r="CL11" s="1" t="s">
        <v>341</v>
      </c>
      <c r="CM11" s="72">
        <f>SUM(Table12[entity_spawned (AVG)])</f>
        <v>352</v>
      </c>
      <c r="CO11" s="1" t="s">
        <v>500</v>
      </c>
      <c r="CP11" s="1">
        <f>ROUND(CM11/(CP5*CQ5),4)</f>
        <v>3.09E-2</v>
      </c>
      <c r="CQ11" s="1" t="s">
        <v>501</v>
      </c>
      <c r="CW11" s="1" t="s">
        <v>341</v>
      </c>
      <c r="CX11" s="72">
        <f>SUM(Table13[entity_spawned (AVG)])</f>
        <v>671</v>
      </c>
      <c r="CZ11" s="1" t="s">
        <v>500</v>
      </c>
      <c r="DA11" s="1">
        <f>ROUND(CX11/(DA5*DB5),4)</f>
        <v>4.7899999999999998E-2</v>
      </c>
      <c r="DB11" s="1" t="s">
        <v>501</v>
      </c>
      <c r="DH11" s="1" t="s">
        <v>341</v>
      </c>
      <c r="DI11" s="72">
        <f>SUM(Table14[entity_spawned (AVG)])</f>
        <v>1599</v>
      </c>
      <c r="DK11" s="1" t="s">
        <v>500</v>
      </c>
      <c r="DL11" s="1">
        <f>ROUND(DI11/(DL5*DM5),4)</f>
        <v>1.78E-2</v>
      </c>
      <c r="DM11" s="1" t="s">
        <v>501</v>
      </c>
      <c r="DS11" s="1" t="s">
        <v>341</v>
      </c>
      <c r="DT11" s="72">
        <f>SUM(Table18[entity_spawned (AVG)])</f>
        <v>604</v>
      </c>
      <c r="DV11" s="1" t="s">
        <v>500</v>
      </c>
      <c r="DW11" s="1">
        <f>ROUND(DT11/(DW5*DX5),4)</f>
        <v>6.7000000000000002E-3</v>
      </c>
      <c r="DX11" s="1" t="s">
        <v>501</v>
      </c>
      <c r="ED11" s="1" t="s">
        <v>341</v>
      </c>
      <c r="EE11" s="72">
        <f>SUM(Table1820[entity_spawned (AVG)])</f>
        <v>492</v>
      </c>
      <c r="EG11" s="1" t="s">
        <v>500</v>
      </c>
      <c r="EH11" s="1">
        <f>ROUND(EE11/(EH5*EI5),4)</f>
        <v>5.4999999999999997E-3</v>
      </c>
      <c r="EI11" s="1" t="s">
        <v>501</v>
      </c>
      <c r="EO11" s="1" t="s">
        <v>341</v>
      </c>
      <c r="EP11" s="72">
        <f>SUM(Table182023[entity_spawned (AVG)])</f>
        <v>10</v>
      </c>
      <c r="ER11" s="1" t="s">
        <v>500</v>
      </c>
      <c r="ES11" s="1">
        <f>ROUND(EP11/(ES5*ET5),4)</f>
        <v>1E-4</v>
      </c>
      <c r="ET11" s="1" t="s">
        <v>501</v>
      </c>
      <c r="EZ11" s="1" t="s">
        <v>341</v>
      </c>
      <c r="FA11" s="72">
        <f>SUM(Table18202324[entity_spawned (AVG)])</f>
        <v>10</v>
      </c>
      <c r="FC11" s="1" t="s">
        <v>500</v>
      </c>
      <c r="FD11" s="1">
        <f>ROUND(FA11/(FD5*FE5),4)</f>
        <v>1E-4</v>
      </c>
      <c r="FE11" s="1" t="s">
        <v>501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525</v>
      </c>
      <c r="C13" s="72" t="str">
        <f>CONCATENATE(ROUND(((COUNTIF(Table245[activating_chance],"=100"))/C7)*100,0),"%")</f>
        <v>71%</v>
      </c>
      <c r="M13" s="1" t="s">
        <v>525</v>
      </c>
      <c r="N13" s="72" t="str">
        <f>CONCATENATE(ROUND(((COUNTIF(Table3[activating_chance],"=100"))/N7)*100,0),"%")</f>
        <v>80%</v>
      </c>
      <c r="X13" s="1" t="s">
        <v>525</v>
      </c>
      <c r="Y13" s="72" t="str">
        <f>CONCATENATE(ROUND(((COUNTIF(Table39[activating_chance],"=100"))/Y7)*100,0),"%")</f>
        <v>83%</v>
      </c>
      <c r="AI13" s="1" t="s">
        <v>525</v>
      </c>
      <c r="AJ13" s="72" t="str">
        <f>CONCATENATE(ROUND(((COUNTIF(Table2[activating_chance],"=100"))/AJ7)*100,0),"%")</f>
        <v>81%</v>
      </c>
      <c r="AT13" s="1" t="s">
        <v>525</v>
      </c>
      <c r="AU13" s="72" t="str">
        <f>CONCATENATE(ROUND(((COUNTIF(Table6[activating_chance],"=100"))/AU7)*100,0),"%")</f>
        <v>84%</v>
      </c>
      <c r="BE13" s="1" t="s">
        <v>525</v>
      </c>
      <c r="BF13" s="72" t="str">
        <f>CONCATENATE(ROUND(((COUNTIF(Table610[activating_chance],"=100"))/BF7)*100,0),"%")</f>
        <v>83%</v>
      </c>
      <c r="BP13" s="1" t="s">
        <v>525</v>
      </c>
      <c r="BQ13" s="72" t="str">
        <f>CONCATENATE(ROUND(((COUNTIF(Table61011[activating_chance],"=100"))/BQ7)*100,0),"%")</f>
        <v>85%</v>
      </c>
      <c r="CA13" s="1" t="s">
        <v>525</v>
      </c>
      <c r="CB13" s="72" t="str">
        <f>CONCATENATE(ROUND(((COUNTIF(Table11[activating_chance],"=100"))/CB7)*100,0),"%")</f>
        <v>73%</v>
      </c>
      <c r="CL13" s="1" t="s">
        <v>525</v>
      </c>
      <c r="CM13" s="72" t="str">
        <f>CONCATENATE(ROUND(((COUNTIF(Table12[activating_chance],"=100"))/CM7)*100,0),"%")</f>
        <v>71%</v>
      </c>
      <c r="CW13" s="1" t="s">
        <v>525</v>
      </c>
      <c r="CX13" s="72" t="str">
        <f>CONCATENATE(ROUND(((COUNTIF(Table13[activating_chance],"=100"))/CX7)*100,0),"%")</f>
        <v>70%</v>
      </c>
      <c r="DH13" s="1" t="s">
        <v>525</v>
      </c>
      <c r="DI13" s="72" t="str">
        <f>CONCATENATE(ROUND(((COUNTIF(Table14[activating_chance],"=100"))/DI7)*100,0),"%")</f>
        <v>75%</v>
      </c>
      <c r="DS13" s="1" t="s">
        <v>525</v>
      </c>
      <c r="DT13" s="72" t="str">
        <f>CONCATENATE(ROUND(((COUNTIF(Table18[activating_chance],"=100"))/DT7)*100,0),"%")</f>
        <v>72%</v>
      </c>
      <c r="ED13" s="1" t="s">
        <v>525</v>
      </c>
      <c r="EE13" s="72" t="str">
        <f>CONCATENATE(ROUND(((COUNTIF(Table1820[activating_chance],"=100"))/EE7)*100,0),"%")</f>
        <v>72%</v>
      </c>
      <c r="EO13" s="1" t="s">
        <v>525</v>
      </c>
      <c r="EP13" s="72" t="str">
        <f>CONCATENATE(ROUND(((COUNTIF(Table182023[activating_chance],"=100"))/EP7)*100,0),"%")</f>
        <v>50%</v>
      </c>
      <c r="EZ13" s="1" t="s">
        <v>525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526</v>
      </c>
      <c r="C14" s="72" t="str">
        <f>CONCATENATE(ROUND((((COUNTIFS(Table245[activating_chance],"&lt;100",Table245[activating_chance],"&gt;=75")))/C7)*100,0),"%")</f>
        <v>17%</v>
      </c>
      <c r="M14" s="1" t="s">
        <v>526</v>
      </c>
      <c r="N14" s="72" t="str">
        <f>CONCATENATE(ROUND((((COUNTIFS(Table3[activating_chance],"&lt;100",Table3[activating_chance],"&gt;=75")))/N7)*100,0),"%")</f>
        <v>9%</v>
      </c>
      <c r="X14" s="1" t="s">
        <v>526</v>
      </c>
      <c r="Y14" s="72" t="str">
        <f>CONCATENATE(ROUND((((COUNTIFS(Table39[activating_chance],"&lt;100",Table39[activating_chance],"&gt;=75")))/Y7)*100,0),"%")</f>
        <v>5%</v>
      </c>
      <c r="AI14" s="1" t="s">
        <v>526</v>
      </c>
      <c r="AJ14" s="72" t="str">
        <f>CONCATENATE(ROUND((((COUNTIFS(Table2[activating_chance],"&lt;100",Table2[activating_chance],"&gt;=75")))/AJ7)*100,0),"%")</f>
        <v>13%</v>
      </c>
      <c r="AT14" s="1" t="s">
        <v>526</v>
      </c>
      <c r="AU14" s="72" t="str">
        <f>CONCATENATE(ROUND((((COUNTIFS(Table6[activating_chance],"&lt;100",Table6[activating_chance],"&gt;=75")))/AU7)*100,0),"%")</f>
        <v>8%</v>
      </c>
      <c r="BE14" s="1" t="s">
        <v>526</v>
      </c>
      <c r="BF14" s="72" t="str">
        <f>CONCATENATE(ROUND((((COUNTIFS(Table610[activating_chance],"&lt;100",Table610[activating_chance],"&gt;=75")))/BF7)*100,0),"%")</f>
        <v>3%</v>
      </c>
      <c r="BP14" s="1" t="s">
        <v>526</v>
      </c>
      <c r="BQ14" s="72" t="str">
        <f>CONCATENATE(ROUND((((COUNTIFS(Table61011[activating_chance],"&lt;100",Table61011[activating_chance],"&gt;=75")))/BQ7)*100,0),"%")</f>
        <v>9%</v>
      </c>
      <c r="CA14" s="1" t="s">
        <v>526</v>
      </c>
      <c r="CB14" s="72" t="str">
        <f>CONCATENATE(ROUND((((COUNTIFS(Table11[activating_chance],"&lt;100",Table11[activating_chance],"&gt;=75")))/CB7)*100,0),"%")</f>
        <v>12%</v>
      </c>
      <c r="CL14" s="1" t="s">
        <v>526</v>
      </c>
      <c r="CM14" s="72" t="str">
        <f>CONCATENATE(ROUND((((COUNTIFS(Table12[activating_chance],"&lt;100",Table12[activating_chance],"&gt;=75")))/CM7)*100,0),"%")</f>
        <v>17%</v>
      </c>
      <c r="CW14" s="1" t="s">
        <v>526</v>
      </c>
      <c r="CX14" s="72" t="str">
        <f>CONCATENATE(ROUND((((COUNTIFS(Table13[activating_chance],"&lt;100",Table13[activating_chance],"&gt;=75")))/CX7)*100,0),"%")</f>
        <v>20%</v>
      </c>
      <c r="DH14" s="1" t="s">
        <v>526</v>
      </c>
      <c r="DI14" s="72" t="str">
        <f>CONCATENATE(ROUND((((COUNTIFS(Table14[activating_chance],"&lt;100",Table14[activating_chance],"&gt;=75")))/DI7)*100,0),"%")</f>
        <v>11%</v>
      </c>
      <c r="DS14" s="1" t="s">
        <v>526</v>
      </c>
      <c r="DT14" s="72" t="str">
        <f>CONCATENATE(ROUND((((COUNTIFS(Table18[activating_chance],"&lt;100",Table18[activating_chance],"&gt;=75")))/DT7)*100,0),"%")</f>
        <v>16%</v>
      </c>
      <c r="ED14" s="1" t="s">
        <v>526</v>
      </c>
      <c r="EE14" s="72" t="str">
        <f>CONCATENATE(ROUND((((COUNTIFS(Table1820[activating_chance],"&lt;100",Table1820[activating_chance],"&gt;=75")))/EE7)*100,0),"%")</f>
        <v>13%</v>
      </c>
      <c r="EO14" s="1" t="s">
        <v>526</v>
      </c>
      <c r="EP14" s="72" t="str">
        <f>CONCATENATE(ROUND((((COUNTIFS(Table182023[activating_chance],"&lt;100",Table182023[activating_chance],"&gt;=75")))/EP7)*100,0),"%")</f>
        <v>25%</v>
      </c>
      <c r="EZ14" s="1" t="s">
        <v>526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527</v>
      </c>
      <c r="C15" s="1" t="str">
        <f>CONCATENATE(ROUND((((COUNTIFS(Table245[activating_chance],"&lt;75",Table245[activating_chance],"&gt;=25")))/C7)*100,0),"%")</f>
        <v>11%</v>
      </c>
      <c r="M15" s="1" t="s">
        <v>527</v>
      </c>
      <c r="N15" s="1" t="str">
        <f>CONCATENATE(ROUND((((COUNTIFS(Table3[activating_chance],"&lt;75",Table3[activating_chance],"&gt;=25")))/N7)*100,0),"%")</f>
        <v>10%</v>
      </c>
      <c r="X15" s="1" t="s">
        <v>527</v>
      </c>
      <c r="Y15" s="1" t="str">
        <f>CONCATENATE(ROUND((((COUNTIFS(Table39[activating_chance],"&lt;75",Table39[activating_chance],"&gt;=25")))/Y7)*100,0),"%")</f>
        <v>12%</v>
      </c>
      <c r="AI15" s="1" t="s">
        <v>527</v>
      </c>
      <c r="AJ15" s="1" t="str">
        <f>CONCATENATE(ROUND((((COUNTIFS(Table2[activating_chance],"&lt;75",Table2[activating_chance],"&gt;=25")))/AJ7)*100,0),"%")</f>
        <v>6%</v>
      </c>
      <c r="AT15" s="1" t="s">
        <v>527</v>
      </c>
      <c r="AU15" s="1" t="str">
        <f>CONCATENATE(ROUND((((COUNTIFS(Table6[activating_chance],"&lt;75",Table6[activating_chance],"&gt;=25")))/AU7)*100,0),"%")</f>
        <v>8%</v>
      </c>
      <c r="BE15" s="1" t="s">
        <v>527</v>
      </c>
      <c r="BF15" s="1" t="str">
        <f>CONCATENATE(ROUND((((COUNTIFS(Table610[activating_chance],"&lt;75",Table610[activating_chance],"&gt;=25")))/BF7)*100,0),"%")</f>
        <v>14%</v>
      </c>
      <c r="BP15" s="1" t="s">
        <v>527</v>
      </c>
      <c r="BQ15" s="1" t="str">
        <f>CONCATENATE(ROUND((((COUNTIFS(Table61011[activating_chance],"&lt;75",Table61011[activating_chance],"&gt;=25")))/BQ7)*100,0),"%")</f>
        <v>5%</v>
      </c>
      <c r="CA15" s="1" t="s">
        <v>527</v>
      </c>
      <c r="CB15" s="1" t="str">
        <f>CONCATENATE(ROUND((((COUNTIFS(Table11[activating_chance],"&lt;75",Table11[activating_chance],"&gt;=25")))/CB7)*100,0),"%")</f>
        <v>12%</v>
      </c>
      <c r="CL15" s="1" t="s">
        <v>527</v>
      </c>
      <c r="CM15" s="1" t="str">
        <f>CONCATENATE(ROUND((((COUNTIFS(Table12[activating_chance],"&lt;75",Table12[activating_chance],"&gt;=25")))/CM7)*100,0),"%")</f>
        <v>12%</v>
      </c>
      <c r="CW15" s="1" t="s">
        <v>527</v>
      </c>
      <c r="CX15" s="1" t="str">
        <f>CONCATENATE(ROUND((((COUNTIFS(Table13[activating_chance],"&lt;75",Table13[activating_chance],"&gt;=25")))/CX7)*100,0),"%")</f>
        <v>7%</v>
      </c>
      <c r="DH15" s="1" t="s">
        <v>527</v>
      </c>
      <c r="DI15" s="1" t="str">
        <f>CONCATENATE(ROUND((((COUNTIFS(Table14[activating_chance],"&lt;75",Table14[activating_chance],"&gt;=25")))/DI7)*100,0),"%")</f>
        <v>11%</v>
      </c>
      <c r="DS15" s="1" t="s">
        <v>527</v>
      </c>
      <c r="DT15" s="1" t="str">
        <f>CONCATENATE(ROUND((((COUNTIFS(Table18[activating_chance],"&lt;75",Table18[activating_chance],"&gt;=25")))/DT7)*100,0),"%")</f>
        <v>9%</v>
      </c>
      <c r="ED15" s="1" t="s">
        <v>527</v>
      </c>
      <c r="EE15" s="1" t="str">
        <f>CONCATENATE(ROUND((((COUNTIFS(Table1820[activating_chance],"&lt;75",Table1820[activating_chance],"&gt;=25")))/EE7)*100,0),"%")</f>
        <v>11%</v>
      </c>
      <c r="EO15" s="1" t="s">
        <v>527</v>
      </c>
      <c r="EP15" s="1" t="str">
        <f>CONCATENATE(ROUND((((COUNTIFS(Table182023[activating_chance],"&lt;75",Table182023[activating_chance],"&gt;=25")))/EP7)*100,0),"%")</f>
        <v>25%</v>
      </c>
      <c r="EZ15" s="1" t="s">
        <v>527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528</v>
      </c>
      <c r="C16" s="1" t="str">
        <f>CONCATENATE(ROUND((((COUNTIFS(Table245[activating_chance],"&gt;1",Table245[activating_chance],"&lt;25")))/C7)*100,0),"%")</f>
        <v>1%</v>
      </c>
      <c r="M16" s="1" t="s">
        <v>528</v>
      </c>
      <c r="N16" s="1" t="str">
        <f>CONCATENATE(ROUND((((COUNTIFS(Table3[activating_chance],"&gt;1",Table3[activating_chance],"&lt;25")))/N7)*100,0),"%")</f>
        <v>1%</v>
      </c>
      <c r="X16" s="1" t="s">
        <v>528</v>
      </c>
      <c r="Y16" s="1" t="str">
        <f>CONCATENATE(ROUND((((COUNTIFS(Table39[activating_chance],"&gt;1",Table39[activating_chance],"&lt;25")))/Y7)*100,0),"%")</f>
        <v>0%</v>
      </c>
      <c r="AI16" s="1" t="s">
        <v>528</v>
      </c>
      <c r="AJ16" s="1" t="str">
        <f>CONCATENATE(ROUND((((COUNTIFS(Table2[activating_chance],"&gt;1",Table2[activating_chance],"&lt;25")))/AJ7)*100,0),"%")</f>
        <v>1%</v>
      </c>
      <c r="AT16" s="1" t="s">
        <v>528</v>
      </c>
      <c r="AU16" s="1" t="str">
        <f>CONCATENATE(ROUND((((COUNTIFS(Table6[activating_chance],"&gt;1",Table6[activating_chance],"&lt;25")))/AU7)*100,0),"%")</f>
        <v>0%</v>
      </c>
      <c r="BE16" s="1" t="s">
        <v>528</v>
      </c>
      <c r="BF16" s="1" t="str">
        <f>CONCATENATE(ROUND((((COUNTIFS(Table610[activating_chance],"&gt;1",Table610[activating_chance],"&lt;25")))/BF7)*100,0),"%")</f>
        <v>0%</v>
      </c>
      <c r="BP16" s="1" t="s">
        <v>528</v>
      </c>
      <c r="BQ16" s="1" t="str">
        <f>CONCATENATE(ROUND((((COUNTIFS(Table61011[activating_chance],"&gt;1",Table61011[activating_chance],"&lt;25")))/BQ7)*100,0),"%")</f>
        <v>1%</v>
      </c>
      <c r="CA16" s="1" t="s">
        <v>528</v>
      </c>
      <c r="CB16" s="1" t="str">
        <f>CONCATENATE(ROUND((((COUNTIFS(Table11[activating_chance],"&gt;1",Table11[activating_chance],"&lt;25")))/CB7)*100,0),"%")</f>
        <v>4%</v>
      </c>
      <c r="CL16" s="1" t="s">
        <v>528</v>
      </c>
      <c r="CM16" s="1" t="str">
        <f>CONCATENATE(ROUND((((COUNTIFS(Table12[activating_chance],"&gt;1",Table12[activating_chance],"&lt;25")))/CM7)*100,0),"%")</f>
        <v>1%</v>
      </c>
      <c r="CW16" s="1" t="s">
        <v>528</v>
      </c>
      <c r="CX16" s="1" t="str">
        <f>CONCATENATE(ROUND((((COUNTIFS(Table13[activating_chance],"&gt;1",Table13[activating_chance],"&lt;25")))/CX7)*100,0),"%")</f>
        <v>3%</v>
      </c>
      <c r="DH16" s="1" t="s">
        <v>528</v>
      </c>
      <c r="DI16" s="1" t="str">
        <f>CONCATENATE(ROUND((((COUNTIFS(Table14[activating_chance],"&gt;1",Table14[activating_chance],"&lt;25")))/DI7)*100,0),"%")</f>
        <v>3%</v>
      </c>
      <c r="DS16" s="1" t="s">
        <v>528</v>
      </c>
      <c r="DT16" s="1" t="str">
        <f>CONCATENATE(ROUND((((COUNTIFS(Table18[activating_chance],"&gt;1",Table18[activating_chance],"&lt;25")))/DT7)*100,0),"%")</f>
        <v>4%</v>
      </c>
      <c r="ED16" s="1" t="s">
        <v>528</v>
      </c>
      <c r="EE16" s="1" t="str">
        <f>CONCATENATE(ROUND((((COUNTIFS(Table1820[activating_chance],"&gt;1",Table1820[activating_chance],"&lt;25")))/EE7)*100,0),"%")</f>
        <v>3%</v>
      </c>
      <c r="EO16" s="1" t="s">
        <v>528</v>
      </c>
      <c r="EP16" s="1" t="str">
        <f>CONCATENATE(ROUND((((COUNTIFS(Table182023[activating_chance],"&gt;1",Table182023[activating_chance],"&lt;25")))/EP7)*100,0),"%")</f>
        <v>0%</v>
      </c>
      <c r="EZ16" s="1" t="s">
        <v>528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459</v>
      </c>
      <c r="C18" s="1" t="s">
        <v>399</v>
      </c>
      <c r="I18" s="83" t="s">
        <v>7353</v>
      </c>
      <c r="M18" s="1" t="s">
        <v>459</v>
      </c>
      <c r="N18" s="1" t="s">
        <v>265</v>
      </c>
      <c r="X18" s="1" t="s">
        <v>459</v>
      </c>
      <c r="Y18" s="1" t="s">
        <v>460</v>
      </c>
      <c r="AI18" s="1" t="s">
        <v>459</v>
      </c>
      <c r="AJ18" s="1" t="s">
        <v>461</v>
      </c>
      <c r="AT18" s="1" t="s">
        <v>459</v>
      </c>
      <c r="AU18" s="1" t="s">
        <v>462</v>
      </c>
      <c r="BA18" s="122"/>
      <c r="BE18" s="1" t="s">
        <v>459</v>
      </c>
      <c r="BF18" s="1" t="s">
        <v>463</v>
      </c>
      <c r="BP18" s="1" t="s">
        <v>459</v>
      </c>
      <c r="BQ18" s="1" t="s">
        <v>464</v>
      </c>
      <c r="CA18" s="1" t="s">
        <v>459</v>
      </c>
      <c r="CB18" s="1" t="s">
        <v>517</v>
      </c>
      <c r="CL18" s="1" t="s">
        <v>459</v>
      </c>
      <c r="CM18" s="1" t="s">
        <v>534</v>
      </c>
      <c r="CW18" s="1" t="s">
        <v>459</v>
      </c>
      <c r="CX18" s="1" t="s">
        <v>463</v>
      </c>
      <c r="DH18" s="1" t="s">
        <v>459</v>
      </c>
      <c r="DI18" s="1" t="s">
        <v>537</v>
      </c>
      <c r="DS18" s="1" t="s">
        <v>459</v>
      </c>
      <c r="DT18" s="1" t="s">
        <v>618</v>
      </c>
      <c r="ED18" s="1" t="s">
        <v>459</v>
      </c>
      <c r="EE18" s="1" t="s">
        <v>620</v>
      </c>
      <c r="EO18" s="1" t="s">
        <v>459</v>
      </c>
      <c r="EP18" s="1" t="s">
        <v>622</v>
      </c>
      <c r="EZ18" s="1" t="s">
        <v>459</v>
      </c>
      <c r="FA18" s="1" t="s">
        <v>623</v>
      </c>
    </row>
    <row r="19" spans="2:165" x14ac:dyDescent="0.25">
      <c r="I19" s="77" t="s">
        <v>7354</v>
      </c>
    </row>
    <row r="21" spans="2:165" x14ac:dyDescent="0.25">
      <c r="B21" s="1" t="s">
        <v>222</v>
      </c>
      <c r="C21" s="1" t="s">
        <v>223</v>
      </c>
      <c r="D21" s="1" t="s">
        <v>224</v>
      </c>
      <c r="E21" s="1" t="s">
        <v>225</v>
      </c>
      <c r="F21" s="1" t="s">
        <v>219</v>
      </c>
      <c r="G21" s="1" t="s">
        <v>226</v>
      </c>
      <c r="H21" s="1" t="s">
        <v>342</v>
      </c>
      <c r="I21" s="72" t="s">
        <v>7327</v>
      </c>
      <c r="J21" s="72" t="s">
        <v>7328</v>
      </c>
      <c r="K21" s="72" t="s">
        <v>7329</v>
      </c>
      <c r="M21" t="s">
        <v>222</v>
      </c>
      <c r="N21" t="s">
        <v>223</v>
      </c>
      <c r="O21" t="s">
        <v>224</v>
      </c>
      <c r="P21" t="s">
        <v>225</v>
      </c>
      <c r="Q21" t="s">
        <v>219</v>
      </c>
      <c r="R21" t="s">
        <v>226</v>
      </c>
      <c r="S21" t="s">
        <v>347</v>
      </c>
      <c r="T21" t="s">
        <v>7327</v>
      </c>
      <c r="U21" t="s">
        <v>7328</v>
      </c>
      <c r="V21" t="s">
        <v>7329</v>
      </c>
      <c r="X21" t="s">
        <v>222</v>
      </c>
      <c r="Y21" t="s">
        <v>223</v>
      </c>
      <c r="Z21" t="s">
        <v>224</v>
      </c>
      <c r="AA21" t="s">
        <v>225</v>
      </c>
      <c r="AB21" t="s">
        <v>219</v>
      </c>
      <c r="AC21" t="s">
        <v>226</v>
      </c>
      <c r="AD21" t="s">
        <v>347</v>
      </c>
      <c r="AE21" t="s">
        <v>7327</v>
      </c>
      <c r="AF21" t="s">
        <v>7328</v>
      </c>
      <c r="AG21" t="s">
        <v>7329</v>
      </c>
      <c r="AI21" t="s">
        <v>222</v>
      </c>
      <c r="AJ21" t="s">
        <v>223</v>
      </c>
      <c r="AK21" t="s">
        <v>224</v>
      </c>
      <c r="AL21" t="s">
        <v>225</v>
      </c>
      <c r="AM21" t="s">
        <v>219</v>
      </c>
      <c r="AN21" t="s">
        <v>226</v>
      </c>
      <c r="AO21" t="s">
        <v>347</v>
      </c>
      <c r="AP21" s="76" t="s">
        <v>7327</v>
      </c>
      <c r="AQ21" s="76" t="s">
        <v>7328</v>
      </c>
      <c r="AR21" s="122" t="s">
        <v>7329</v>
      </c>
      <c r="AT21" t="s">
        <v>222</v>
      </c>
      <c r="AU21" t="s">
        <v>223</v>
      </c>
      <c r="AV21" t="s">
        <v>224</v>
      </c>
      <c r="AW21" t="s">
        <v>225</v>
      </c>
      <c r="AX21" t="s">
        <v>219</v>
      </c>
      <c r="AY21" t="s">
        <v>226</v>
      </c>
      <c r="AZ21" t="s">
        <v>347</v>
      </c>
      <c r="BA21" s="76" t="s">
        <v>7327</v>
      </c>
      <c r="BB21" s="76" t="s">
        <v>7328</v>
      </c>
      <c r="BC21" s="122" t="s">
        <v>7329</v>
      </c>
      <c r="BE21" t="s">
        <v>222</v>
      </c>
      <c r="BF21" t="s">
        <v>223</v>
      </c>
      <c r="BG21" t="s">
        <v>224</v>
      </c>
      <c r="BH21" t="s">
        <v>225</v>
      </c>
      <c r="BI21" t="s">
        <v>219</v>
      </c>
      <c r="BJ21" t="s">
        <v>226</v>
      </c>
      <c r="BK21" t="s">
        <v>347</v>
      </c>
      <c r="BL21" s="76" t="s">
        <v>7327</v>
      </c>
      <c r="BM21" s="76" t="s">
        <v>7328</v>
      </c>
      <c r="BN21" s="122" t="s">
        <v>7329</v>
      </c>
      <c r="BP21" t="s">
        <v>222</v>
      </c>
      <c r="BQ21" t="s">
        <v>223</v>
      </c>
      <c r="BR21" t="s">
        <v>224</v>
      </c>
      <c r="BS21" t="s">
        <v>225</v>
      </c>
      <c r="BT21" t="s">
        <v>219</v>
      </c>
      <c r="BU21" t="s">
        <v>226</v>
      </c>
      <c r="BV21" t="s">
        <v>347</v>
      </c>
      <c r="BW21" s="76" t="s">
        <v>7327</v>
      </c>
      <c r="BX21" s="76" t="s">
        <v>7328</v>
      </c>
      <c r="BY21" s="122" t="s">
        <v>7329</v>
      </c>
      <c r="CA21" t="s">
        <v>222</v>
      </c>
      <c r="CB21" t="s">
        <v>223</v>
      </c>
      <c r="CC21" t="s">
        <v>224</v>
      </c>
      <c r="CD21" t="s">
        <v>225</v>
      </c>
      <c r="CE21" t="s">
        <v>219</v>
      </c>
      <c r="CF21" t="s">
        <v>226</v>
      </c>
      <c r="CG21" t="s">
        <v>347</v>
      </c>
      <c r="CH21" s="76" t="s">
        <v>7327</v>
      </c>
      <c r="CI21" s="76" t="s">
        <v>7328</v>
      </c>
      <c r="CJ21" s="122" t="s">
        <v>7329</v>
      </c>
      <c r="CL21" t="s">
        <v>222</v>
      </c>
      <c r="CM21" t="s">
        <v>223</v>
      </c>
      <c r="CN21" t="s">
        <v>224</v>
      </c>
      <c r="CO21" t="s">
        <v>225</v>
      </c>
      <c r="CP21" t="s">
        <v>219</v>
      </c>
      <c r="CQ21" t="s">
        <v>226</v>
      </c>
      <c r="CR21" t="s">
        <v>347</v>
      </c>
      <c r="CS21" s="76" t="s">
        <v>7327</v>
      </c>
      <c r="CT21" s="76" t="s">
        <v>7328</v>
      </c>
      <c r="CU21" s="122" t="s">
        <v>7329</v>
      </c>
      <c r="CW21" t="s">
        <v>222</v>
      </c>
      <c r="CX21" t="s">
        <v>223</v>
      </c>
      <c r="CY21" t="s">
        <v>224</v>
      </c>
      <c r="CZ21" t="s">
        <v>225</v>
      </c>
      <c r="DA21" t="s">
        <v>219</v>
      </c>
      <c r="DB21" t="s">
        <v>226</v>
      </c>
      <c r="DC21" t="s">
        <v>347</v>
      </c>
      <c r="DD21" s="76" t="s">
        <v>7327</v>
      </c>
      <c r="DE21" s="76" t="s">
        <v>7328</v>
      </c>
      <c r="DF21" s="122" t="s">
        <v>7329</v>
      </c>
      <c r="DH21" t="s">
        <v>222</v>
      </c>
      <c r="DI21" t="s">
        <v>223</v>
      </c>
      <c r="DJ21" t="s">
        <v>224</v>
      </c>
      <c r="DK21" t="s">
        <v>225</v>
      </c>
      <c r="DL21" t="s">
        <v>219</v>
      </c>
      <c r="DM21" t="s">
        <v>226</v>
      </c>
      <c r="DN21" t="s">
        <v>347</v>
      </c>
      <c r="DO21" s="76" t="s">
        <v>7327</v>
      </c>
      <c r="DP21" s="76" t="s">
        <v>7328</v>
      </c>
      <c r="DQ21" s="122" t="s">
        <v>7329</v>
      </c>
      <c r="DS21" s="97" t="s">
        <v>222</v>
      </c>
      <c r="DT21" s="97" t="s">
        <v>223</v>
      </c>
      <c r="DU21" s="97" t="s">
        <v>224</v>
      </c>
      <c r="DV21" s="97" t="s">
        <v>225</v>
      </c>
      <c r="DW21" s="97" t="s">
        <v>219</v>
      </c>
      <c r="DX21" s="97" t="s">
        <v>226</v>
      </c>
      <c r="DY21" s="97" t="s">
        <v>347</v>
      </c>
      <c r="DZ21" s="126" t="s">
        <v>7327</v>
      </c>
      <c r="EA21" s="126" t="s">
        <v>7328</v>
      </c>
      <c r="EB21" s="127" t="s">
        <v>7329</v>
      </c>
      <c r="ED21" s="97" t="s">
        <v>222</v>
      </c>
      <c r="EE21" s="97" t="s">
        <v>223</v>
      </c>
      <c r="EF21" s="97" t="s">
        <v>224</v>
      </c>
      <c r="EG21" s="97" t="s">
        <v>225</v>
      </c>
      <c r="EH21" s="97" t="s">
        <v>219</v>
      </c>
      <c r="EI21" s="97" t="s">
        <v>226</v>
      </c>
      <c r="EJ21" s="97" t="s">
        <v>347</v>
      </c>
      <c r="EK21" s="126" t="s">
        <v>7327</v>
      </c>
      <c r="EL21" s="126" t="s">
        <v>7328</v>
      </c>
      <c r="EM21" s="127" t="s">
        <v>7329</v>
      </c>
      <c r="EO21" s="97" t="s">
        <v>222</v>
      </c>
      <c r="EP21" s="97" t="s">
        <v>223</v>
      </c>
      <c r="EQ21" s="97" t="s">
        <v>224</v>
      </c>
      <c r="ER21" s="97" t="s">
        <v>225</v>
      </c>
      <c r="ES21" s="97" t="s">
        <v>219</v>
      </c>
      <c r="ET21" s="97" t="s">
        <v>226</v>
      </c>
      <c r="EU21" s="97" t="s">
        <v>347</v>
      </c>
      <c r="EV21" s="126" t="s">
        <v>7327</v>
      </c>
      <c r="EW21" s="126" t="s">
        <v>7328</v>
      </c>
      <c r="EX21" s="127" t="s">
        <v>7329</v>
      </c>
      <c r="EZ21" s="97" t="s">
        <v>222</v>
      </c>
      <c r="FA21" s="97" t="s">
        <v>223</v>
      </c>
      <c r="FB21" s="97" t="s">
        <v>224</v>
      </c>
      <c r="FC21" s="97" t="s">
        <v>225</v>
      </c>
      <c r="FD21" s="97" t="s">
        <v>219</v>
      </c>
      <c r="FE21" s="97" t="s">
        <v>226</v>
      </c>
      <c r="FF21" s="97" t="s">
        <v>347</v>
      </c>
      <c r="FG21" s="126" t="s">
        <v>7327</v>
      </c>
      <c r="FH21" s="126" t="s">
        <v>7328</v>
      </c>
      <c r="FI21" s="127" t="s">
        <v>7329</v>
      </c>
    </row>
    <row r="22" spans="2:165" x14ac:dyDescent="0.25">
      <c r="B22" s="74" t="s">
        <v>228</v>
      </c>
      <c r="C22">
        <v>11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6">
        <v>8</v>
      </c>
      <c r="J22" s="76">
        <v>15</v>
      </c>
      <c r="K22" s="73" t="b">
        <v>1</v>
      </c>
      <c r="M22" t="s">
        <v>227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6">
        <v>1</v>
      </c>
      <c r="U22" s="76">
        <v>3</v>
      </c>
      <c r="V22" t="b">
        <v>0</v>
      </c>
      <c r="W22" s="73"/>
      <c r="X22" t="s">
        <v>227</v>
      </c>
      <c r="Y22">
        <v>1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227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227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227</v>
      </c>
      <c r="BF22">
        <v>1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55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229</v>
      </c>
      <c r="BQ22">
        <v>1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25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229</v>
      </c>
      <c r="CB22">
        <v>3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60</v>
      </c>
      <c r="CG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227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227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227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634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227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227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3" t="s">
        <v>227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4" t="s">
        <v>228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6">
        <v>8</v>
      </c>
      <c r="J23" s="76">
        <v>12</v>
      </c>
      <c r="K23" s="73" t="b">
        <v>1</v>
      </c>
      <c r="M23" t="s">
        <v>227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6">
        <v>1</v>
      </c>
      <c r="U23" s="76">
        <v>1</v>
      </c>
      <c r="V23" t="b">
        <v>0</v>
      </c>
      <c r="W23" s="73"/>
      <c r="X23" t="s">
        <v>227</v>
      </c>
      <c r="Y23">
        <v>1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227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227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227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229</v>
      </c>
      <c r="BQ23">
        <v>1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25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229</v>
      </c>
      <c r="CB23">
        <v>2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50</v>
      </c>
      <c r="CG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227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227</v>
      </c>
      <c r="CX23">
        <v>2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88</v>
      </c>
      <c r="DC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227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227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227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227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5" t="s">
        <v>227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4" t="s">
        <v>229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6">
        <v>1</v>
      </c>
      <c r="J24" s="76">
        <v>1</v>
      </c>
      <c r="K24" s="73" t="b">
        <v>0</v>
      </c>
      <c r="M24" t="s">
        <v>227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6">
        <v>1</v>
      </c>
      <c r="U24" s="76">
        <v>1</v>
      </c>
      <c r="V24" t="b">
        <v>0</v>
      </c>
      <c r="W24" s="73"/>
      <c r="X24" t="s">
        <v>227</v>
      </c>
      <c r="Y24">
        <v>1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227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227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227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229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229</v>
      </c>
      <c r="CB24">
        <v>3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75</v>
      </c>
      <c r="CG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227</v>
      </c>
      <c r="CM24">
        <v>2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88</v>
      </c>
      <c r="CR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227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227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227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227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227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3" t="s">
        <v>227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4" t="s">
        <v>229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6">
        <v>2</v>
      </c>
      <c r="J25" s="76">
        <v>4</v>
      </c>
      <c r="K25" s="73" t="b">
        <v>0</v>
      </c>
      <c r="M25" t="s">
        <v>227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6">
        <v>1</v>
      </c>
      <c r="U25" s="76">
        <v>1</v>
      </c>
      <c r="V25" t="b">
        <v>0</v>
      </c>
      <c r="W25" s="73"/>
      <c r="X25" t="s">
        <v>227</v>
      </c>
      <c r="Y25">
        <v>1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227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227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227</v>
      </c>
      <c r="BF25">
        <v>1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55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229</v>
      </c>
      <c r="BQ25">
        <v>1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25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229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227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227</v>
      </c>
      <c r="CX25">
        <v>1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55</v>
      </c>
      <c r="DC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227</v>
      </c>
      <c r="DI25">
        <v>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275</v>
      </c>
      <c r="DN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1</v>
      </c>
      <c r="DS25" t="s">
        <v>227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227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227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8" t="s">
        <v>227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4" t="s">
        <v>229</v>
      </c>
      <c r="C26">
        <v>3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6">
        <v>3</v>
      </c>
      <c r="J26" s="76">
        <v>4</v>
      </c>
      <c r="K26" s="73" t="b">
        <v>0</v>
      </c>
      <c r="M26" t="s">
        <v>227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6">
        <v>1</v>
      </c>
      <c r="U26" s="76">
        <v>1</v>
      </c>
      <c r="V26" t="b">
        <v>0</v>
      </c>
      <c r="W26" s="73"/>
      <c r="X26" t="s">
        <v>228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227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227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227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229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229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227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227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227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227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227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229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6">
        <v>1</v>
      </c>
      <c r="J27" s="76">
        <v>3</v>
      </c>
      <c r="K27" s="73" t="b">
        <v>0</v>
      </c>
      <c r="M27" t="s">
        <v>228</v>
      </c>
      <c r="N27">
        <v>11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6">
        <v>8</v>
      </c>
      <c r="U27" s="76">
        <v>15</v>
      </c>
      <c r="V27" t="b">
        <v>1</v>
      </c>
      <c r="W27" s="73"/>
      <c r="X27" t="s">
        <v>228</v>
      </c>
      <c r="Y27">
        <v>6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227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227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227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229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229</v>
      </c>
      <c r="CB27">
        <v>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125</v>
      </c>
      <c r="CG2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227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228</v>
      </c>
      <c r="CX27">
        <v>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125</v>
      </c>
      <c r="DC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227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227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227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229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6">
        <v>1</v>
      </c>
      <c r="J28" s="76">
        <v>1</v>
      </c>
      <c r="K28" s="73" t="b">
        <v>0</v>
      </c>
      <c r="M28" t="s">
        <v>228</v>
      </c>
      <c r="N28">
        <v>11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6">
        <v>8</v>
      </c>
      <c r="U28" s="76">
        <v>15</v>
      </c>
      <c r="V28" t="b">
        <v>1</v>
      </c>
      <c r="W28" s="73"/>
      <c r="X28" t="s">
        <v>228</v>
      </c>
      <c r="Y28">
        <v>3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227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228</v>
      </c>
      <c r="AU28">
        <v>11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275</v>
      </c>
      <c r="AZ2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227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229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229</v>
      </c>
      <c r="CB28">
        <v>2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50</v>
      </c>
      <c r="CG2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227</v>
      </c>
      <c r="CM28">
        <v>1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55</v>
      </c>
      <c r="CR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228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227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227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227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229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6">
        <v>2</v>
      </c>
      <c r="J29" s="76">
        <v>4</v>
      </c>
      <c r="K29" s="73" t="b">
        <v>0</v>
      </c>
      <c r="M29" t="s">
        <v>228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6">
        <v>6</v>
      </c>
      <c r="U29" s="76">
        <v>10</v>
      </c>
      <c r="V29" t="b">
        <v>1</v>
      </c>
      <c r="W29" s="73"/>
      <c r="X29" t="s">
        <v>228</v>
      </c>
      <c r="Y29">
        <v>6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227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228</v>
      </c>
      <c r="AU29">
        <v>6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150</v>
      </c>
      <c r="AZ2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227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229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229</v>
      </c>
      <c r="CB29">
        <v>3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75</v>
      </c>
      <c r="CG2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227</v>
      </c>
      <c r="CM29">
        <v>1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55</v>
      </c>
      <c r="CR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228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227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227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228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229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6">
        <v>1</v>
      </c>
      <c r="J30" s="76">
        <v>3</v>
      </c>
      <c r="K30" s="73" t="b">
        <v>0</v>
      </c>
      <c r="M30" t="s">
        <v>228</v>
      </c>
      <c r="N30">
        <v>11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6">
        <v>8</v>
      </c>
      <c r="U30" s="76">
        <v>15</v>
      </c>
      <c r="V30" t="b">
        <v>1</v>
      </c>
      <c r="W30" s="73"/>
      <c r="X30" t="s">
        <v>228</v>
      </c>
      <c r="Y30">
        <v>2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227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228</v>
      </c>
      <c r="AU30">
        <v>7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175</v>
      </c>
      <c r="AZ3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227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229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229</v>
      </c>
      <c r="CB30">
        <v>3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60</v>
      </c>
      <c r="CG3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228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228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227</v>
      </c>
      <c r="DI30">
        <v>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193</v>
      </c>
      <c r="DN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1</v>
      </c>
      <c r="DS30" t="s">
        <v>227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228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229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6">
        <v>1</v>
      </c>
      <c r="J31" s="76">
        <v>1</v>
      </c>
      <c r="K31" s="73" t="b">
        <v>0</v>
      </c>
      <c r="M31" t="s">
        <v>228</v>
      </c>
      <c r="N31">
        <v>11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6">
        <v>8</v>
      </c>
      <c r="U31" s="76">
        <v>15</v>
      </c>
      <c r="V31" t="b">
        <v>1</v>
      </c>
      <c r="W31" s="73"/>
      <c r="X31" t="s">
        <v>228</v>
      </c>
      <c r="Y31">
        <v>6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229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228</v>
      </c>
      <c r="AU31">
        <v>7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175</v>
      </c>
      <c r="AZ3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227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229</v>
      </c>
      <c r="BQ31">
        <v>2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50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229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228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228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227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227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228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229</v>
      </c>
      <c r="C32">
        <v>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6">
        <v>5</v>
      </c>
      <c r="J32" s="76">
        <v>6</v>
      </c>
      <c r="K32" s="73" t="b">
        <v>1</v>
      </c>
      <c r="M32" t="s">
        <v>229</v>
      </c>
      <c r="N32">
        <v>1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6">
        <v>1</v>
      </c>
      <c r="U32" s="76">
        <v>2</v>
      </c>
      <c r="V32" t="b">
        <v>0</v>
      </c>
      <c r="W32" s="73"/>
      <c r="X32" t="s">
        <v>450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229</v>
      </c>
      <c r="AJ32">
        <v>7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175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229</v>
      </c>
      <c r="AU32">
        <v>1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25</v>
      </c>
      <c r="AZ3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227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229</v>
      </c>
      <c r="BQ32">
        <v>1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20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229</v>
      </c>
      <c r="CB32">
        <v>2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50</v>
      </c>
      <c r="CG3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228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228</v>
      </c>
      <c r="CX32">
        <v>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125</v>
      </c>
      <c r="DC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227</v>
      </c>
      <c r="DI32">
        <v>1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44</v>
      </c>
      <c r="DN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227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228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229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6">
        <v>15</v>
      </c>
      <c r="J33" s="76">
        <v>15</v>
      </c>
      <c r="K33" s="73" t="b">
        <v>1</v>
      </c>
      <c r="M33" t="s">
        <v>229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6">
        <v>1</v>
      </c>
      <c r="U33" s="76">
        <v>3</v>
      </c>
      <c r="V33" t="b">
        <v>0</v>
      </c>
      <c r="W33" s="73"/>
      <c r="X33" t="s">
        <v>450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229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229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227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229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229</v>
      </c>
      <c r="CB33">
        <v>2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50</v>
      </c>
      <c r="CG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228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228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227</v>
      </c>
      <c r="DI33">
        <v>1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55</v>
      </c>
      <c r="DN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227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228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229</v>
      </c>
      <c r="C34">
        <v>3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6">
        <v>3</v>
      </c>
      <c r="J34" s="76">
        <v>4</v>
      </c>
      <c r="K34" s="73" t="b">
        <v>0</v>
      </c>
      <c r="M34" t="s">
        <v>229</v>
      </c>
      <c r="N34">
        <v>6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6">
        <v>5</v>
      </c>
      <c r="U34" s="76">
        <v>8</v>
      </c>
      <c r="V34" t="b">
        <v>1</v>
      </c>
      <c r="W34" s="73"/>
      <c r="X34" t="s">
        <v>450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229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229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227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229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229</v>
      </c>
      <c r="CB34">
        <v>3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60</v>
      </c>
      <c r="CG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228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228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227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228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228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229</v>
      </c>
      <c r="C35">
        <v>2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6">
        <v>2</v>
      </c>
      <c r="J35" s="76">
        <v>3</v>
      </c>
      <c r="K35" s="73" t="b">
        <v>0</v>
      </c>
      <c r="M35" t="s">
        <v>229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6">
        <v>5</v>
      </c>
      <c r="U35" s="76">
        <v>15</v>
      </c>
      <c r="V35" t="b">
        <v>1</v>
      </c>
      <c r="W35" s="73"/>
      <c r="X35" t="s">
        <v>450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229</v>
      </c>
      <c r="AJ35">
        <v>2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50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229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227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229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229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228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228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227</v>
      </c>
      <c r="DI35">
        <v>1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17</v>
      </c>
      <c r="DN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228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228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229</v>
      </c>
      <c r="C36">
        <v>1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6">
        <v>1</v>
      </c>
      <c r="J36" s="76">
        <v>2</v>
      </c>
      <c r="K36" s="73" t="b">
        <v>0</v>
      </c>
      <c r="M36" t="s">
        <v>229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6">
        <v>1</v>
      </c>
      <c r="U36" s="76">
        <v>3</v>
      </c>
      <c r="V36" t="b">
        <v>0</v>
      </c>
      <c r="W36" s="73"/>
      <c r="X36" t="s">
        <v>396</v>
      </c>
      <c r="Y36">
        <v>2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229</v>
      </c>
      <c r="AJ36">
        <v>2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40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229</v>
      </c>
      <c r="AU36">
        <v>1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25</v>
      </c>
      <c r="AZ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227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229</v>
      </c>
      <c r="BQ36">
        <v>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125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229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228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228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227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228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228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229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6">
        <v>6</v>
      </c>
      <c r="J37" s="76">
        <v>10</v>
      </c>
      <c r="K37" s="73" t="b">
        <v>1</v>
      </c>
      <c r="M37" t="s">
        <v>229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6">
        <v>1</v>
      </c>
      <c r="U37" s="76">
        <v>1</v>
      </c>
      <c r="V37" t="b">
        <v>0</v>
      </c>
      <c r="W37" s="73"/>
      <c r="X37" t="s">
        <v>396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229</v>
      </c>
      <c r="AJ37">
        <v>6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45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229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227</v>
      </c>
      <c r="BF37">
        <v>1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55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229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229</v>
      </c>
      <c r="CB37">
        <v>2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50</v>
      </c>
      <c r="CG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229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228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227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228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228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229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6">
        <v>1</v>
      </c>
      <c r="J38" s="76">
        <v>1</v>
      </c>
      <c r="K38" s="73" t="b">
        <v>0</v>
      </c>
      <c r="M38" t="s">
        <v>229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6">
        <v>1</v>
      </c>
      <c r="U38" s="76">
        <v>3</v>
      </c>
      <c r="V38" t="b">
        <v>0</v>
      </c>
      <c r="W38" s="73"/>
      <c r="X38" t="s">
        <v>396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229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229</v>
      </c>
      <c r="AU38">
        <v>1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25</v>
      </c>
      <c r="AZ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227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229</v>
      </c>
      <c r="BQ38">
        <v>1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25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229</v>
      </c>
      <c r="CB38">
        <v>3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75</v>
      </c>
      <c r="CG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229</v>
      </c>
      <c r="CM38">
        <v>3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75</v>
      </c>
      <c r="CR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228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227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228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228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229</v>
      </c>
      <c r="C39">
        <v>2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6">
        <v>2</v>
      </c>
      <c r="J39" s="76">
        <v>3</v>
      </c>
      <c r="K39" s="73" t="b">
        <v>0</v>
      </c>
      <c r="M39" t="s">
        <v>229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6">
        <v>1</v>
      </c>
      <c r="U39" s="76">
        <v>1</v>
      </c>
      <c r="V39" t="b">
        <v>0</v>
      </c>
      <c r="W39" s="73"/>
      <c r="X39" t="s">
        <v>233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229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229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227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229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229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229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228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227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228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228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229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6">
        <v>1</v>
      </c>
      <c r="J40" s="76">
        <v>1</v>
      </c>
      <c r="K40" s="73" t="b">
        <v>0</v>
      </c>
      <c r="M40" t="s">
        <v>229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6">
        <v>1</v>
      </c>
      <c r="U40" s="76">
        <v>1</v>
      </c>
      <c r="V40" t="b">
        <v>0</v>
      </c>
      <c r="W40" s="73"/>
      <c r="X40" t="s">
        <v>233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229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229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228</v>
      </c>
      <c r="BF40">
        <v>6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150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229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229</v>
      </c>
      <c r="CB40">
        <v>1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8</v>
      </c>
      <c r="CG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229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228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227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228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228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229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6">
        <v>1</v>
      </c>
      <c r="J41" s="76">
        <v>1</v>
      </c>
      <c r="K41" s="73" t="b">
        <v>0</v>
      </c>
      <c r="M41" t="s">
        <v>229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6">
        <v>10</v>
      </c>
      <c r="U41" s="76">
        <v>16</v>
      </c>
      <c r="V41" t="b">
        <v>1</v>
      </c>
      <c r="W41" s="73"/>
      <c r="X41" t="s">
        <v>233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229</v>
      </c>
      <c r="AJ41">
        <v>3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75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229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228</v>
      </c>
      <c r="BF41">
        <v>6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150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229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229</v>
      </c>
      <c r="CB41">
        <v>3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75</v>
      </c>
      <c r="CG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229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228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227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228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228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229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6">
        <v>6</v>
      </c>
      <c r="J42" s="76">
        <v>8</v>
      </c>
      <c r="K42" s="73" t="b">
        <v>1</v>
      </c>
      <c r="M42" t="s">
        <v>229</v>
      </c>
      <c r="N42">
        <v>1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6">
        <v>1</v>
      </c>
      <c r="U42" s="76">
        <v>2</v>
      </c>
      <c r="V42" t="b">
        <v>0</v>
      </c>
      <c r="W42" s="73"/>
      <c r="X42" t="s">
        <v>337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229</v>
      </c>
      <c r="AJ42">
        <v>3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75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229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228</v>
      </c>
      <c r="BF42">
        <v>6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150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229</v>
      </c>
      <c r="BQ42">
        <v>1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25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229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229</v>
      </c>
      <c r="CM42">
        <v>1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8</v>
      </c>
      <c r="CR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228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227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228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228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229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6">
        <v>1</v>
      </c>
      <c r="J43" s="76">
        <v>1</v>
      </c>
      <c r="K43" s="73" t="b">
        <v>0</v>
      </c>
      <c r="M43" t="s">
        <v>229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6">
        <v>1</v>
      </c>
      <c r="U43" s="76">
        <v>1</v>
      </c>
      <c r="V43" t="b">
        <v>0</v>
      </c>
      <c r="W43" s="73"/>
      <c r="X43" t="s">
        <v>337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229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229</v>
      </c>
      <c r="AU43">
        <v>1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25</v>
      </c>
      <c r="AZ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228</v>
      </c>
      <c r="BF43">
        <v>6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150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229</v>
      </c>
      <c r="BQ43">
        <v>3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75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229</v>
      </c>
      <c r="CB43">
        <v>2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50</v>
      </c>
      <c r="CG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229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228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227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228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228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229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6">
        <v>1</v>
      </c>
      <c r="J44" s="76">
        <v>1</v>
      </c>
      <c r="K44" s="73" t="b">
        <v>0</v>
      </c>
      <c r="M44" t="s">
        <v>229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6">
        <v>1</v>
      </c>
      <c r="U44" s="76">
        <v>1</v>
      </c>
      <c r="V44" t="b">
        <v>0</v>
      </c>
      <c r="W44" s="73"/>
      <c r="X44" t="s">
        <v>403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229</v>
      </c>
      <c r="AJ44">
        <v>1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25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229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228</v>
      </c>
      <c r="BF44">
        <v>6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150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229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229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229</v>
      </c>
      <c r="CM44">
        <v>1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25</v>
      </c>
      <c r="CR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228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227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228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228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229</v>
      </c>
      <c r="C45">
        <v>1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6">
        <v>1</v>
      </c>
      <c r="J45" s="76">
        <v>2</v>
      </c>
      <c r="K45" s="73" t="b">
        <v>0</v>
      </c>
      <c r="M45" t="s">
        <v>229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6">
        <v>1</v>
      </c>
      <c r="U45" s="76">
        <v>1</v>
      </c>
      <c r="V45" t="b">
        <v>0</v>
      </c>
      <c r="W45" s="73"/>
      <c r="X45" t="s">
        <v>470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229</v>
      </c>
      <c r="AJ45">
        <v>3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75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229</v>
      </c>
      <c r="AU45">
        <v>2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50</v>
      </c>
      <c r="AZ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228</v>
      </c>
      <c r="BF45">
        <v>3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75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229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229</v>
      </c>
      <c r="CB45">
        <v>2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50</v>
      </c>
      <c r="CG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229</v>
      </c>
      <c r="CM45">
        <v>3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75</v>
      </c>
      <c r="CR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228</v>
      </c>
      <c r="CX45">
        <v>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125</v>
      </c>
      <c r="DC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227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228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228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229</v>
      </c>
      <c r="C46">
        <v>3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6">
        <v>3</v>
      </c>
      <c r="J46" s="76">
        <v>4</v>
      </c>
      <c r="K46" s="73" t="b">
        <v>0</v>
      </c>
      <c r="M46" t="s">
        <v>229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6">
        <v>1</v>
      </c>
      <c r="U46" s="76">
        <v>3</v>
      </c>
      <c r="V46" t="b">
        <v>0</v>
      </c>
      <c r="W46" s="73"/>
      <c r="X46" t="s">
        <v>471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229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229</v>
      </c>
      <c r="AU46">
        <v>1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8</v>
      </c>
      <c r="AZ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228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229</v>
      </c>
      <c r="BQ46">
        <v>3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75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229</v>
      </c>
      <c r="CB46">
        <v>3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60</v>
      </c>
      <c r="CG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229</v>
      </c>
      <c r="CM46">
        <v>2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40</v>
      </c>
      <c r="CR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450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227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228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228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229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6">
        <v>1</v>
      </c>
      <c r="J47" s="76">
        <v>1</v>
      </c>
      <c r="K47" s="73" t="b">
        <v>0</v>
      </c>
      <c r="M47" t="s">
        <v>229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6">
        <v>2</v>
      </c>
      <c r="U47" s="76">
        <v>4</v>
      </c>
      <c r="V47" t="b">
        <v>0</v>
      </c>
      <c r="W47" s="73"/>
      <c r="X47" t="s">
        <v>391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229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229</v>
      </c>
      <c r="AU47">
        <v>2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50</v>
      </c>
      <c r="AZ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228</v>
      </c>
      <c r="BF47">
        <v>6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150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229</v>
      </c>
      <c r="BQ47">
        <v>1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25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229</v>
      </c>
      <c r="CB47">
        <v>1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20</v>
      </c>
      <c r="CG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229</v>
      </c>
      <c r="CM47">
        <v>2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15</v>
      </c>
      <c r="CR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450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227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228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228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229</v>
      </c>
      <c r="C48">
        <v>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6">
        <v>5</v>
      </c>
      <c r="J48" s="76">
        <v>6</v>
      </c>
      <c r="K48" s="73" t="b">
        <v>1</v>
      </c>
      <c r="M48" t="s">
        <v>229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6">
        <v>1</v>
      </c>
      <c r="U48" s="76">
        <v>3</v>
      </c>
      <c r="V48" t="b">
        <v>0</v>
      </c>
      <c r="W48" s="73"/>
      <c r="X48" t="s">
        <v>391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229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229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228</v>
      </c>
      <c r="BF48">
        <v>6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150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229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229</v>
      </c>
      <c r="CB48">
        <v>1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25</v>
      </c>
      <c r="CG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229</v>
      </c>
      <c r="CM48">
        <v>1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25</v>
      </c>
      <c r="CR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396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227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228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228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229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6">
        <v>1</v>
      </c>
      <c r="J49" s="76">
        <v>1</v>
      </c>
      <c r="K49" s="73" t="b">
        <v>0</v>
      </c>
      <c r="M49" t="s">
        <v>229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6">
        <v>5</v>
      </c>
      <c r="U49" s="76">
        <v>7</v>
      </c>
      <c r="V49" t="b">
        <v>1</v>
      </c>
      <c r="W49" s="73"/>
      <c r="X49" t="s">
        <v>391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229</v>
      </c>
      <c r="AJ49">
        <v>2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50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229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228</v>
      </c>
      <c r="BF49">
        <v>6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150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229</v>
      </c>
      <c r="BQ49">
        <v>1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25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229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229</v>
      </c>
      <c r="CM49">
        <v>1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25</v>
      </c>
      <c r="CR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396</v>
      </c>
      <c r="CX49">
        <v>3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120</v>
      </c>
      <c r="DC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227</v>
      </c>
      <c r="DI49">
        <v>1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44</v>
      </c>
      <c r="DN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228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228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229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6">
        <v>1</v>
      </c>
      <c r="J50" s="76">
        <v>1</v>
      </c>
      <c r="K50" s="73" t="b">
        <v>0</v>
      </c>
      <c r="M50" t="s">
        <v>229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6">
        <v>1</v>
      </c>
      <c r="U50" s="76">
        <v>3</v>
      </c>
      <c r="V50" t="b">
        <v>0</v>
      </c>
      <c r="W50" s="73"/>
      <c r="X50" t="s">
        <v>386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229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229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228</v>
      </c>
      <c r="BF50">
        <v>6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150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229</v>
      </c>
      <c r="BQ50">
        <v>1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25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229</v>
      </c>
      <c r="CB50">
        <v>1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3</v>
      </c>
      <c r="CG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229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396</v>
      </c>
      <c r="CX50">
        <v>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250</v>
      </c>
      <c r="DC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227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228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228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229</v>
      </c>
      <c r="C51">
        <v>6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6">
        <v>5</v>
      </c>
      <c r="J51" s="76">
        <v>8</v>
      </c>
      <c r="K51" s="73" t="b">
        <v>1</v>
      </c>
      <c r="M51" t="s">
        <v>229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6">
        <v>5</v>
      </c>
      <c r="U51" s="76">
        <v>7</v>
      </c>
      <c r="V51" t="b">
        <v>1</v>
      </c>
      <c r="W51" s="73"/>
      <c r="X51" t="s">
        <v>386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229</v>
      </c>
      <c r="AJ51">
        <v>1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25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229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228</v>
      </c>
      <c r="BF51">
        <v>6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150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229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229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229</v>
      </c>
      <c r="CM51">
        <v>1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8</v>
      </c>
      <c r="CR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396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227</v>
      </c>
      <c r="DI51">
        <v>1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6</v>
      </c>
      <c r="DN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228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228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229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6">
        <v>1</v>
      </c>
      <c r="J52" s="76">
        <v>1</v>
      </c>
      <c r="K52" s="73" t="b">
        <v>0</v>
      </c>
      <c r="M52" t="s">
        <v>229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6">
        <v>2</v>
      </c>
      <c r="U52" s="76">
        <v>4</v>
      </c>
      <c r="V52" t="b">
        <v>0</v>
      </c>
      <c r="W52" s="73"/>
      <c r="X52" t="s">
        <v>446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229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229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228</v>
      </c>
      <c r="BF52">
        <v>6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150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229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229</v>
      </c>
      <c r="CB52">
        <v>2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50</v>
      </c>
      <c r="CG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229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396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228</v>
      </c>
      <c r="DI52">
        <v>2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50</v>
      </c>
      <c r="DN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228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228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229</v>
      </c>
      <c r="C53">
        <v>1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6">
        <v>1</v>
      </c>
      <c r="J53" s="76">
        <v>2</v>
      </c>
      <c r="K53" s="73" t="b">
        <v>0</v>
      </c>
      <c r="M53" t="s">
        <v>229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6">
        <v>1</v>
      </c>
      <c r="U53" s="76">
        <v>3</v>
      </c>
      <c r="V53" t="b">
        <v>0</v>
      </c>
      <c r="W53" s="73"/>
      <c r="X53" t="s">
        <v>446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229</v>
      </c>
      <c r="AJ53">
        <v>3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75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229</v>
      </c>
      <c r="AU53">
        <v>1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20</v>
      </c>
      <c r="AZ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228</v>
      </c>
      <c r="BF53">
        <v>6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150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229</v>
      </c>
      <c r="BQ53">
        <v>1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25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229</v>
      </c>
      <c r="CB53">
        <v>1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20</v>
      </c>
      <c r="CG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239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396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228</v>
      </c>
      <c r="DI53">
        <v>3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75</v>
      </c>
      <c r="DN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228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228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229</v>
      </c>
      <c r="C54">
        <v>7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6">
        <v>5</v>
      </c>
      <c r="J54" s="76">
        <v>10</v>
      </c>
      <c r="K54" s="73" t="b">
        <v>1</v>
      </c>
      <c r="M54" t="s">
        <v>229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6">
        <v>1</v>
      </c>
      <c r="U54" s="76">
        <v>3</v>
      </c>
      <c r="V54" t="b">
        <v>0</v>
      </c>
      <c r="W54" s="73"/>
      <c r="X54" t="s">
        <v>446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229</v>
      </c>
      <c r="AJ54">
        <v>7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175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396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228</v>
      </c>
      <c r="BF54">
        <v>6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150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229</v>
      </c>
      <c r="BQ54">
        <v>1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25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229</v>
      </c>
      <c r="CB54">
        <v>3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75</v>
      </c>
      <c r="CG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239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396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228</v>
      </c>
      <c r="DI54">
        <v>6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150</v>
      </c>
      <c r="DN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228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228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229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6">
        <v>1</v>
      </c>
      <c r="J55" s="76">
        <v>1</v>
      </c>
      <c r="K55" s="73" t="b">
        <v>0</v>
      </c>
      <c r="M55" t="s">
        <v>229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6">
        <v>5</v>
      </c>
      <c r="U55" s="76">
        <v>7</v>
      </c>
      <c r="V55" t="b">
        <v>1</v>
      </c>
      <c r="W55" s="73"/>
      <c r="X55" t="s">
        <v>446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229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396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228</v>
      </c>
      <c r="BF55">
        <v>3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75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229</v>
      </c>
      <c r="BQ55">
        <v>1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25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229</v>
      </c>
      <c r="CB55">
        <v>3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75</v>
      </c>
      <c r="CG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239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396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228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228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228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229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6">
        <v>5</v>
      </c>
      <c r="J56" s="76">
        <v>7</v>
      </c>
      <c r="K56" s="73" t="b">
        <v>1</v>
      </c>
      <c r="M56" t="s">
        <v>229</v>
      </c>
      <c r="N56">
        <v>1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6">
        <v>1</v>
      </c>
      <c r="U56" s="76">
        <v>2</v>
      </c>
      <c r="V56" t="b">
        <v>0</v>
      </c>
      <c r="W56" s="73"/>
      <c r="X56" t="s">
        <v>446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229</v>
      </c>
      <c r="AJ56">
        <v>7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70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396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228</v>
      </c>
      <c r="BF56">
        <v>6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150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229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229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240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396</v>
      </c>
      <c r="CX56">
        <v>3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150</v>
      </c>
      <c r="DC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228</v>
      </c>
      <c r="DI56">
        <v>3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75</v>
      </c>
      <c r="DN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228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228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229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6">
        <v>1</v>
      </c>
      <c r="J57" s="76">
        <v>3</v>
      </c>
      <c r="K57" s="73" t="b">
        <v>0</v>
      </c>
      <c r="M57" t="s">
        <v>229</v>
      </c>
      <c r="N57">
        <v>3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6">
        <v>3</v>
      </c>
      <c r="U57" s="76">
        <v>4</v>
      </c>
      <c r="V57" t="b">
        <v>0</v>
      </c>
      <c r="W57" s="73"/>
      <c r="X57" t="s">
        <v>446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229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396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396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229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229</v>
      </c>
      <c r="CB57">
        <v>2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50</v>
      </c>
      <c r="CG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240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232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228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228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228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229</v>
      </c>
      <c r="C58">
        <v>1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6">
        <v>1</v>
      </c>
      <c r="J58" s="76">
        <v>2</v>
      </c>
      <c r="K58" s="73" t="b">
        <v>0</v>
      </c>
      <c r="M58" t="s">
        <v>229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6">
        <v>1</v>
      </c>
      <c r="U58" s="76">
        <v>1</v>
      </c>
      <c r="V58" t="b">
        <v>0</v>
      </c>
      <c r="W58" s="73"/>
      <c r="X58" t="s">
        <v>446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229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396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396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229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229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241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232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228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228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228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229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6">
        <v>1</v>
      </c>
      <c r="J59" s="76">
        <v>1</v>
      </c>
      <c r="K59" s="73" t="b">
        <v>0</v>
      </c>
      <c r="M59" t="s">
        <v>229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6">
        <v>1</v>
      </c>
      <c r="U59" s="76">
        <v>3</v>
      </c>
      <c r="V59" t="b">
        <v>0</v>
      </c>
      <c r="W59" s="73"/>
      <c r="X59" t="s">
        <v>446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229</v>
      </c>
      <c r="AJ59">
        <v>3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75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396</v>
      </c>
      <c r="AU59">
        <v>3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150</v>
      </c>
      <c r="AZ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396</v>
      </c>
      <c r="BF59">
        <v>3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150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229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229</v>
      </c>
      <c r="CB59">
        <v>2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50</v>
      </c>
      <c r="CG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241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233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228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228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228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229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6">
        <v>2</v>
      </c>
      <c r="J60" s="76">
        <v>4</v>
      </c>
      <c r="K60" s="73" t="b">
        <v>0</v>
      </c>
      <c r="M60" t="s">
        <v>229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6">
        <v>1</v>
      </c>
      <c r="U60" s="76">
        <v>1</v>
      </c>
      <c r="V60" t="b">
        <v>0</v>
      </c>
      <c r="W60" s="73"/>
      <c r="X60" t="s">
        <v>446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229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396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396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229</v>
      </c>
      <c r="BQ60">
        <v>6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150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229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243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233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228</v>
      </c>
      <c r="DI60">
        <v>3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75</v>
      </c>
      <c r="DN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228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228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229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6">
        <v>1</v>
      </c>
      <c r="J61" s="76">
        <v>3</v>
      </c>
      <c r="K61" s="73" t="b">
        <v>0</v>
      </c>
      <c r="M61" t="s">
        <v>230</v>
      </c>
      <c r="N61">
        <v>6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6">
        <v>5</v>
      </c>
      <c r="U61" s="76">
        <v>8</v>
      </c>
      <c r="V61" t="b">
        <v>1</v>
      </c>
      <c r="W61" s="73"/>
      <c r="X61" t="s">
        <v>446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229</v>
      </c>
      <c r="AJ61">
        <v>3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75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396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396</v>
      </c>
      <c r="BF61">
        <v>3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150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229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229</v>
      </c>
      <c r="CB61">
        <v>3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75</v>
      </c>
      <c r="CG6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243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233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228</v>
      </c>
      <c r="DI61">
        <v>3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53</v>
      </c>
      <c r="DN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228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228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229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6">
        <v>1</v>
      </c>
      <c r="J62" s="76">
        <v>3</v>
      </c>
      <c r="K62" s="73" t="b">
        <v>0</v>
      </c>
      <c r="M62" t="s">
        <v>230</v>
      </c>
      <c r="N62">
        <v>6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6">
        <v>5</v>
      </c>
      <c r="U62" s="76">
        <v>8</v>
      </c>
      <c r="V62" t="b">
        <v>1</v>
      </c>
      <c r="W62" s="73"/>
      <c r="X62" t="s">
        <v>608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229</v>
      </c>
      <c r="AJ62">
        <v>1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25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396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232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229</v>
      </c>
      <c r="BQ62">
        <v>3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75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229</v>
      </c>
      <c r="CB62">
        <v>3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75</v>
      </c>
      <c r="CG6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243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233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228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228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228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229</v>
      </c>
      <c r="C63">
        <v>1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6">
        <v>1</v>
      </c>
      <c r="J63" s="76">
        <v>2</v>
      </c>
      <c r="K63" s="73" t="b">
        <v>0</v>
      </c>
      <c r="M63" t="s">
        <v>230</v>
      </c>
      <c r="N63">
        <v>6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6">
        <v>5</v>
      </c>
      <c r="U63" s="76">
        <v>8</v>
      </c>
      <c r="V63" t="b">
        <v>1</v>
      </c>
      <c r="W63" s="73"/>
      <c r="X63" t="s">
        <v>608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229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396</v>
      </c>
      <c r="AU63">
        <v>1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40</v>
      </c>
      <c r="AZ6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232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229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229</v>
      </c>
      <c r="CB63">
        <v>3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75</v>
      </c>
      <c r="CG6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243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233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228</v>
      </c>
      <c r="DI63">
        <v>3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75</v>
      </c>
      <c r="DN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228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228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229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6">
        <v>1</v>
      </c>
      <c r="J64" s="76">
        <v>1</v>
      </c>
      <c r="K64" s="73" t="b">
        <v>0</v>
      </c>
      <c r="M64" t="s">
        <v>230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6">
        <v>6</v>
      </c>
      <c r="U64" s="76">
        <v>10</v>
      </c>
      <c r="V64" t="b">
        <v>1</v>
      </c>
      <c r="W64" s="73"/>
      <c r="X64" t="s">
        <v>492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229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396</v>
      </c>
      <c r="AU64">
        <v>3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150</v>
      </c>
      <c r="AZ6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233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229</v>
      </c>
      <c r="BQ64">
        <v>3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75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229</v>
      </c>
      <c r="CB64">
        <v>7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175</v>
      </c>
      <c r="CG6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243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233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228</v>
      </c>
      <c r="DI64">
        <v>3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75</v>
      </c>
      <c r="DN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228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228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229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6">
        <v>1</v>
      </c>
      <c r="J65" s="76">
        <v>3</v>
      </c>
      <c r="K65" s="73" t="b">
        <v>0</v>
      </c>
      <c r="M65" t="s">
        <v>231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6">
        <v>5</v>
      </c>
      <c r="U65" s="76">
        <v>15</v>
      </c>
      <c r="V65" t="b">
        <v>1</v>
      </c>
      <c r="W65" s="73"/>
      <c r="X65" t="s">
        <v>492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229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396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233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229</v>
      </c>
      <c r="BQ65">
        <v>3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75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229</v>
      </c>
      <c r="CB65">
        <v>3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60</v>
      </c>
      <c r="CG6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243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233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228</v>
      </c>
      <c r="DI65">
        <v>3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23</v>
      </c>
      <c r="DN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228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228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229</v>
      </c>
      <c r="C66">
        <v>7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6">
        <v>5</v>
      </c>
      <c r="J66" s="76">
        <v>10</v>
      </c>
      <c r="K66" s="73" t="b">
        <v>1</v>
      </c>
      <c r="M66" t="s">
        <v>233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6">
        <v>1</v>
      </c>
      <c r="U66" s="76">
        <v>1</v>
      </c>
      <c r="V66" t="b">
        <v>0</v>
      </c>
      <c r="W66" s="73"/>
      <c r="X66" t="s">
        <v>397</v>
      </c>
      <c r="Y66">
        <v>1</v>
      </c>
      <c r="Z66">
        <v>160</v>
      </c>
      <c r="AA66">
        <v>50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229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396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233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229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229</v>
      </c>
      <c r="CB66">
        <v>1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25</v>
      </c>
      <c r="CG6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244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233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228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228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228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229</v>
      </c>
      <c r="C67">
        <v>1</v>
      </c>
      <c r="D67">
        <v>60</v>
      </c>
      <c r="E67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6">
        <v>1</v>
      </c>
      <c r="J67" s="76">
        <v>1</v>
      </c>
      <c r="K67" s="73" t="b">
        <v>0</v>
      </c>
      <c r="M67" t="s">
        <v>233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6">
        <v>1</v>
      </c>
      <c r="U67" s="76">
        <v>1</v>
      </c>
      <c r="V67" t="b">
        <v>0</v>
      </c>
      <c r="W67" s="73"/>
      <c r="X67" t="s">
        <v>643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229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396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233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229</v>
      </c>
      <c r="BQ67">
        <v>1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20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229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244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233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228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228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228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229</v>
      </c>
      <c r="C68">
        <v>3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6">
        <v>3</v>
      </c>
      <c r="J68" s="76">
        <v>4</v>
      </c>
      <c r="K68" s="73" t="b">
        <v>0</v>
      </c>
      <c r="M68" t="s">
        <v>233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6">
        <v>1</v>
      </c>
      <c r="U68" s="76">
        <v>1</v>
      </c>
      <c r="V68" t="b">
        <v>0</v>
      </c>
      <c r="W68" s="73"/>
      <c r="X68" t="s">
        <v>643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229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396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233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229</v>
      </c>
      <c r="BQ68">
        <v>6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150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229</v>
      </c>
      <c r="CB68">
        <v>3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60</v>
      </c>
      <c r="CG6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244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233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228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228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228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4" t="s">
        <v>229</v>
      </c>
      <c r="C69">
        <v>1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6">
        <v>1</v>
      </c>
      <c r="J69" s="76">
        <v>2</v>
      </c>
      <c r="K69" s="73" t="b">
        <v>0</v>
      </c>
      <c r="M69" t="s">
        <v>233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6">
        <v>1</v>
      </c>
      <c r="U69" s="76">
        <v>1</v>
      </c>
      <c r="V69" t="b">
        <v>0</v>
      </c>
      <c r="W69" s="73"/>
      <c r="X69" t="s">
        <v>643</v>
      </c>
      <c r="Y69">
        <v>1</v>
      </c>
      <c r="Z69">
        <v>100</v>
      </c>
      <c r="AA69">
        <v>75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229</v>
      </c>
      <c r="AJ69">
        <v>3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75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396</v>
      </c>
      <c r="AU69">
        <v>2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100</v>
      </c>
      <c r="AZ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233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229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229</v>
      </c>
      <c r="CB69">
        <v>3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75</v>
      </c>
      <c r="CG6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244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233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228</v>
      </c>
      <c r="DI69">
        <v>3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75</v>
      </c>
      <c r="DN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228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228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229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6">
        <v>1</v>
      </c>
      <c r="J70" s="76">
        <v>3</v>
      </c>
      <c r="K70" s="73" t="b">
        <v>0</v>
      </c>
      <c r="M70" t="s">
        <v>233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6">
        <v>1</v>
      </c>
      <c r="U70" s="76">
        <v>1</v>
      </c>
      <c r="V70" t="b">
        <v>0</v>
      </c>
      <c r="W70" s="73"/>
      <c r="X70" t="s">
        <v>643</v>
      </c>
      <c r="Y70">
        <v>1</v>
      </c>
      <c r="Z70">
        <v>140</v>
      </c>
      <c r="AA70">
        <v>100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25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229</v>
      </c>
      <c r="AJ70">
        <v>6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150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396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233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229</v>
      </c>
      <c r="BQ70">
        <v>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125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229</v>
      </c>
      <c r="CB70">
        <v>1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25</v>
      </c>
      <c r="CG7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245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233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228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228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228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229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6">
        <v>2</v>
      </c>
      <c r="J71" s="76">
        <v>4</v>
      </c>
      <c r="K71" s="73" t="b">
        <v>0</v>
      </c>
      <c r="M71" t="s">
        <v>233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6">
        <v>1</v>
      </c>
      <c r="U71" s="76">
        <v>1</v>
      </c>
      <c r="V71" t="b">
        <v>0</v>
      </c>
      <c r="W71" s="73"/>
      <c r="X71" t="s">
        <v>643</v>
      </c>
      <c r="Y71">
        <v>1</v>
      </c>
      <c r="Z71">
        <v>140</v>
      </c>
      <c r="AA71">
        <v>100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229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396</v>
      </c>
      <c r="AU71">
        <v>6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300</v>
      </c>
      <c r="AZ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233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229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229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245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233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228</v>
      </c>
      <c r="DI71">
        <v>3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60</v>
      </c>
      <c r="DN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228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228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229</v>
      </c>
      <c r="C72">
        <v>1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6">
        <v>1</v>
      </c>
      <c r="J72" s="76">
        <v>2</v>
      </c>
      <c r="K72" s="73" t="b">
        <v>0</v>
      </c>
      <c r="M72" t="s">
        <v>336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6">
        <v>1</v>
      </c>
      <c r="U72" s="76">
        <v>1</v>
      </c>
      <c r="V72" t="b">
        <v>0</v>
      </c>
      <c r="W72" s="73"/>
      <c r="X72" t="s">
        <v>643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229</v>
      </c>
      <c r="AJ72">
        <v>1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25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396</v>
      </c>
      <c r="AU72">
        <v>2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100</v>
      </c>
      <c r="AZ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337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229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229</v>
      </c>
      <c r="CB72">
        <v>1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25</v>
      </c>
      <c r="CG7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245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234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228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228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228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229</v>
      </c>
      <c r="C73">
        <v>7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6">
        <v>6</v>
      </c>
      <c r="J73" s="76">
        <v>9</v>
      </c>
      <c r="K73" s="73" t="b">
        <v>1</v>
      </c>
      <c r="M73" t="s">
        <v>336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6">
        <v>1</v>
      </c>
      <c r="U73" s="76">
        <v>1</v>
      </c>
      <c r="V73" t="b">
        <v>0</v>
      </c>
      <c r="W73" s="73"/>
      <c r="X73" t="s">
        <v>644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229</v>
      </c>
      <c r="AJ73">
        <v>3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75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396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337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229</v>
      </c>
      <c r="BQ73">
        <v>1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25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229</v>
      </c>
      <c r="CB73">
        <v>1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20</v>
      </c>
      <c r="CG7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245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234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228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228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228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229</v>
      </c>
      <c r="C74">
        <v>2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6">
        <v>2</v>
      </c>
      <c r="J74" s="76">
        <v>3</v>
      </c>
      <c r="K74" s="73" t="b">
        <v>0</v>
      </c>
      <c r="M74" t="s">
        <v>336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6">
        <v>1</v>
      </c>
      <c r="U74" s="76">
        <v>1</v>
      </c>
      <c r="V74" t="b">
        <v>0</v>
      </c>
      <c r="W74" s="73"/>
      <c r="X74" t="s">
        <v>644</v>
      </c>
      <c r="Y74">
        <v>1</v>
      </c>
      <c r="Z74">
        <v>100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229</v>
      </c>
      <c r="AJ74">
        <v>6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150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233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337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229</v>
      </c>
      <c r="BQ74">
        <v>3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75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229</v>
      </c>
      <c r="CB74">
        <v>2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50</v>
      </c>
      <c r="CG7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245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234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228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0</v>
      </c>
      <c r="DS74" t="s">
        <v>228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228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229</v>
      </c>
      <c r="C75">
        <v>3</v>
      </c>
      <c r="D75">
        <v>140</v>
      </c>
      <c r="E75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6">
        <v>2</v>
      </c>
      <c r="J75" s="76">
        <v>4</v>
      </c>
      <c r="K75" s="73" t="b">
        <v>0</v>
      </c>
      <c r="M75" t="s">
        <v>336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6">
        <v>1</v>
      </c>
      <c r="U75" s="76">
        <v>1</v>
      </c>
      <c r="V75" t="b">
        <v>0</v>
      </c>
      <c r="W75" s="73"/>
      <c r="X75" t="s">
        <v>642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229</v>
      </c>
      <c r="AJ75">
        <v>1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25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233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337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229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229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245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235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228</v>
      </c>
      <c r="DI75">
        <v>3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75</v>
      </c>
      <c r="DN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396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228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229</v>
      </c>
      <c r="C76">
        <v>3</v>
      </c>
      <c r="D76">
        <v>130</v>
      </c>
      <c r="E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6">
        <v>2</v>
      </c>
      <c r="J76" s="76">
        <v>4</v>
      </c>
      <c r="K76" s="73" t="b">
        <v>0</v>
      </c>
      <c r="M76" t="s">
        <v>336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6">
        <v>1</v>
      </c>
      <c r="U76" s="76">
        <v>1</v>
      </c>
      <c r="V76" t="b">
        <v>0</v>
      </c>
      <c r="W76" s="73"/>
      <c r="X76" t="s">
        <v>642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229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233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337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229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229</v>
      </c>
      <c r="CB76">
        <v>2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50</v>
      </c>
      <c r="CG7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245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235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228</v>
      </c>
      <c r="DI76">
        <v>6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150</v>
      </c>
      <c r="DN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396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228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229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6">
        <v>1</v>
      </c>
      <c r="J77" s="76">
        <v>1</v>
      </c>
      <c r="K77" s="73" t="b">
        <v>0</v>
      </c>
      <c r="M77" t="s">
        <v>336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6">
        <v>1</v>
      </c>
      <c r="U77" s="76">
        <v>1</v>
      </c>
      <c r="V77" t="b">
        <v>0</v>
      </c>
      <c r="W77" s="73"/>
      <c r="X77" t="s">
        <v>642</v>
      </c>
      <c r="Y77">
        <v>1</v>
      </c>
      <c r="Z77">
        <v>100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229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233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337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229</v>
      </c>
      <c r="BQ77">
        <v>1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25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229</v>
      </c>
      <c r="CB77">
        <v>3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75</v>
      </c>
      <c r="CG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245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235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228</v>
      </c>
      <c r="DI77">
        <v>6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45</v>
      </c>
      <c r="DN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396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228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4" t="s">
        <v>229</v>
      </c>
      <c r="C78">
        <v>1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6">
        <v>1</v>
      </c>
      <c r="J78" s="76">
        <v>2</v>
      </c>
      <c r="K78" s="73" t="b">
        <v>0</v>
      </c>
      <c r="M78" t="s">
        <v>336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6">
        <v>1</v>
      </c>
      <c r="U78" s="76">
        <v>1</v>
      </c>
      <c r="V78" t="b">
        <v>0</v>
      </c>
      <c r="W78" s="73"/>
      <c r="X78" t="s">
        <v>642</v>
      </c>
      <c r="Y78">
        <v>1</v>
      </c>
      <c r="Z78">
        <v>140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229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233</v>
      </c>
      <c r="AU78">
        <v>1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95</v>
      </c>
      <c r="AZ7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337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229</v>
      </c>
      <c r="BQ78">
        <v>1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25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229</v>
      </c>
      <c r="CB78">
        <v>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100</v>
      </c>
      <c r="CG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453</v>
      </c>
      <c r="CM78">
        <v>1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70</v>
      </c>
      <c r="CR7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235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228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396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228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229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6">
        <v>3</v>
      </c>
      <c r="J79" s="76">
        <v>3</v>
      </c>
      <c r="K79" s="73" t="b">
        <v>0</v>
      </c>
      <c r="M79" t="s">
        <v>336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6">
        <v>1</v>
      </c>
      <c r="U79" s="76">
        <v>1</v>
      </c>
      <c r="V79" t="b">
        <v>0</v>
      </c>
      <c r="W79" s="73"/>
      <c r="X79" t="s">
        <v>642</v>
      </c>
      <c r="Y79">
        <v>1</v>
      </c>
      <c r="Z79">
        <v>140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229</v>
      </c>
      <c r="AJ79">
        <v>1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25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233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337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229</v>
      </c>
      <c r="BQ79">
        <v>1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20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229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453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0</v>
      </c>
      <c r="CW79" t="s">
        <v>235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228</v>
      </c>
      <c r="DI79">
        <v>3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75</v>
      </c>
      <c r="DN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396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228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229</v>
      </c>
      <c r="C80">
        <v>1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6">
        <v>1</v>
      </c>
      <c r="J80" s="76">
        <v>2</v>
      </c>
      <c r="K80" s="73" t="b">
        <v>0</v>
      </c>
      <c r="M80" t="s">
        <v>336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6">
        <v>1</v>
      </c>
      <c r="U80" s="76">
        <v>1</v>
      </c>
      <c r="V80" t="b">
        <v>0</v>
      </c>
      <c r="W80" s="73"/>
      <c r="X80" t="s">
        <v>451</v>
      </c>
      <c r="Y80">
        <v>1</v>
      </c>
      <c r="Z80">
        <v>160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229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233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337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229</v>
      </c>
      <c r="BQ80">
        <v>1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25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229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390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403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228</v>
      </c>
      <c r="DI80">
        <v>3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75</v>
      </c>
      <c r="DN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396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228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229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6">
        <v>1</v>
      </c>
      <c r="J81" s="76">
        <v>1</v>
      </c>
      <c r="K81" s="73" t="b">
        <v>0</v>
      </c>
      <c r="M81" t="s">
        <v>234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6">
        <v>1</v>
      </c>
      <c r="U81" s="76">
        <v>1</v>
      </c>
      <c r="V81" t="b">
        <v>0</v>
      </c>
      <c r="W81" s="73"/>
      <c r="X81" t="s">
        <v>451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229</v>
      </c>
      <c r="AJ81">
        <v>7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175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233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337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230</v>
      </c>
      <c r="BQ81">
        <v>3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60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229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471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403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228</v>
      </c>
      <c r="DI81">
        <v>1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25</v>
      </c>
      <c r="DN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396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228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229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6">
        <v>6</v>
      </c>
      <c r="J82" s="76">
        <v>10</v>
      </c>
      <c r="K82" s="73" t="b">
        <v>1</v>
      </c>
      <c r="M82" t="s">
        <v>234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6">
        <v>1</v>
      </c>
      <c r="U82" s="76">
        <v>1</v>
      </c>
      <c r="V82" t="b">
        <v>0</v>
      </c>
      <c r="W82" s="73"/>
      <c r="X82" t="s">
        <v>254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229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233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238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230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229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471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403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228</v>
      </c>
      <c r="DI82">
        <v>3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75</v>
      </c>
      <c r="DN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0</v>
      </c>
      <c r="DS82" t="s">
        <v>396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228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229</v>
      </c>
      <c r="C83">
        <v>6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6">
        <v>5</v>
      </c>
      <c r="J83" s="76">
        <v>8</v>
      </c>
      <c r="K83" s="73" t="b">
        <v>1</v>
      </c>
      <c r="M83" t="s">
        <v>234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6">
        <v>1</v>
      </c>
      <c r="U83" s="76">
        <v>1</v>
      </c>
      <c r="V83" t="b">
        <v>0</v>
      </c>
      <c r="W83" s="73"/>
      <c r="X83" t="s">
        <v>254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229</v>
      </c>
      <c r="AJ83">
        <v>1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21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233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238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230</v>
      </c>
      <c r="BQ83">
        <v>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125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229</v>
      </c>
      <c r="CB83">
        <v>2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50</v>
      </c>
      <c r="CG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472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403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228</v>
      </c>
      <c r="DI83">
        <v>3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60</v>
      </c>
      <c r="DN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396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228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229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6">
        <v>6</v>
      </c>
      <c r="J84" s="76">
        <v>12</v>
      </c>
      <c r="K84" s="73" t="b">
        <v>1</v>
      </c>
      <c r="M84" t="s">
        <v>234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6">
        <v>1</v>
      </c>
      <c r="U84" s="76">
        <v>1</v>
      </c>
      <c r="V84" t="b">
        <v>0</v>
      </c>
      <c r="W84" s="73"/>
      <c r="X84" t="s">
        <v>255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229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233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238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230</v>
      </c>
      <c r="BQ84">
        <v>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100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229</v>
      </c>
      <c r="CB84">
        <v>1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8</v>
      </c>
      <c r="CG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473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403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228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396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228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229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6">
        <v>1</v>
      </c>
      <c r="J85" s="76">
        <v>1</v>
      </c>
      <c r="K85" s="73" t="b">
        <v>0</v>
      </c>
      <c r="M85" t="s">
        <v>234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6">
        <v>1</v>
      </c>
      <c r="U85" s="76">
        <v>1</v>
      </c>
      <c r="V85" t="b">
        <v>0</v>
      </c>
      <c r="W85" s="73"/>
      <c r="X85" t="s">
        <v>255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229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233</v>
      </c>
      <c r="AU85">
        <v>1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95</v>
      </c>
      <c r="AZ8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238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230</v>
      </c>
      <c r="BQ85">
        <v>6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150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229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522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237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228</v>
      </c>
      <c r="DI85">
        <v>3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60</v>
      </c>
      <c r="DN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396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228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229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6">
        <v>2</v>
      </c>
      <c r="J86" s="76">
        <v>4</v>
      </c>
      <c r="K86" s="73" t="b">
        <v>0</v>
      </c>
      <c r="M86" t="s">
        <v>234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6">
        <v>1</v>
      </c>
      <c r="U86" s="76">
        <v>1</v>
      </c>
      <c r="V86" t="b">
        <v>0</v>
      </c>
      <c r="W86" s="73"/>
      <c r="X86" t="s">
        <v>256</v>
      </c>
      <c r="Y86">
        <v>1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229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233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239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230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229</v>
      </c>
      <c r="CB86">
        <v>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125</v>
      </c>
      <c r="CG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247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237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228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396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228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229</v>
      </c>
      <c r="C87">
        <v>1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6">
        <v>1</v>
      </c>
      <c r="J87" s="76">
        <v>2</v>
      </c>
      <c r="K87" s="73" t="b">
        <v>0</v>
      </c>
      <c r="M87" t="s">
        <v>234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6">
        <v>1</v>
      </c>
      <c r="U87" s="76">
        <v>1</v>
      </c>
      <c r="V87" t="b">
        <v>0</v>
      </c>
      <c r="W87" s="73"/>
      <c r="X87" t="s">
        <v>256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229</v>
      </c>
      <c r="AJ87">
        <v>7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175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233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242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230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229</v>
      </c>
      <c r="CB87">
        <v>2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50</v>
      </c>
      <c r="CG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247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237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228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396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228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229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6">
        <v>1</v>
      </c>
      <c r="J88" s="76">
        <v>3</v>
      </c>
      <c r="K88" s="73" t="b">
        <v>0</v>
      </c>
      <c r="M88" t="s">
        <v>234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6">
        <v>1</v>
      </c>
      <c r="U88" s="76">
        <v>1</v>
      </c>
      <c r="V88" t="b">
        <v>0</v>
      </c>
      <c r="W88" s="73"/>
      <c r="X88" t="s">
        <v>256</v>
      </c>
      <c r="Y88">
        <v>1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229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234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242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230</v>
      </c>
      <c r="BQ88">
        <v>1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20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229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247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240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228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396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228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229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6">
        <v>1</v>
      </c>
      <c r="J89" s="76">
        <v>1</v>
      </c>
      <c r="K89" s="73" t="b">
        <v>0</v>
      </c>
      <c r="M89" t="s">
        <v>337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6">
        <v>1</v>
      </c>
      <c r="U89" s="76">
        <v>1</v>
      </c>
      <c r="V89" t="b">
        <v>0</v>
      </c>
      <c r="W89" s="73"/>
      <c r="X89" t="s">
        <v>257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229</v>
      </c>
      <c r="AJ89">
        <v>3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75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234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242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230</v>
      </c>
      <c r="BQ89">
        <v>3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60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229</v>
      </c>
      <c r="CB89">
        <v>3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75</v>
      </c>
      <c r="CG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247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243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228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396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228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229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6">
        <v>2</v>
      </c>
      <c r="J90" s="76">
        <v>4</v>
      </c>
      <c r="K90" s="73" t="b">
        <v>0</v>
      </c>
      <c r="M90" t="s">
        <v>337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6">
        <v>1</v>
      </c>
      <c r="U90" s="76">
        <v>1</v>
      </c>
      <c r="V90" t="b">
        <v>0</v>
      </c>
      <c r="W90" s="73"/>
      <c r="X90" t="s">
        <v>257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229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234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242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230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229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247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243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228</v>
      </c>
      <c r="DI90">
        <v>3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75</v>
      </c>
      <c r="DN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396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228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229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6">
        <v>6</v>
      </c>
      <c r="J91" s="76">
        <v>12</v>
      </c>
      <c r="K91" s="73" t="b">
        <v>1</v>
      </c>
      <c r="M91" t="s">
        <v>236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6">
        <v>1</v>
      </c>
      <c r="U91" s="76">
        <v>1</v>
      </c>
      <c r="V91" t="b">
        <v>0</v>
      </c>
      <c r="W91" s="73"/>
      <c r="X91" t="s">
        <v>257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229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234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242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231</v>
      </c>
      <c r="BQ91">
        <v>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125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229</v>
      </c>
      <c r="CB91">
        <v>3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60</v>
      </c>
      <c r="CG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247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243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228</v>
      </c>
      <c r="DI91">
        <v>3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60</v>
      </c>
      <c r="DN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396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228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229</v>
      </c>
      <c r="C92">
        <v>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6">
        <v>5</v>
      </c>
      <c r="J92" s="76">
        <v>6</v>
      </c>
      <c r="K92" s="73" t="b">
        <v>1</v>
      </c>
      <c r="M92" t="s">
        <v>236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6">
        <v>1</v>
      </c>
      <c r="U92" s="76">
        <v>1</v>
      </c>
      <c r="V92" t="b">
        <v>0</v>
      </c>
      <c r="W92" s="73"/>
      <c r="X92" t="s">
        <v>257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229</v>
      </c>
      <c r="AJ92">
        <v>3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75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234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242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231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229</v>
      </c>
      <c r="CB92">
        <v>2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50</v>
      </c>
      <c r="CG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247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243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228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396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228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229</v>
      </c>
      <c r="C93">
        <v>2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6">
        <v>2</v>
      </c>
      <c r="J93" s="76">
        <v>3</v>
      </c>
      <c r="K93" s="73" t="b">
        <v>0</v>
      </c>
      <c r="M93" t="s">
        <v>236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6">
        <v>1</v>
      </c>
      <c r="U93" s="76">
        <v>1</v>
      </c>
      <c r="V93" t="b">
        <v>0</v>
      </c>
      <c r="W93" s="73"/>
      <c r="X93" t="s">
        <v>257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229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234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244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231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229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492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243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228</v>
      </c>
      <c r="DI93">
        <v>3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75</v>
      </c>
      <c r="DN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396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228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229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6">
        <v>5</v>
      </c>
      <c r="J94" s="76">
        <v>15</v>
      </c>
      <c r="K94" s="73" t="b">
        <v>1</v>
      </c>
      <c r="M94" t="s">
        <v>239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6">
        <v>1</v>
      </c>
      <c r="U94" s="76">
        <v>1</v>
      </c>
      <c r="V94" t="b">
        <v>0</v>
      </c>
      <c r="W94" s="73"/>
      <c r="X94" t="s">
        <v>257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229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234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244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392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229</v>
      </c>
      <c r="CB94">
        <v>1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25</v>
      </c>
      <c r="CG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492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243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228</v>
      </c>
      <c r="DI94">
        <v>2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15</v>
      </c>
      <c r="DN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396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228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229</v>
      </c>
      <c r="C95">
        <v>1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6">
        <v>1</v>
      </c>
      <c r="J95" s="76">
        <v>2</v>
      </c>
      <c r="K95" s="73" t="b">
        <v>0</v>
      </c>
      <c r="M95" t="s">
        <v>241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6">
        <v>1</v>
      </c>
      <c r="U95" s="76">
        <v>1</v>
      </c>
      <c r="V95" t="b">
        <v>0</v>
      </c>
      <c r="W95" s="73"/>
      <c r="X95" t="s">
        <v>257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229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235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244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392</v>
      </c>
      <c r="BQ95">
        <v>6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150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229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492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243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228</v>
      </c>
      <c r="DI95">
        <v>3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75</v>
      </c>
      <c r="DN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396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396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229</v>
      </c>
      <c r="C96">
        <v>1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6">
        <v>1</v>
      </c>
      <c r="J96" s="76">
        <v>2</v>
      </c>
      <c r="K96" s="73" t="b">
        <v>0</v>
      </c>
      <c r="M96" t="s">
        <v>241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6">
        <v>1</v>
      </c>
      <c r="U96" s="76">
        <v>1</v>
      </c>
      <c r="V96" t="b">
        <v>0</v>
      </c>
      <c r="W96" s="73"/>
      <c r="X96" t="s">
        <v>257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229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235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244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396</v>
      </c>
      <c r="BQ96">
        <v>3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150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396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454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244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228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396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396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229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6">
        <v>1</v>
      </c>
      <c r="J97" s="76">
        <v>1</v>
      </c>
      <c r="K97" s="73" t="b">
        <v>0</v>
      </c>
      <c r="M97" t="s">
        <v>241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6">
        <v>1</v>
      </c>
      <c r="U97" s="76">
        <v>1</v>
      </c>
      <c r="V97" t="b">
        <v>0</v>
      </c>
      <c r="W97" s="73"/>
      <c r="X97" t="s">
        <v>257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229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235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245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396</v>
      </c>
      <c r="BQ97">
        <v>2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30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396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454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244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228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396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396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229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6">
        <v>1</v>
      </c>
      <c r="J98" s="76">
        <v>3</v>
      </c>
      <c r="K98" s="73" t="b">
        <v>0</v>
      </c>
      <c r="M98" t="s">
        <v>241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6">
        <v>1</v>
      </c>
      <c r="U98" s="76">
        <v>1</v>
      </c>
      <c r="V98" t="b">
        <v>0</v>
      </c>
      <c r="W98" s="73"/>
      <c r="AI98" t="s">
        <v>229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390</v>
      </c>
      <c r="AU98">
        <v>1</v>
      </c>
      <c r="AV98">
        <v>450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0</v>
      </c>
      <c r="AY98" s="76">
        <f ca="1">ROUND((Table6[[#This Row],[XP]]*Table6[[#This Row],[entity_spawned (AVG)]])*(Table6[[#This Row],[activating_chance]]/100),0)</f>
        <v>0</v>
      </c>
      <c r="AZ9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245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396</v>
      </c>
      <c r="BQ98">
        <v>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250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232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530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244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228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396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396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4" t="s">
        <v>229</v>
      </c>
      <c r="C99">
        <v>7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6">
        <v>5</v>
      </c>
      <c r="J99" s="76">
        <v>10</v>
      </c>
      <c r="K99" s="73" t="b">
        <v>1</v>
      </c>
      <c r="M99" t="s">
        <v>242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6">
        <v>1</v>
      </c>
      <c r="U99" s="76">
        <v>1</v>
      </c>
      <c r="V99" t="b">
        <v>0</v>
      </c>
      <c r="W99" s="73"/>
      <c r="AI99" t="s">
        <v>229</v>
      </c>
      <c r="AJ99">
        <v>6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150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390</v>
      </c>
      <c r="AU99">
        <v>1</v>
      </c>
      <c r="AV99">
        <v>450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0</v>
      </c>
      <c r="AY99" s="76">
        <f ca="1">ROUND((Table6[[#This Row],[XP]]*Table6[[#This Row],[entity_spawned (AVG)]])*(Table6[[#This Row],[activating_chance]]/100),0)</f>
        <v>0</v>
      </c>
      <c r="AZ9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245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396</v>
      </c>
      <c r="BQ99">
        <v>1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50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232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530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244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228</v>
      </c>
      <c r="DI99">
        <v>3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23</v>
      </c>
      <c r="DN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396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396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229</v>
      </c>
      <c r="C100">
        <v>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6">
        <v>5</v>
      </c>
      <c r="J100" s="76">
        <v>6</v>
      </c>
      <c r="K100" s="73" t="b">
        <v>1</v>
      </c>
      <c r="M100" t="s">
        <v>245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6">
        <v>1</v>
      </c>
      <c r="U100" s="76">
        <v>1</v>
      </c>
      <c r="V100" t="b">
        <v>0</v>
      </c>
      <c r="W100" s="73"/>
      <c r="AI100" t="s">
        <v>229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390</v>
      </c>
      <c r="AU100">
        <v>1</v>
      </c>
      <c r="AV100">
        <v>450</v>
      </c>
      <c r="AW100">
        <v>100</v>
      </c>
      <c r="AX100" s="76">
        <f ca="1">INDIRECT(ADDRESS(11+(MATCH(RIGHT(Table6[[#This Row],[spawner_sku]],LEN(Table6[[#This Row],[spawner_sku]])-FIND("/",Table6[[#This Row],[spawner_sku]])),Table1[Entity Prefab],0)),10,1,1,"Entities"))</f>
        <v>0</v>
      </c>
      <c r="AY100" s="76">
        <f ca="1">ROUND((Table6[[#This Row],[XP]]*Table6[[#This Row],[entity_spawned (AVG)]])*(Table6[[#This Row],[activating_chance]]/100),0)</f>
        <v>0</v>
      </c>
      <c r="AZ10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245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396</v>
      </c>
      <c r="BQ100">
        <v>6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300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232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448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244</v>
      </c>
      <c r="CX100">
        <v>1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28</v>
      </c>
      <c r="DC1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228</v>
      </c>
      <c r="DI100">
        <v>3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23</v>
      </c>
      <c r="DN1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396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396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229</v>
      </c>
      <c r="C101">
        <v>3</v>
      </c>
      <c r="D101">
        <v>160</v>
      </c>
      <c r="E101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6">
        <v>3</v>
      </c>
      <c r="J101" s="76">
        <v>4</v>
      </c>
      <c r="K101" s="73" t="b">
        <v>0</v>
      </c>
      <c r="M101" t="s">
        <v>245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6">
        <v>1</v>
      </c>
      <c r="U101" s="76">
        <v>1</v>
      </c>
      <c r="V101" t="b">
        <v>0</v>
      </c>
      <c r="W101" s="73"/>
      <c r="AI101" t="s">
        <v>229</v>
      </c>
      <c r="AJ101">
        <v>6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150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446</v>
      </c>
      <c r="AU101">
        <v>1</v>
      </c>
      <c r="AV101">
        <v>190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25</v>
      </c>
      <c r="AY101" s="76">
        <f ca="1">ROUND((Table6[[#This Row],[XP]]*Table6[[#This Row],[entity_spawned (AVG)]])*(Table6[[#This Row],[activating_chance]]/100),0)</f>
        <v>25</v>
      </c>
      <c r="AZ10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1">
        <v>1</v>
      </c>
      <c r="BB101">
        <v>1</v>
      </c>
      <c r="BC101" t="b">
        <v>0</v>
      </c>
      <c r="BE101" t="s">
        <v>245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396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232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448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244</v>
      </c>
      <c r="CX101">
        <v>1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28</v>
      </c>
      <c r="DC1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228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396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396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229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6">
        <v>2</v>
      </c>
      <c r="J102" s="76">
        <v>4</v>
      </c>
      <c r="K102" s="73" t="b">
        <v>0</v>
      </c>
      <c r="M102" t="s">
        <v>245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6">
        <v>1</v>
      </c>
      <c r="U102" s="76">
        <v>1</v>
      </c>
      <c r="V102" t="b">
        <v>0</v>
      </c>
      <c r="W102" s="73"/>
      <c r="AI102" t="s">
        <v>229</v>
      </c>
      <c r="AJ102">
        <v>3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75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446</v>
      </c>
      <c r="AU102">
        <v>1</v>
      </c>
      <c r="AV102">
        <v>190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25</v>
      </c>
      <c r="AY102" s="76">
        <f ca="1">ROUND((Table6[[#This Row],[XP]]*Table6[[#This Row],[entity_spawned (AVG)]])*(Table6[[#This Row],[activating_chance]]/100),0)</f>
        <v>25</v>
      </c>
      <c r="AZ10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2">
        <v>1</v>
      </c>
      <c r="BB102">
        <v>1</v>
      </c>
      <c r="BC102" t="b">
        <v>0</v>
      </c>
      <c r="BE102" t="s">
        <v>245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396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232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397</v>
      </c>
      <c r="CM102">
        <v>2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50</v>
      </c>
      <c r="CR1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2</v>
      </c>
      <c r="CT102" s="73">
        <v>3</v>
      </c>
      <c r="CU102" s="73" t="b">
        <v>0</v>
      </c>
      <c r="CW102" t="s">
        <v>244</v>
      </c>
      <c r="CX102">
        <v>1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28</v>
      </c>
      <c r="DC1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228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396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396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229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6">
        <v>1</v>
      </c>
      <c r="J103" s="76">
        <v>3</v>
      </c>
      <c r="K103" s="73" t="b">
        <v>0</v>
      </c>
      <c r="M103" t="s">
        <v>245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6">
        <v>1</v>
      </c>
      <c r="U103" s="76">
        <v>1</v>
      </c>
      <c r="V103" t="b">
        <v>0</v>
      </c>
      <c r="W103" s="73"/>
      <c r="AI103" t="s">
        <v>229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446</v>
      </c>
      <c r="AU103">
        <v>1</v>
      </c>
      <c r="AV103">
        <v>190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25</v>
      </c>
      <c r="AY103" s="76">
        <f ca="1">ROUND((Table6[[#This Row],[XP]]*Table6[[#This Row],[entity_spawned (AVG)]])*(Table6[[#This Row],[activating_chance]]/100),0)</f>
        <v>25</v>
      </c>
      <c r="AZ10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3">
        <v>1</v>
      </c>
      <c r="BB103">
        <v>1</v>
      </c>
      <c r="BC103" t="b">
        <v>0</v>
      </c>
      <c r="BE103" t="s">
        <v>245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396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232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397</v>
      </c>
      <c r="CM103">
        <v>3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75</v>
      </c>
      <c r="CR1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3</v>
      </c>
      <c r="CT103" s="73">
        <v>4</v>
      </c>
      <c r="CU103" s="73" t="b">
        <v>0</v>
      </c>
      <c r="CW103" t="s">
        <v>244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228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396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396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229</v>
      </c>
      <c r="C104">
        <v>1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6">
        <v>1</v>
      </c>
      <c r="J104" s="76">
        <v>2</v>
      </c>
      <c r="K104" s="73" t="b">
        <v>0</v>
      </c>
      <c r="M104" t="s">
        <v>453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6">
        <v>1</v>
      </c>
      <c r="U104" s="76">
        <v>1</v>
      </c>
      <c r="V104" t="b">
        <v>0</v>
      </c>
      <c r="W104" s="73"/>
      <c r="AI104" t="s">
        <v>229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446</v>
      </c>
      <c r="AU104">
        <v>1</v>
      </c>
      <c r="AV104">
        <v>190</v>
      </c>
      <c r="AW104">
        <v>90</v>
      </c>
      <c r="AX104" s="76">
        <f ca="1">INDIRECT(ADDRESS(11+(MATCH(RIGHT(Table6[[#This Row],[spawner_sku]],LEN(Table6[[#This Row],[spawner_sku]])-FIND("/",Table6[[#This Row],[spawner_sku]])),Table1[Entity Prefab],0)),10,1,1,"Entities"))</f>
        <v>25</v>
      </c>
      <c r="AY104" s="76">
        <f ca="1">ROUND((Table6[[#This Row],[XP]]*Table6[[#This Row],[entity_spawned (AVG)]])*(Table6[[#This Row],[activating_chance]]/100),0)</f>
        <v>23</v>
      </c>
      <c r="AZ10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4">
        <v>1</v>
      </c>
      <c r="BB104">
        <v>1</v>
      </c>
      <c r="BC104" t="b">
        <v>0</v>
      </c>
      <c r="BE104" t="s">
        <v>245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396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233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397</v>
      </c>
      <c r="CM104">
        <v>1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25</v>
      </c>
      <c r="CR1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1</v>
      </c>
      <c r="CT104" s="73">
        <v>1</v>
      </c>
      <c r="CU104" s="73" t="b">
        <v>0</v>
      </c>
      <c r="CW104" t="s">
        <v>473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228</v>
      </c>
      <c r="DI104">
        <v>3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75</v>
      </c>
      <c r="DN1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396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396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229</v>
      </c>
      <c r="C105">
        <v>2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6">
        <v>2</v>
      </c>
      <c r="J105" s="76">
        <v>3</v>
      </c>
      <c r="K105" s="73" t="b">
        <v>0</v>
      </c>
      <c r="M105" t="s">
        <v>453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6">
        <v>1</v>
      </c>
      <c r="U105" s="76">
        <v>1</v>
      </c>
      <c r="V105" t="b">
        <v>0</v>
      </c>
      <c r="W105" s="73"/>
      <c r="AI105" t="s">
        <v>229</v>
      </c>
      <c r="AJ105">
        <v>1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20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446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245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396</v>
      </c>
      <c r="BQ105">
        <v>3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150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233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397</v>
      </c>
      <c r="CM105">
        <v>2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50</v>
      </c>
      <c r="CR1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2</v>
      </c>
      <c r="CT105" s="73">
        <v>3</v>
      </c>
      <c r="CU105" s="73" t="b">
        <v>0</v>
      </c>
      <c r="CW105" t="s">
        <v>389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228</v>
      </c>
      <c r="DI105">
        <v>6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150</v>
      </c>
      <c r="DN1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396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396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229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6">
        <v>1</v>
      </c>
      <c r="J106" s="76">
        <v>3</v>
      </c>
      <c r="K106" s="73" t="b">
        <v>0</v>
      </c>
      <c r="M106" t="s">
        <v>453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6">
        <v>1</v>
      </c>
      <c r="U106" s="76">
        <v>1</v>
      </c>
      <c r="V106" t="b">
        <v>0</v>
      </c>
      <c r="W106" s="73"/>
      <c r="AI106" t="s">
        <v>229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446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453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396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233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397</v>
      </c>
      <c r="CM106">
        <v>2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50</v>
      </c>
      <c r="CR1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2</v>
      </c>
      <c r="CT106" s="73">
        <v>3</v>
      </c>
      <c r="CU106" s="73" t="b">
        <v>0</v>
      </c>
      <c r="CW106" t="s">
        <v>389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228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232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232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229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6">
        <v>1</v>
      </c>
      <c r="J107" s="76">
        <v>1</v>
      </c>
      <c r="K107" s="73" t="b">
        <v>0</v>
      </c>
      <c r="M107" t="s">
        <v>470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6">
        <v>1</v>
      </c>
      <c r="U107" s="76">
        <v>1</v>
      </c>
      <c r="V107" t="b">
        <v>0</v>
      </c>
      <c r="W107" s="73"/>
      <c r="AI107" t="s">
        <v>229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446</v>
      </c>
      <c r="AU107">
        <v>1</v>
      </c>
      <c r="AV107">
        <v>190</v>
      </c>
      <c r="AW107">
        <v>80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20</v>
      </c>
      <c r="AZ10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453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396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233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397</v>
      </c>
      <c r="CM107">
        <v>1</v>
      </c>
      <c r="CN107">
        <v>120</v>
      </c>
      <c r="CO107">
        <v>80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20</v>
      </c>
      <c r="CR1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389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228</v>
      </c>
      <c r="DI107">
        <v>6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150</v>
      </c>
      <c r="DN1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232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232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229</v>
      </c>
      <c r="C108">
        <v>3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6">
        <v>3</v>
      </c>
      <c r="J108" s="76">
        <v>4</v>
      </c>
      <c r="K108" s="73" t="b">
        <v>0</v>
      </c>
      <c r="M108" t="s">
        <v>470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6">
        <v>1</v>
      </c>
      <c r="U108" s="76">
        <v>1</v>
      </c>
      <c r="V108" t="b">
        <v>0</v>
      </c>
      <c r="W108" s="73"/>
      <c r="AI108" t="s">
        <v>229</v>
      </c>
      <c r="AJ108">
        <v>1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25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446</v>
      </c>
      <c r="AU108">
        <v>1</v>
      </c>
      <c r="AV108">
        <v>190</v>
      </c>
      <c r="AW108">
        <v>100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25</v>
      </c>
      <c r="AZ10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453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396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233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397</v>
      </c>
      <c r="CM108">
        <v>1</v>
      </c>
      <c r="CN108">
        <v>120</v>
      </c>
      <c r="CO108">
        <v>80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20</v>
      </c>
      <c r="CR1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389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228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232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232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229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6">
        <v>2</v>
      </c>
      <c r="J109" s="76">
        <v>4</v>
      </c>
      <c r="K109" s="73" t="b">
        <v>0</v>
      </c>
      <c r="M109" t="s">
        <v>473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6">
        <v>1</v>
      </c>
      <c r="U109" s="76">
        <v>1</v>
      </c>
      <c r="V109" t="b">
        <v>0</v>
      </c>
      <c r="W109" s="73"/>
      <c r="AI109" t="s">
        <v>229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608</v>
      </c>
      <c r="AU109">
        <v>1</v>
      </c>
      <c r="AV109">
        <v>5000</v>
      </c>
      <c r="AW109">
        <v>30</v>
      </c>
      <c r="AX109" s="76">
        <f ca="1">INDIRECT(ADDRESS(11+(MATCH(RIGHT(Table6[[#This Row],[spawner_sku]],LEN(Table6[[#This Row],[spawner_sku]])-FIND("/",Table6[[#This Row],[spawner_sku]])),Table1[Entity Prefab],0)),10,1,1,"Entities"))</f>
        <v>75</v>
      </c>
      <c r="AY109" s="76">
        <f ca="1">ROUND((Table6[[#This Row],[XP]]*Table6[[#This Row],[entity_spawned (AVG)]])*(Table6[[#This Row],[activating_chance]]/100),0)</f>
        <v>23</v>
      </c>
      <c r="AZ10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9">
        <v>1</v>
      </c>
      <c r="BB109">
        <v>1</v>
      </c>
      <c r="BC109" t="b">
        <v>0</v>
      </c>
      <c r="BE109" t="s">
        <v>453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396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233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397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389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228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232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232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229</v>
      </c>
      <c r="C110">
        <v>2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6">
        <v>2</v>
      </c>
      <c r="J110" s="76">
        <v>3</v>
      </c>
      <c r="K110" s="73" t="b">
        <v>0</v>
      </c>
      <c r="M110" t="s">
        <v>473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6">
        <v>1</v>
      </c>
      <c r="U110" s="76">
        <v>1</v>
      </c>
      <c r="V110" t="b">
        <v>0</v>
      </c>
      <c r="W110" s="73"/>
      <c r="AI110" t="s">
        <v>229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608</v>
      </c>
      <c r="AU110">
        <v>1</v>
      </c>
      <c r="AV110">
        <v>5000</v>
      </c>
      <c r="AW110">
        <v>30</v>
      </c>
      <c r="AX110" s="76">
        <f ca="1">INDIRECT(ADDRESS(11+(MATCH(RIGHT(Table6[[#This Row],[spawner_sku]],LEN(Table6[[#This Row],[spawner_sku]])-FIND("/",Table6[[#This Row],[spawner_sku]])),Table1[Entity Prefab],0)),10,1,1,"Entities"))</f>
        <v>75</v>
      </c>
      <c r="AY110" s="76">
        <f ca="1">ROUND((Table6[[#This Row],[XP]]*Table6[[#This Row],[entity_spawned (AVG)]])*(Table6[[#This Row],[activating_chance]]/100),0)</f>
        <v>23</v>
      </c>
      <c r="AZ11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453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396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233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643</v>
      </c>
      <c r="CM110">
        <v>1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25</v>
      </c>
      <c r="CR1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1</v>
      </c>
      <c r="CT110" s="73">
        <v>1</v>
      </c>
      <c r="CU110" s="73" t="b">
        <v>0</v>
      </c>
      <c r="CW110" t="s">
        <v>389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228</v>
      </c>
      <c r="DI110">
        <v>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125</v>
      </c>
      <c r="DN1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232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233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229</v>
      </c>
      <c r="C111">
        <v>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6">
        <v>5</v>
      </c>
      <c r="J111" s="76">
        <v>6</v>
      </c>
      <c r="K111" s="73" t="b">
        <v>1</v>
      </c>
      <c r="M111" t="s">
        <v>446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6">
        <v>1</v>
      </c>
      <c r="U111" s="76">
        <v>1</v>
      </c>
      <c r="V111" t="b">
        <v>0</v>
      </c>
      <c r="W111" s="73"/>
      <c r="AI111" t="s">
        <v>229</v>
      </c>
      <c r="AJ111">
        <v>1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25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247</v>
      </c>
      <c r="AU111">
        <v>1</v>
      </c>
      <c r="AV111">
        <v>500</v>
      </c>
      <c r="AW111">
        <v>75</v>
      </c>
      <c r="AX111" s="76">
        <f ca="1">INDIRECT(ADDRESS(11+(MATCH(RIGHT(Table6[[#This Row],[spawner_sku]],LEN(Table6[[#This Row],[spawner_sku]])-FIND("/",Table6[[#This Row],[spawner_sku]])),Table1[Entity Prefab],0)),10,1,1,"Entities"))</f>
        <v>75</v>
      </c>
      <c r="AY111" s="76">
        <f ca="1">ROUND((Table6[[#This Row],[XP]]*Table6[[#This Row],[entity_spawned (AVG)]])*(Table6[[#This Row],[activating_chance]]/100),0)</f>
        <v>56</v>
      </c>
      <c r="AZ11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453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396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233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643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522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228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234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233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229</v>
      </c>
      <c r="C112">
        <v>3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6">
        <v>3</v>
      </c>
      <c r="J112" s="76">
        <v>4</v>
      </c>
      <c r="K112" s="73" t="b">
        <v>0</v>
      </c>
      <c r="M112" t="s">
        <v>446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6">
        <v>1</v>
      </c>
      <c r="U112" s="76">
        <v>1</v>
      </c>
      <c r="V112" t="b">
        <v>0</v>
      </c>
      <c r="W112" s="73"/>
      <c r="AI112" t="s">
        <v>229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492</v>
      </c>
      <c r="AU112">
        <v>1</v>
      </c>
      <c r="AV112">
        <v>140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453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396</v>
      </c>
      <c r="BQ112">
        <v>3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150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233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643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522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228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234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233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229</v>
      </c>
      <c r="C113">
        <v>3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6">
        <v>3</v>
      </c>
      <c r="J113" s="76">
        <v>4</v>
      </c>
      <c r="K113" s="73" t="b">
        <v>0</v>
      </c>
      <c r="M113" t="s">
        <v>446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6">
        <v>1</v>
      </c>
      <c r="U113" s="76">
        <v>1</v>
      </c>
      <c r="V113" t="b">
        <v>0</v>
      </c>
      <c r="W113" s="73"/>
      <c r="AI113" t="s">
        <v>229</v>
      </c>
      <c r="AJ113">
        <v>6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60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493</v>
      </c>
      <c r="AU113">
        <v>1</v>
      </c>
      <c r="AV113">
        <v>140</v>
      </c>
      <c r="AW113">
        <v>100</v>
      </c>
      <c r="AX113" s="76">
        <f ca="1">INDIRECT(ADDRESS(11+(MATCH(RIGHT(Table6[[#This Row],[spawner_sku]],LEN(Table6[[#This Row],[spawner_sku]])-FIND("/",Table6[[#This Row],[spawner_sku]])),Table1[Entity Prefab],0)),10,1,1,"Entities"))</f>
        <v>50</v>
      </c>
      <c r="AY113" s="76">
        <f ca="1">ROUND((Table6[[#This Row],[XP]]*Table6[[#This Row],[entity_spawned (AVG)]])*(Table6[[#This Row],[activating_chance]]/100),0)</f>
        <v>50</v>
      </c>
      <c r="AZ11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453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396</v>
      </c>
      <c r="BQ113">
        <v>1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50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233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643</v>
      </c>
      <c r="CM113">
        <v>1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25</v>
      </c>
      <c r="CR1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1</v>
      </c>
      <c r="CT113" s="73">
        <v>1</v>
      </c>
      <c r="CU113" s="73" t="b">
        <v>0</v>
      </c>
      <c r="CW113" t="s">
        <v>391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228</v>
      </c>
      <c r="DI113">
        <v>3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8</v>
      </c>
      <c r="DN1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0</v>
      </c>
      <c r="DS113" t="s">
        <v>234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234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229</v>
      </c>
      <c r="C114">
        <v>2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6">
        <v>2</v>
      </c>
      <c r="J114" s="76">
        <v>3</v>
      </c>
      <c r="K114" s="73" t="b">
        <v>0</v>
      </c>
      <c r="M114" t="s">
        <v>446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6">
        <v>1</v>
      </c>
      <c r="U114" s="76">
        <v>1</v>
      </c>
      <c r="V114" t="b">
        <v>0</v>
      </c>
      <c r="W114" s="73"/>
      <c r="AI114" t="s">
        <v>229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248</v>
      </c>
      <c r="AU114">
        <v>1</v>
      </c>
      <c r="AV114">
        <v>420</v>
      </c>
      <c r="AW114">
        <v>100</v>
      </c>
      <c r="AX114" s="76">
        <f ca="1">INDIRECT(ADDRESS(11+(MATCH(RIGHT(Table6[[#This Row],[spawner_sku]],LEN(Table6[[#This Row],[spawner_sku]])-FIND("/",Table6[[#This Row],[spawner_sku]])),Table1[Entity Prefab],0)),10,1,1,"Entities"))</f>
        <v>83</v>
      </c>
      <c r="AY114" s="76">
        <f ca="1">ROUND((Table6[[#This Row],[XP]]*Table6[[#This Row],[entity_spawned (AVG)]])*(Table6[[#This Row],[activating_chance]]/100),0)</f>
        <v>83</v>
      </c>
      <c r="AZ11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453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396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233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643</v>
      </c>
      <c r="CM114">
        <v>1</v>
      </c>
      <c r="CN114">
        <v>120</v>
      </c>
      <c r="CO114">
        <v>100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25</v>
      </c>
      <c r="CR1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391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228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234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234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229</v>
      </c>
      <c r="C115">
        <v>1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6">
        <v>1</v>
      </c>
      <c r="J115" s="76">
        <v>2</v>
      </c>
      <c r="K115" s="73" t="b">
        <v>0</v>
      </c>
      <c r="M115" t="s">
        <v>446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6">
        <v>1</v>
      </c>
      <c r="U115" s="76">
        <v>1</v>
      </c>
      <c r="V115" t="b">
        <v>0</v>
      </c>
      <c r="W115" s="73"/>
      <c r="AI115" t="s">
        <v>229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248</v>
      </c>
      <c r="AU115">
        <v>1</v>
      </c>
      <c r="AV115">
        <v>420</v>
      </c>
      <c r="AW115">
        <v>100</v>
      </c>
      <c r="AX115" s="76">
        <f ca="1">INDIRECT(ADDRESS(11+(MATCH(RIGHT(Table6[[#This Row],[spawner_sku]],LEN(Table6[[#This Row],[spawner_sku]])-FIND("/",Table6[[#This Row],[spawner_sku]])),Table1[Entity Prefab],0)),10,1,1,"Entities"))</f>
        <v>83</v>
      </c>
      <c r="AY115" s="76">
        <f ca="1">ROUND((Table6[[#This Row],[XP]]*Table6[[#This Row],[entity_spawned (AVG)]])*(Table6[[#This Row],[activating_chance]]/100),0)</f>
        <v>83</v>
      </c>
      <c r="AZ11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453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396</v>
      </c>
      <c r="BQ115">
        <v>1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50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233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643</v>
      </c>
      <c r="CM115">
        <v>1</v>
      </c>
      <c r="CN115">
        <v>120</v>
      </c>
      <c r="CO115">
        <v>100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25</v>
      </c>
      <c r="CR1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391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228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234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234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229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6">
        <v>1</v>
      </c>
      <c r="J116" s="76">
        <v>1</v>
      </c>
      <c r="K116" s="73" t="b">
        <v>0</v>
      </c>
      <c r="M116" t="s">
        <v>608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6">
        <v>1</v>
      </c>
      <c r="U116" s="76">
        <v>1</v>
      </c>
      <c r="V116" t="b">
        <v>0</v>
      </c>
      <c r="W116" s="73"/>
      <c r="AI116" t="s">
        <v>229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248</v>
      </c>
      <c r="AU116">
        <v>1</v>
      </c>
      <c r="AV116">
        <v>420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83</v>
      </c>
      <c r="AY116" s="76">
        <f ca="1">ROUND((Table6[[#This Row],[XP]]*Table6[[#This Row],[entity_spawned (AVG)]])*(Table6[[#This Row],[activating_chance]]/100),0)</f>
        <v>83</v>
      </c>
      <c r="AZ11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453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396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233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643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391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228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234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234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229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6">
        <v>1</v>
      </c>
      <c r="J117" s="76">
        <v>1</v>
      </c>
      <c r="K117" s="73" t="b">
        <v>0</v>
      </c>
      <c r="M117" t="s">
        <v>247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6">
        <v>1</v>
      </c>
      <c r="U117" s="76">
        <v>1</v>
      </c>
      <c r="V117" t="b">
        <v>0</v>
      </c>
      <c r="W117" s="73"/>
      <c r="AI117" t="s">
        <v>229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609</v>
      </c>
      <c r="AU117">
        <v>1</v>
      </c>
      <c r="AV117">
        <v>300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453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396</v>
      </c>
      <c r="BQ117">
        <v>6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300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233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643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391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228</v>
      </c>
      <c r="DI117">
        <v>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125</v>
      </c>
      <c r="DN1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337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234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229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6">
        <v>6</v>
      </c>
      <c r="J118" s="76">
        <v>8</v>
      </c>
      <c r="K118" s="73" t="b">
        <v>1</v>
      </c>
      <c r="M118" t="s">
        <v>247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6">
        <v>1</v>
      </c>
      <c r="U118" s="76">
        <v>1</v>
      </c>
      <c r="V118" t="b">
        <v>0</v>
      </c>
      <c r="W118" s="73"/>
      <c r="AI118" t="s">
        <v>229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609</v>
      </c>
      <c r="AU118">
        <v>1</v>
      </c>
      <c r="AV118">
        <v>300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50</v>
      </c>
      <c r="AY118" s="76">
        <f ca="1">ROUND((Table6[[#This Row],[XP]]*Table6[[#This Row],[entity_spawned (AVG)]])*(Table6[[#This Row],[activating_chance]]/100),0)</f>
        <v>50</v>
      </c>
      <c r="AZ11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453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232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233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643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391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228</v>
      </c>
      <c r="DI118">
        <v>3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23</v>
      </c>
      <c r="DN1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337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234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229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6">
        <v>1</v>
      </c>
      <c r="J119" s="76">
        <v>1</v>
      </c>
      <c r="K119" s="73" t="b">
        <v>0</v>
      </c>
      <c r="M119" t="s">
        <v>247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6">
        <v>1</v>
      </c>
      <c r="U119" s="76">
        <v>1</v>
      </c>
      <c r="V119" t="b">
        <v>0</v>
      </c>
      <c r="W119" s="73"/>
      <c r="AI119" t="s">
        <v>229</v>
      </c>
      <c r="AJ119">
        <v>6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150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609</v>
      </c>
      <c r="AU119">
        <v>1</v>
      </c>
      <c r="AV119">
        <v>300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50</v>
      </c>
      <c r="AY119" s="76">
        <f ca="1">ROUND((Table6[[#This Row],[XP]]*Table6[[#This Row],[entity_spawned (AVG)]])*(Table6[[#This Row],[activating_chance]]/100),0)</f>
        <v>50</v>
      </c>
      <c r="AZ11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453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232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233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644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391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228</v>
      </c>
      <c r="DI119">
        <v>1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25</v>
      </c>
      <c r="DN1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337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234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229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6">
        <v>2</v>
      </c>
      <c r="J120" s="76">
        <v>4</v>
      </c>
      <c r="K120" s="73" t="b">
        <v>0</v>
      </c>
      <c r="M120" t="s">
        <v>247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6">
        <v>1</v>
      </c>
      <c r="U120" s="76">
        <v>1</v>
      </c>
      <c r="V120" t="b">
        <v>0</v>
      </c>
      <c r="W120" s="73"/>
      <c r="AI120" t="s">
        <v>229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609</v>
      </c>
      <c r="AU120">
        <v>1</v>
      </c>
      <c r="AV120">
        <v>300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50</v>
      </c>
      <c r="AY120" s="76">
        <f ca="1">ROUND((Table6[[#This Row],[XP]]*Table6[[#This Row],[entity_spawned (AVG)]])*(Table6[[#This Row],[activating_chance]]/100),0)</f>
        <v>50</v>
      </c>
      <c r="AZ12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453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232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234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644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391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228</v>
      </c>
      <c r="DI120">
        <v>3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75</v>
      </c>
      <c r="DN1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337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337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229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6">
        <v>1</v>
      </c>
      <c r="J121" s="76">
        <v>1</v>
      </c>
      <c r="K121" s="73" t="b">
        <v>0</v>
      </c>
      <c r="M121" t="s">
        <v>247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6">
        <v>1</v>
      </c>
      <c r="U121" s="76">
        <v>1</v>
      </c>
      <c r="V121" t="b">
        <v>0</v>
      </c>
      <c r="W121" s="73"/>
      <c r="AI121" t="s">
        <v>229</v>
      </c>
      <c r="AJ121">
        <v>1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25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609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453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232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234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254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387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228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337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337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229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6">
        <v>1</v>
      </c>
      <c r="J122" s="76">
        <v>1</v>
      </c>
      <c r="K122" s="73" t="b">
        <v>0</v>
      </c>
      <c r="M122" t="s">
        <v>401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6">
        <v>1</v>
      </c>
      <c r="U122" s="76">
        <v>1</v>
      </c>
      <c r="V122" t="b">
        <v>0</v>
      </c>
      <c r="W122" s="73"/>
      <c r="AI122" t="s">
        <v>229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609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453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233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234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254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387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228</v>
      </c>
      <c r="DI122">
        <v>3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60</v>
      </c>
      <c r="DN1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235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337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229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6">
        <v>1</v>
      </c>
      <c r="J123" s="76">
        <v>1</v>
      </c>
      <c r="K123" s="73" t="b">
        <v>0</v>
      </c>
      <c r="M123" t="s">
        <v>401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6">
        <v>1</v>
      </c>
      <c r="U123" s="76">
        <v>1</v>
      </c>
      <c r="V123" t="b">
        <v>0</v>
      </c>
      <c r="W123" s="73"/>
      <c r="AI123" t="s">
        <v>229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609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453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233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234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254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387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228</v>
      </c>
      <c r="DI123">
        <v>1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25</v>
      </c>
      <c r="DN1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235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235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229</v>
      </c>
      <c r="C124">
        <v>6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6">
        <v>5</v>
      </c>
      <c r="J124" s="76">
        <v>8</v>
      </c>
      <c r="K124" s="73" t="b">
        <v>1</v>
      </c>
      <c r="M124" t="s">
        <v>255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6">
        <v>1</v>
      </c>
      <c r="U124" s="76">
        <v>1</v>
      </c>
      <c r="V124" t="b">
        <v>0</v>
      </c>
      <c r="W124" s="73"/>
      <c r="AI124" t="s">
        <v>229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609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453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233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234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254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387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228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235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235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229</v>
      </c>
      <c r="C125">
        <v>3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6">
        <v>3</v>
      </c>
      <c r="J125" s="76">
        <v>4</v>
      </c>
      <c r="K125" s="73" t="b">
        <v>0</v>
      </c>
      <c r="M125" t="s">
        <v>255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6">
        <v>1</v>
      </c>
      <c r="U125" s="76">
        <v>1</v>
      </c>
      <c r="V125" t="b">
        <v>0</v>
      </c>
      <c r="W125" s="73"/>
      <c r="AI125" t="s">
        <v>229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609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473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233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236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254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387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228</v>
      </c>
      <c r="DI125">
        <v>3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75</v>
      </c>
      <c r="DN1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235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235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229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6">
        <v>6</v>
      </c>
      <c r="J126" s="76">
        <v>10</v>
      </c>
      <c r="K126" s="73" t="b">
        <v>1</v>
      </c>
      <c r="M126" t="s">
        <v>255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6">
        <v>1</v>
      </c>
      <c r="U126" s="76">
        <v>1</v>
      </c>
      <c r="V126" t="b">
        <v>0</v>
      </c>
      <c r="W126" s="73"/>
      <c r="AI126" t="s">
        <v>229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609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473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233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236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254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387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228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235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235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229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6">
        <v>1</v>
      </c>
      <c r="J127" s="76">
        <v>1</v>
      </c>
      <c r="K127" s="73" t="b">
        <v>0</v>
      </c>
      <c r="M127" t="s">
        <v>255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6">
        <v>1</v>
      </c>
      <c r="U127" s="76">
        <v>1</v>
      </c>
      <c r="V127" t="b">
        <v>0</v>
      </c>
      <c r="W127" s="73"/>
      <c r="AI127" t="s">
        <v>229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609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446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233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236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255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387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228</v>
      </c>
      <c r="DI127">
        <v>3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60</v>
      </c>
      <c r="DN1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403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403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229</v>
      </c>
      <c r="C128">
        <v>1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6">
        <v>1</v>
      </c>
      <c r="J128" s="76">
        <v>2</v>
      </c>
      <c r="K128" s="73" t="b">
        <v>0</v>
      </c>
      <c r="M128" t="s">
        <v>256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6">
        <v>1</v>
      </c>
      <c r="U128" s="76">
        <v>1</v>
      </c>
      <c r="V128" t="b">
        <v>0</v>
      </c>
      <c r="W128" s="73"/>
      <c r="AI128" t="s">
        <v>229</v>
      </c>
      <c r="AJ128">
        <v>1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25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609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446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233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236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255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386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228</v>
      </c>
      <c r="DI128">
        <v>1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8</v>
      </c>
      <c r="DN1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403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403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229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6">
        <v>1</v>
      </c>
      <c r="J129" s="76">
        <v>3</v>
      </c>
      <c r="K129" s="73" t="b">
        <v>0</v>
      </c>
      <c r="M129" t="s">
        <v>256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6">
        <v>1</v>
      </c>
      <c r="U129" s="76">
        <v>1</v>
      </c>
      <c r="V129" t="b">
        <v>0</v>
      </c>
      <c r="W129" s="73"/>
      <c r="AI129" t="s">
        <v>229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609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446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233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236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255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386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228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403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403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229</v>
      </c>
      <c r="C130">
        <v>1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6">
        <v>1</v>
      </c>
      <c r="J130" s="76">
        <v>2</v>
      </c>
      <c r="K130" s="73" t="b">
        <v>0</v>
      </c>
      <c r="M130" t="s">
        <v>256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6">
        <v>1</v>
      </c>
      <c r="U130" s="76">
        <v>1</v>
      </c>
      <c r="V130" t="b">
        <v>0</v>
      </c>
      <c r="W130" s="73"/>
      <c r="AI130" t="s">
        <v>229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609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446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233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236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255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386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228</v>
      </c>
      <c r="DI130">
        <v>3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60</v>
      </c>
      <c r="DN1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403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403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229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6">
        <v>1</v>
      </c>
      <c r="J131" s="76">
        <v>1</v>
      </c>
      <c r="K131" s="73" t="b">
        <v>0</v>
      </c>
      <c r="M131" t="s">
        <v>256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6">
        <v>1</v>
      </c>
      <c r="U131" s="76">
        <v>1</v>
      </c>
      <c r="V131" t="b">
        <v>0</v>
      </c>
      <c r="W131" s="73"/>
      <c r="AI131" t="s">
        <v>229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609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446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233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236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255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386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228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403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403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229</v>
      </c>
      <c r="C132">
        <v>1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6">
        <v>1</v>
      </c>
      <c r="J132" s="76">
        <v>2</v>
      </c>
      <c r="K132" s="73" t="b">
        <v>0</v>
      </c>
      <c r="M132" t="s">
        <v>256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6">
        <v>1</v>
      </c>
      <c r="U132" s="76">
        <v>1</v>
      </c>
      <c r="V132" t="b">
        <v>0</v>
      </c>
      <c r="W132" s="73"/>
      <c r="AI132" t="s">
        <v>229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610</v>
      </c>
      <c r="AU132">
        <v>1</v>
      </c>
      <c r="AV132">
        <v>280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446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233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236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255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386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228</v>
      </c>
      <c r="DI132">
        <v>1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25</v>
      </c>
      <c r="DN1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403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403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229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6">
        <v>1</v>
      </c>
      <c r="J133" s="76">
        <v>1</v>
      </c>
      <c r="K133" s="73" t="b">
        <v>0</v>
      </c>
      <c r="M133" t="s">
        <v>256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6">
        <v>1</v>
      </c>
      <c r="U133" s="76">
        <v>1</v>
      </c>
      <c r="V133" t="b">
        <v>0</v>
      </c>
      <c r="W133" s="73"/>
      <c r="AI133" t="s">
        <v>229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610</v>
      </c>
      <c r="AU133">
        <v>1</v>
      </c>
      <c r="AV133">
        <v>280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446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234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237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255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386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228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403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403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229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6">
        <v>1</v>
      </c>
      <c r="J134" s="76">
        <v>1</v>
      </c>
      <c r="K134" s="73" t="b">
        <v>0</v>
      </c>
      <c r="M134" t="s">
        <v>256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6">
        <v>1</v>
      </c>
      <c r="U134" s="76">
        <v>1</v>
      </c>
      <c r="V134" t="b">
        <v>0</v>
      </c>
      <c r="W134" s="73"/>
      <c r="AI134" t="s">
        <v>229</v>
      </c>
      <c r="AJ134">
        <v>3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75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611</v>
      </c>
      <c r="AU134">
        <v>1</v>
      </c>
      <c r="AV134">
        <v>130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446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234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237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255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386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228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403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403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229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6">
        <v>1</v>
      </c>
      <c r="J135" s="76">
        <v>1</v>
      </c>
      <c r="K135" s="73" t="b">
        <v>0</v>
      </c>
      <c r="M135" t="s">
        <v>256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6">
        <v>1</v>
      </c>
      <c r="U135" s="76">
        <v>1</v>
      </c>
      <c r="V135" t="b">
        <v>0</v>
      </c>
      <c r="W135" s="73"/>
      <c r="AI135" t="s">
        <v>229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611</v>
      </c>
      <c r="AU135">
        <v>1</v>
      </c>
      <c r="AV135">
        <v>120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446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234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237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255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386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228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403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244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229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6">
        <v>3</v>
      </c>
      <c r="J136" s="76">
        <v>4</v>
      </c>
      <c r="K136" s="73" t="b">
        <v>0</v>
      </c>
      <c r="M136" t="s">
        <v>256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6">
        <v>1</v>
      </c>
      <c r="U136" s="76">
        <v>1</v>
      </c>
      <c r="V136" t="b">
        <v>0</v>
      </c>
      <c r="W136" s="73"/>
      <c r="AI136" t="s">
        <v>229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611</v>
      </c>
      <c r="AU136">
        <v>1</v>
      </c>
      <c r="AV136">
        <v>130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446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234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237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255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386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228</v>
      </c>
      <c r="DI136">
        <v>3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23</v>
      </c>
      <c r="DN1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403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453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229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6">
        <v>8</v>
      </c>
      <c r="J137" s="76">
        <v>14</v>
      </c>
      <c r="K137" s="73" t="b">
        <v>1</v>
      </c>
      <c r="M137" t="s">
        <v>256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6">
        <v>1</v>
      </c>
      <c r="U137" s="76">
        <v>1</v>
      </c>
      <c r="V137" t="b">
        <v>0</v>
      </c>
      <c r="W137" s="73"/>
      <c r="AI137" t="s">
        <v>229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611</v>
      </c>
      <c r="AU137">
        <v>1</v>
      </c>
      <c r="AV137">
        <v>120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446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234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238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256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386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228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403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453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229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6">
        <v>1</v>
      </c>
      <c r="J138" s="76">
        <v>1</v>
      </c>
      <c r="K138" s="73" t="b">
        <v>0</v>
      </c>
      <c r="M138" t="s">
        <v>256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6">
        <v>1</v>
      </c>
      <c r="U138" s="76">
        <v>1</v>
      </c>
      <c r="V138" t="b">
        <v>0</v>
      </c>
      <c r="W138" s="73"/>
      <c r="AI138" t="s">
        <v>229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611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446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234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238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256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386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228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403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453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229</v>
      </c>
      <c r="C139">
        <v>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6">
        <v>5</v>
      </c>
      <c r="J139" s="76">
        <v>6</v>
      </c>
      <c r="K139" s="73" t="b">
        <v>1</v>
      </c>
      <c r="M139" t="s">
        <v>256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6">
        <v>1</v>
      </c>
      <c r="U139" s="76">
        <v>1</v>
      </c>
      <c r="V139" t="b">
        <v>0</v>
      </c>
      <c r="W139" s="73"/>
      <c r="AI139" t="s">
        <v>230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611</v>
      </c>
      <c r="AU139">
        <v>1</v>
      </c>
      <c r="AV139">
        <v>130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446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234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238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256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386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228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403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518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229</v>
      </c>
      <c r="C140">
        <v>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6">
        <v>5</v>
      </c>
      <c r="J140" s="76">
        <v>6</v>
      </c>
      <c r="K140" s="73" t="b">
        <v>1</v>
      </c>
      <c r="M140" t="s">
        <v>256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6">
        <v>1</v>
      </c>
      <c r="U140" s="76">
        <v>1</v>
      </c>
      <c r="V140" t="b">
        <v>0</v>
      </c>
      <c r="W140" s="73"/>
      <c r="AI140" t="s">
        <v>230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394</v>
      </c>
      <c r="AU140">
        <v>1</v>
      </c>
      <c r="AV140">
        <v>220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83</v>
      </c>
      <c r="AY140" s="76">
        <f ca="1">ROUND((Table6[[#This Row],[XP]]*Table6[[#This Row],[entity_spawned (AVG)]])*(Table6[[#This Row],[activating_chance]]/100),0)</f>
        <v>83</v>
      </c>
      <c r="AZ1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446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337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238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256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386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228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403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518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229</v>
      </c>
      <c r="C141">
        <v>2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6">
        <v>2</v>
      </c>
      <c r="J141" s="76">
        <v>3</v>
      </c>
      <c r="K141" s="73" t="b">
        <v>0</v>
      </c>
      <c r="M141" t="s">
        <v>256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6">
        <v>1</v>
      </c>
      <c r="U141" s="76">
        <v>1</v>
      </c>
      <c r="V141" t="b">
        <v>0</v>
      </c>
      <c r="W141" s="73"/>
      <c r="AI141" t="s">
        <v>230</v>
      </c>
      <c r="AJ141">
        <v>7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175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452</v>
      </c>
      <c r="AU141">
        <v>1</v>
      </c>
      <c r="AV141">
        <v>120</v>
      </c>
      <c r="AW141">
        <v>50</v>
      </c>
      <c r="AX141" s="76">
        <f ca="1">INDIRECT(ADDRESS(11+(MATCH(RIGHT(Table6[[#This Row],[spawner_sku]],LEN(Table6[[#This Row],[spawner_sku]])-FIND("/",Table6[[#This Row],[spawner_sku]])),Table1[Entity Prefab],0)),10,1,1,"Entities"))</f>
        <v>25</v>
      </c>
      <c r="AY141" s="76">
        <f ca="1">ROUND((Table6[[#This Row],[XP]]*Table6[[#This Row],[entity_spawned (AVG)]])*(Table6[[#This Row],[activating_chance]]/100),0)</f>
        <v>13</v>
      </c>
      <c r="AZ1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446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337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238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256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386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228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403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518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229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6">
        <v>1</v>
      </c>
      <c r="J142" s="76">
        <v>1</v>
      </c>
      <c r="K142" s="73" t="b">
        <v>0</v>
      </c>
      <c r="M142" t="s">
        <v>256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6">
        <v>1</v>
      </c>
      <c r="U142" s="76">
        <v>1</v>
      </c>
      <c r="V142" t="b">
        <v>0</v>
      </c>
      <c r="W142" s="73"/>
      <c r="AI142" t="s">
        <v>230</v>
      </c>
      <c r="AJ142">
        <v>7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175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643</v>
      </c>
      <c r="AU142">
        <v>1</v>
      </c>
      <c r="AV142">
        <v>120</v>
      </c>
      <c r="AW142">
        <v>50</v>
      </c>
      <c r="AX142" s="76">
        <f ca="1">INDIRECT(ADDRESS(11+(MATCH(RIGHT(Table6[[#This Row],[spawner_sku]],LEN(Table6[[#This Row],[spawner_sku]])-FIND("/",Table6[[#This Row],[spawner_sku]])),Table1[Entity Prefab],0)),10,1,1,"Entities"))</f>
        <v>25</v>
      </c>
      <c r="AY142" s="76">
        <f ca="1">ROUND((Table6[[#This Row],[XP]]*Table6[[#This Row],[entity_spawned (AVG)]])*(Table6[[#This Row],[activating_chance]]/100),0)</f>
        <v>13</v>
      </c>
      <c r="AZ1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446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337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238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256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386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228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244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521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229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6">
        <v>2</v>
      </c>
      <c r="J143" s="76">
        <v>4</v>
      </c>
      <c r="K143" s="73" t="b">
        <v>0</v>
      </c>
      <c r="M143" t="s">
        <v>256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6">
        <v>1</v>
      </c>
      <c r="U143" s="76">
        <v>1</v>
      </c>
      <c r="V143" t="b">
        <v>0</v>
      </c>
      <c r="W143" s="73"/>
      <c r="AI143" t="s">
        <v>230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643</v>
      </c>
      <c r="AU143">
        <v>1</v>
      </c>
      <c r="AV143">
        <v>120</v>
      </c>
      <c r="AW143">
        <v>50</v>
      </c>
      <c r="AX143" s="76">
        <f ca="1">INDIRECT(ADDRESS(11+(MATCH(RIGHT(Table6[[#This Row],[spawner_sku]],LEN(Table6[[#This Row],[spawner_sku]])-FIND("/",Table6[[#This Row],[spawner_sku]])),Table1[Entity Prefab],0)),10,1,1,"Entities"))</f>
        <v>25</v>
      </c>
      <c r="AY143" s="76">
        <f ca="1">ROUND((Table6[[#This Row],[XP]]*Table6[[#This Row],[entity_spawned (AVG)]])*(Table6[[#This Row],[activating_chance]]/100),0)</f>
        <v>13</v>
      </c>
      <c r="AZ1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446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337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238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256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608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228</v>
      </c>
      <c r="DI143">
        <v>3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75</v>
      </c>
      <c r="DN1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244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521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229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6">
        <v>1</v>
      </c>
      <c r="J144" s="76">
        <v>1</v>
      </c>
      <c r="K144" s="73" t="b">
        <v>0</v>
      </c>
      <c r="M144" t="s">
        <v>256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6">
        <v>1</v>
      </c>
      <c r="U144" s="76">
        <v>1</v>
      </c>
      <c r="V144" t="b">
        <v>0</v>
      </c>
      <c r="W144" s="73"/>
      <c r="AI144" t="s">
        <v>230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643</v>
      </c>
      <c r="AU144">
        <v>1</v>
      </c>
      <c r="AV144">
        <v>120</v>
      </c>
      <c r="AW144">
        <v>50</v>
      </c>
      <c r="AX144" s="76">
        <f ca="1">INDIRECT(ADDRESS(11+(MATCH(RIGHT(Table6[[#This Row],[spawner_sku]],LEN(Table6[[#This Row],[spawner_sku]])-FIND("/",Table6[[#This Row],[spawner_sku]])),Table1[Entity Prefab],0)),10,1,1,"Entities"))</f>
        <v>25</v>
      </c>
      <c r="AY144" s="76">
        <f ca="1">ROUND((Table6[[#This Row],[XP]]*Table6[[#This Row],[entity_spawned (AVG)]])*(Table6[[#This Row],[activating_chance]]/100),0)</f>
        <v>13</v>
      </c>
      <c r="AZ1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446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337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238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256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608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228</v>
      </c>
      <c r="DI144">
        <v>6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45</v>
      </c>
      <c r="DN1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244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521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229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6">
        <v>2</v>
      </c>
      <c r="J145" s="76">
        <v>4</v>
      </c>
      <c r="K145" s="73" t="b">
        <v>0</v>
      </c>
      <c r="M145" t="s">
        <v>256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6">
        <v>1</v>
      </c>
      <c r="U145" s="76">
        <v>1</v>
      </c>
      <c r="V145" t="b">
        <v>0</v>
      </c>
      <c r="W145" s="73"/>
      <c r="AI145" t="s">
        <v>230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643</v>
      </c>
      <c r="AU145">
        <v>3</v>
      </c>
      <c r="AV145">
        <v>120</v>
      </c>
      <c r="AW145">
        <v>100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75</v>
      </c>
      <c r="AZ1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2</v>
      </c>
      <c r="BB145">
        <v>4</v>
      </c>
      <c r="BC145" t="b">
        <v>0</v>
      </c>
      <c r="BE145" t="s">
        <v>446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337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238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256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608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228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453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521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229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6">
        <v>1</v>
      </c>
      <c r="J146" s="76">
        <v>3</v>
      </c>
      <c r="K146" s="73" t="b">
        <v>0</v>
      </c>
      <c r="M146" t="s">
        <v>256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6">
        <v>1</v>
      </c>
      <c r="U146" s="76">
        <v>1</v>
      </c>
      <c r="V146" t="b">
        <v>0</v>
      </c>
      <c r="W146" s="73"/>
      <c r="AI146" t="s">
        <v>230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643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446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337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240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256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247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228</v>
      </c>
      <c r="DI146">
        <v>1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25</v>
      </c>
      <c r="DN1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0</v>
      </c>
      <c r="DS146" t="s">
        <v>453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521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229</v>
      </c>
      <c r="C147">
        <v>1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6">
        <v>1</v>
      </c>
      <c r="J147" s="76">
        <v>2</v>
      </c>
      <c r="K147" s="73" t="b">
        <v>0</v>
      </c>
      <c r="M147" t="s">
        <v>256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6">
        <v>1</v>
      </c>
      <c r="U147" s="76">
        <v>1</v>
      </c>
      <c r="V147" t="b">
        <v>0</v>
      </c>
      <c r="W147" s="73"/>
      <c r="AI147" t="s">
        <v>230</v>
      </c>
      <c r="AJ147">
        <v>7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140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643</v>
      </c>
      <c r="AU147">
        <v>1</v>
      </c>
      <c r="AV147">
        <v>120</v>
      </c>
      <c r="AW147">
        <v>100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25</v>
      </c>
      <c r="AZ1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446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337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240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256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247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228</v>
      </c>
      <c r="DI147">
        <v>3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8</v>
      </c>
      <c r="DN1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453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521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229</v>
      </c>
      <c r="C148">
        <v>1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6">
        <v>1</v>
      </c>
      <c r="J148" s="76">
        <v>2</v>
      </c>
      <c r="K148" s="73" t="b">
        <v>0</v>
      </c>
      <c r="M148" t="s">
        <v>256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6">
        <v>1</v>
      </c>
      <c r="U148" s="76">
        <v>1</v>
      </c>
      <c r="V148" t="b">
        <v>0</v>
      </c>
      <c r="W148" s="73"/>
      <c r="AI148" t="s">
        <v>230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643</v>
      </c>
      <c r="AU148">
        <v>1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25</v>
      </c>
      <c r="AZ1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446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337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241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256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247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228</v>
      </c>
      <c r="DI148">
        <v>3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75</v>
      </c>
      <c r="DN1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453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521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229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6">
        <v>1</v>
      </c>
      <c r="J149" s="76">
        <v>1</v>
      </c>
      <c r="K149" s="73" t="b">
        <v>0</v>
      </c>
      <c r="M149" t="s">
        <v>256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6">
        <v>1</v>
      </c>
      <c r="U149" s="76">
        <v>1</v>
      </c>
      <c r="V149" t="b">
        <v>0</v>
      </c>
      <c r="W149" s="73"/>
      <c r="AI149" t="s">
        <v>230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643</v>
      </c>
      <c r="AU149">
        <v>1</v>
      </c>
      <c r="AV149">
        <v>120</v>
      </c>
      <c r="AW149">
        <v>100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25</v>
      </c>
      <c r="AZ1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446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337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241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256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247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228</v>
      </c>
      <c r="DI149">
        <v>3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75</v>
      </c>
      <c r="DN1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518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521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229</v>
      </c>
      <c r="C150">
        <v>7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6">
        <v>5</v>
      </c>
      <c r="J150" s="76">
        <v>10</v>
      </c>
      <c r="K150" s="73" t="b">
        <v>1</v>
      </c>
      <c r="M150" t="s">
        <v>256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6">
        <v>1</v>
      </c>
      <c r="U150" s="76">
        <v>1</v>
      </c>
      <c r="V150" t="b">
        <v>0</v>
      </c>
      <c r="W150" s="73"/>
      <c r="AI150" t="s">
        <v>230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643</v>
      </c>
      <c r="AU150">
        <v>3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75</v>
      </c>
      <c r="AZ1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2</v>
      </c>
      <c r="BB150">
        <v>4</v>
      </c>
      <c r="BC150" t="b">
        <v>0</v>
      </c>
      <c r="BE150" t="s">
        <v>446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403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241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256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247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228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518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521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229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6">
        <v>3</v>
      </c>
      <c r="J151" s="76">
        <v>3</v>
      </c>
      <c r="K151" s="73" t="b">
        <v>0</v>
      </c>
      <c r="M151" t="s">
        <v>256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6">
        <v>1</v>
      </c>
      <c r="U151" s="76">
        <v>1</v>
      </c>
      <c r="V151" t="b">
        <v>0</v>
      </c>
      <c r="W151" s="73"/>
      <c r="AI151" t="s">
        <v>230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643</v>
      </c>
      <c r="AU151">
        <v>5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125</v>
      </c>
      <c r="AZ1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5</v>
      </c>
      <c r="BB151">
        <v>5</v>
      </c>
      <c r="BC151" t="b">
        <v>1</v>
      </c>
      <c r="BE151" t="s">
        <v>446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403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241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256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247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228</v>
      </c>
      <c r="DI151">
        <v>3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75</v>
      </c>
      <c r="DN1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521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521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229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6">
        <v>8</v>
      </c>
      <c r="J152" s="76">
        <v>14</v>
      </c>
      <c r="K152" s="73" t="b">
        <v>1</v>
      </c>
      <c r="M152" t="s">
        <v>256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6">
        <v>1</v>
      </c>
      <c r="U152" s="76">
        <v>1</v>
      </c>
      <c r="V152" t="b">
        <v>0</v>
      </c>
      <c r="W152" s="73"/>
      <c r="AI152" t="s">
        <v>230</v>
      </c>
      <c r="AJ152">
        <v>7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175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643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446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403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242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256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247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228</v>
      </c>
      <c r="DI152">
        <v>3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8</v>
      </c>
      <c r="DN1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521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521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229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6">
        <v>1</v>
      </c>
      <c r="J153" s="76">
        <v>1</v>
      </c>
      <c r="K153" s="73" t="b">
        <v>0</v>
      </c>
      <c r="M153" t="s">
        <v>256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6">
        <v>1</v>
      </c>
      <c r="U153" s="76">
        <v>1</v>
      </c>
      <c r="V153" t="b">
        <v>0</v>
      </c>
      <c r="W153" s="73"/>
      <c r="AI153" t="s">
        <v>230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644</v>
      </c>
      <c r="AU153">
        <v>1</v>
      </c>
      <c r="AV153">
        <v>120</v>
      </c>
      <c r="AW153">
        <v>50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13</v>
      </c>
      <c r="AZ1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446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403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242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256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247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228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521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521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229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6">
        <v>2</v>
      </c>
      <c r="J154" s="76">
        <v>4</v>
      </c>
      <c r="K154" s="73" t="b">
        <v>0</v>
      </c>
      <c r="M154" t="s">
        <v>256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6">
        <v>1</v>
      </c>
      <c r="U154" s="76">
        <v>1</v>
      </c>
      <c r="V154" t="b">
        <v>0</v>
      </c>
      <c r="W154" s="73"/>
      <c r="AI154" t="s">
        <v>230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644</v>
      </c>
      <c r="AU154">
        <v>1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25</v>
      </c>
      <c r="AZ1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446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403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242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256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247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228</v>
      </c>
      <c r="DI154">
        <v>1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25</v>
      </c>
      <c r="DN1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521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521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229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6">
        <v>1</v>
      </c>
      <c r="J155" s="76">
        <v>3</v>
      </c>
      <c r="K155" s="73" t="b">
        <v>0</v>
      </c>
      <c r="M155" t="s">
        <v>256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6">
        <v>1</v>
      </c>
      <c r="U155" s="76">
        <v>1</v>
      </c>
      <c r="V155" t="b">
        <v>0</v>
      </c>
      <c r="W155" s="73"/>
      <c r="AI155" t="s">
        <v>230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644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446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403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242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256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247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450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521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521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229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6">
        <v>2</v>
      </c>
      <c r="J156" s="76">
        <v>4</v>
      </c>
      <c r="K156" s="73" t="b">
        <v>0</v>
      </c>
      <c r="M156" t="s">
        <v>258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6">
        <v>1</v>
      </c>
      <c r="U156" s="76">
        <v>1</v>
      </c>
      <c r="V156" t="b">
        <v>0</v>
      </c>
      <c r="W156" s="73"/>
      <c r="AI156" t="s">
        <v>230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644</v>
      </c>
      <c r="AU156">
        <v>1</v>
      </c>
      <c r="AV156">
        <v>120</v>
      </c>
      <c r="AW156">
        <v>100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25</v>
      </c>
      <c r="AZ1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608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403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243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256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247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450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521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521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229</v>
      </c>
      <c r="C157">
        <v>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6">
        <v>5</v>
      </c>
      <c r="J157" s="76">
        <v>6</v>
      </c>
      <c r="K157" s="73" t="b">
        <v>1</v>
      </c>
      <c r="M157" t="s">
        <v>258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6">
        <v>1</v>
      </c>
      <c r="U157" s="76">
        <v>1</v>
      </c>
      <c r="V157" t="b">
        <v>0</v>
      </c>
      <c r="W157" s="73"/>
      <c r="AI157" t="s">
        <v>230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644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608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403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243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256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247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450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521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521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229</v>
      </c>
      <c r="C158">
        <v>6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6">
        <v>5</v>
      </c>
      <c r="J158" s="76">
        <v>8</v>
      </c>
      <c r="K158" s="73" t="b">
        <v>1</v>
      </c>
      <c r="M158" t="s">
        <v>258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6">
        <v>1</v>
      </c>
      <c r="U158" s="76">
        <v>1</v>
      </c>
      <c r="V158" t="b">
        <v>0</v>
      </c>
      <c r="W158" s="73"/>
      <c r="AI158" t="s">
        <v>231</v>
      </c>
      <c r="AJ158">
        <v>1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25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642</v>
      </c>
      <c r="AU158">
        <v>3</v>
      </c>
      <c r="AV158">
        <v>120</v>
      </c>
      <c r="AW158">
        <v>100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75</v>
      </c>
      <c r="AZ1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3</v>
      </c>
      <c r="BB158">
        <v>3</v>
      </c>
      <c r="BC158" t="b">
        <v>0</v>
      </c>
      <c r="BE158" t="s">
        <v>608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403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243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257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247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450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631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521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229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6">
        <v>2</v>
      </c>
      <c r="J159" s="76">
        <v>4</v>
      </c>
      <c r="K159" s="73" t="b">
        <v>0</v>
      </c>
      <c r="M159" t="s">
        <v>258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6">
        <v>1</v>
      </c>
      <c r="U159" s="76">
        <v>1</v>
      </c>
      <c r="V159" t="b">
        <v>0</v>
      </c>
      <c r="W159" s="73"/>
      <c r="AI159" t="s">
        <v>231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642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247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403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243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257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247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450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631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521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229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6">
        <v>2</v>
      </c>
      <c r="J160" s="76">
        <v>4</v>
      </c>
      <c r="K160" s="73" t="b">
        <v>0</v>
      </c>
      <c r="M160" t="s">
        <v>395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6">
        <v>1</v>
      </c>
      <c r="U160" s="76">
        <v>1</v>
      </c>
      <c r="V160" t="b">
        <v>0</v>
      </c>
      <c r="W160" s="73"/>
      <c r="AI160" t="s">
        <v>231</v>
      </c>
      <c r="AJ160">
        <v>1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25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254</v>
      </c>
      <c r="AU160">
        <v>1</v>
      </c>
      <c r="AV160">
        <v>170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70</v>
      </c>
      <c r="AY160" s="76">
        <f ca="1">ROUND((Table6[[#This Row],[XP]]*Table6[[#This Row],[entity_spawned (AVG)]])*(Table6[[#This Row],[activating_chance]]/100),0)</f>
        <v>70</v>
      </c>
      <c r="AZ16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247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403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243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257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397</v>
      </c>
      <c r="CX160">
        <v>2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40</v>
      </c>
      <c r="DC1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232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631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521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229</v>
      </c>
      <c r="C161">
        <v>1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6">
        <v>1</v>
      </c>
      <c r="J161" s="76">
        <v>2</v>
      </c>
      <c r="K161" s="73" t="b">
        <v>0</v>
      </c>
      <c r="M161" t="s">
        <v>395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6">
        <v>1</v>
      </c>
      <c r="U161" s="76">
        <v>1</v>
      </c>
      <c r="V161" t="b">
        <v>0</v>
      </c>
      <c r="W161" s="73"/>
      <c r="AI161" t="s">
        <v>392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254</v>
      </c>
      <c r="AU161">
        <v>1</v>
      </c>
      <c r="AV161">
        <v>170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70</v>
      </c>
      <c r="AY161" s="76">
        <f ca="1">ROUND((Table6[[#This Row],[XP]]*Table6[[#This Row],[entity_spawned (AVG)]])*(Table6[[#This Row],[activating_chance]]/100),0)</f>
        <v>70</v>
      </c>
      <c r="AZ16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247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403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243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257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397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232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631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521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229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6">
        <v>1</v>
      </c>
      <c r="J162" s="76">
        <v>3</v>
      </c>
      <c r="K162" s="73" t="b">
        <v>0</v>
      </c>
      <c r="M162" t="s">
        <v>395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6">
        <v>1</v>
      </c>
      <c r="U162" s="76">
        <v>1</v>
      </c>
      <c r="V162" t="b">
        <v>0</v>
      </c>
      <c r="W162" s="73"/>
      <c r="AI162" t="s">
        <v>232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254</v>
      </c>
      <c r="AU162">
        <v>1</v>
      </c>
      <c r="AV162">
        <v>170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70</v>
      </c>
      <c r="AY162" s="76">
        <f ca="1">ROUND((Table6[[#This Row],[XP]]*Table6[[#This Row],[entity_spawned (AVG)]])*(Table6[[#This Row],[activating_chance]]/100),0)</f>
        <v>70</v>
      </c>
      <c r="AZ16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492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403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243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257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397</v>
      </c>
      <c r="CX162">
        <v>1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25</v>
      </c>
      <c r="DC1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232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631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521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229</v>
      </c>
      <c r="C163">
        <v>3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6">
        <v>3</v>
      </c>
      <c r="J163" s="76">
        <v>4</v>
      </c>
      <c r="K163" s="73" t="b">
        <v>0</v>
      </c>
      <c r="M163" t="s">
        <v>395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6">
        <v>1</v>
      </c>
      <c r="U163" s="76">
        <v>1</v>
      </c>
      <c r="V163" t="b">
        <v>0</v>
      </c>
      <c r="W163" s="73"/>
      <c r="AI163" t="s">
        <v>232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254</v>
      </c>
      <c r="AU163">
        <v>1</v>
      </c>
      <c r="AV163">
        <v>170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70</v>
      </c>
      <c r="AY163" s="76">
        <f ca="1">ROUND((Table6[[#This Row],[XP]]*Table6[[#This Row],[entity_spawned (AVG)]])*(Table6[[#This Row],[activating_chance]]/100),0)</f>
        <v>70</v>
      </c>
      <c r="AZ16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492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403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243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257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397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1</v>
      </c>
      <c r="DH163" t="s">
        <v>232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631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521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229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6">
        <v>1</v>
      </c>
      <c r="J164" s="76">
        <v>1</v>
      </c>
      <c r="K164" s="73" t="b">
        <v>0</v>
      </c>
      <c r="M164" t="s">
        <v>395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6">
        <v>1</v>
      </c>
      <c r="U164" s="76">
        <v>1</v>
      </c>
      <c r="V164" t="b">
        <v>0</v>
      </c>
      <c r="W164" s="73"/>
      <c r="AI164" t="s">
        <v>232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254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492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403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243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257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397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1</v>
      </c>
      <c r="DH164" t="s">
        <v>232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631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390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229</v>
      </c>
      <c r="C165">
        <v>2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6">
        <v>2</v>
      </c>
      <c r="J165" s="76">
        <v>3</v>
      </c>
      <c r="K165" s="73" t="b">
        <v>0</v>
      </c>
      <c r="M165" t="s">
        <v>512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6">
        <v>1</v>
      </c>
      <c r="U165" s="76">
        <v>1</v>
      </c>
      <c r="V165" t="b">
        <v>0</v>
      </c>
      <c r="W165" s="73"/>
      <c r="AI165" t="s">
        <v>232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254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492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403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243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257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397</v>
      </c>
      <c r="CX165">
        <v>3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75</v>
      </c>
      <c r="DC1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3</v>
      </c>
      <c r="DE165" s="73">
        <v>4</v>
      </c>
      <c r="DF165" s="73" t="b">
        <v>0</v>
      </c>
      <c r="DH165" t="s">
        <v>232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631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390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229</v>
      </c>
      <c r="C166">
        <v>7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6">
        <v>5</v>
      </c>
      <c r="J166" s="76">
        <v>10</v>
      </c>
      <c r="K166" s="73" t="b">
        <v>1</v>
      </c>
      <c r="M166" t="s">
        <v>512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6">
        <v>1</v>
      </c>
      <c r="U166" s="76">
        <v>1</v>
      </c>
      <c r="V166" t="b">
        <v>0</v>
      </c>
      <c r="W166" s="73"/>
      <c r="AI166" t="s">
        <v>232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255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248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403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243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257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397</v>
      </c>
      <c r="CX166">
        <v>5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125</v>
      </c>
      <c r="DC1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5</v>
      </c>
      <c r="DE166" s="73">
        <v>5</v>
      </c>
      <c r="DF166" s="73" t="b">
        <v>1</v>
      </c>
      <c r="DH166" t="s">
        <v>232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390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390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229</v>
      </c>
      <c r="C167">
        <v>7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6">
        <v>5</v>
      </c>
      <c r="J167" s="76">
        <v>10</v>
      </c>
      <c r="K167" s="73" t="b">
        <v>1</v>
      </c>
      <c r="M167" t="s">
        <v>512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6">
        <v>1</v>
      </c>
      <c r="U167" s="76">
        <v>1</v>
      </c>
      <c r="V167" t="b">
        <v>0</v>
      </c>
      <c r="W167" s="73"/>
      <c r="AI167" t="s">
        <v>233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255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248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403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243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257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397</v>
      </c>
      <c r="CX167">
        <v>2</v>
      </c>
      <c r="CY167">
        <v>120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2</v>
      </c>
      <c r="DE167" s="73">
        <v>3</v>
      </c>
      <c r="DF167" s="73" t="b">
        <v>0</v>
      </c>
      <c r="DH167" t="s">
        <v>232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472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390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229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6">
        <v>1</v>
      </c>
      <c r="J168" s="76">
        <v>1</v>
      </c>
      <c r="K168" s="73" t="b">
        <v>0</v>
      </c>
      <c r="M168" t="s">
        <v>512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6">
        <v>1</v>
      </c>
      <c r="U168" s="76">
        <v>1</v>
      </c>
      <c r="V168" t="b">
        <v>0</v>
      </c>
      <c r="W168" s="73"/>
      <c r="AI168" t="s">
        <v>233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257</v>
      </c>
      <c r="AU168">
        <v>1</v>
      </c>
      <c r="AV168">
        <v>150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25</v>
      </c>
      <c r="AY168" s="76">
        <f ca="1">ROUND((Table6[[#This Row],[XP]]*Table6[[#This Row],[entity_spawned (AVG)]])*(Table6[[#This Row],[activating_chance]]/100),0)</f>
        <v>25</v>
      </c>
      <c r="AZ1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1</v>
      </c>
      <c r="BB168">
        <v>1</v>
      </c>
      <c r="BC168" t="b">
        <v>0</v>
      </c>
      <c r="BE168" t="s">
        <v>397</v>
      </c>
      <c r="BF168">
        <v>1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25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403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243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257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397</v>
      </c>
      <c r="CX168">
        <v>2</v>
      </c>
      <c r="CY168">
        <v>100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50</v>
      </c>
      <c r="DC1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1</v>
      </c>
      <c r="DE168" s="73">
        <v>3</v>
      </c>
      <c r="DF168" s="73" t="b">
        <v>0</v>
      </c>
      <c r="DH168" t="s">
        <v>232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473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390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229</v>
      </c>
      <c r="C169">
        <v>3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6">
        <v>3</v>
      </c>
      <c r="J169" s="76">
        <v>4</v>
      </c>
      <c r="K169" s="73" t="b">
        <v>0</v>
      </c>
      <c r="M169" t="s">
        <v>512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6">
        <v>1</v>
      </c>
      <c r="U169" s="76">
        <v>1</v>
      </c>
      <c r="V169" t="b">
        <v>0</v>
      </c>
      <c r="W169" s="73"/>
      <c r="AI169" t="s">
        <v>233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257</v>
      </c>
      <c r="AU169">
        <v>1</v>
      </c>
      <c r="AV169">
        <v>150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25</v>
      </c>
      <c r="AY169" s="76">
        <f ca="1">ROUND((Table6[[#This Row],[XP]]*Table6[[#This Row],[entity_spawned (AVG)]])*(Table6[[#This Row],[activating_chance]]/100),0)</f>
        <v>25</v>
      </c>
      <c r="AZ1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397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403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243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257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254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232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473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390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229</v>
      </c>
      <c r="C170">
        <v>1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6">
        <v>1</v>
      </c>
      <c r="J170" s="76">
        <v>2</v>
      </c>
      <c r="K170" s="73" t="b">
        <v>0</v>
      </c>
      <c r="M170" t="s">
        <v>385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6">
        <v>5</v>
      </c>
      <c r="U170" s="76">
        <v>5</v>
      </c>
      <c r="V170" t="b">
        <v>1</v>
      </c>
      <c r="W170" s="73"/>
      <c r="AI170" t="s">
        <v>233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257</v>
      </c>
      <c r="AU170">
        <v>1</v>
      </c>
      <c r="AV170">
        <v>150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25</v>
      </c>
      <c r="AY170" s="76">
        <f ca="1">ROUND((Table6[[#This Row],[XP]]*Table6[[#This Row],[entity_spawned (AVG)]])*(Table6[[#This Row],[activating_chance]]/100),0)</f>
        <v>25</v>
      </c>
      <c r="AZ1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397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403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243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257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254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232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474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473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229</v>
      </c>
      <c r="C171">
        <v>1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6">
        <v>1</v>
      </c>
      <c r="J171" s="76">
        <v>2</v>
      </c>
      <c r="K171" s="73" t="b">
        <v>0</v>
      </c>
      <c r="M171" t="s">
        <v>385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6">
        <v>3</v>
      </c>
      <c r="U171" s="76">
        <v>3</v>
      </c>
      <c r="V171" t="b">
        <v>0</v>
      </c>
      <c r="W171" s="73"/>
      <c r="AI171" t="s">
        <v>233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257</v>
      </c>
      <c r="AU171">
        <v>1</v>
      </c>
      <c r="AV171">
        <v>150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25</v>
      </c>
      <c r="AY171" s="76">
        <f ca="1">ROUND((Table6[[#This Row],[XP]]*Table6[[#This Row],[entity_spawned (AVG)]])*(Table6[[#This Row],[activating_chance]]/100),0)</f>
        <v>25</v>
      </c>
      <c r="AZ1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397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403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243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257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254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232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446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473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229</v>
      </c>
      <c r="C172">
        <v>1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6">
        <v>1</v>
      </c>
      <c r="J172" s="76">
        <v>2</v>
      </c>
      <c r="K172" s="73" t="b">
        <v>0</v>
      </c>
      <c r="M172" t="s">
        <v>385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6">
        <v>2</v>
      </c>
      <c r="U172" s="76">
        <v>2</v>
      </c>
      <c r="V172" t="b">
        <v>0</v>
      </c>
      <c r="W172" s="73"/>
      <c r="AI172" t="s">
        <v>233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257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397</v>
      </c>
      <c r="BF172">
        <v>6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150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236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243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257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254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403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446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474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229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6">
        <v>1</v>
      </c>
      <c r="J173" s="76">
        <v>1</v>
      </c>
      <c r="K173" s="73" t="b">
        <v>0</v>
      </c>
      <c r="M173" t="s">
        <v>385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6">
        <v>3</v>
      </c>
      <c r="U173" s="76">
        <v>3</v>
      </c>
      <c r="V173" t="b">
        <v>0</v>
      </c>
      <c r="AI173" t="s">
        <v>233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257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397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236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243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257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254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403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446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474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230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6">
        <v>1</v>
      </c>
      <c r="J174" s="76">
        <v>1</v>
      </c>
      <c r="K174" s="73" t="b">
        <v>0</v>
      </c>
      <c r="M174" t="s">
        <v>385</v>
      </c>
      <c r="N174">
        <v>3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6">
        <v>3</v>
      </c>
      <c r="U174" s="76">
        <v>4</v>
      </c>
      <c r="V174" t="b">
        <v>0</v>
      </c>
      <c r="AI174" t="s">
        <v>233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257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397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236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243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257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254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403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446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654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230</v>
      </c>
      <c r="C175">
        <v>1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6">
        <v>1</v>
      </c>
      <c r="J175" s="76">
        <v>2</v>
      </c>
      <c r="K175" s="73" t="b">
        <v>0</v>
      </c>
      <c r="M175" t="s">
        <v>385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6">
        <v>2</v>
      </c>
      <c r="U175" s="76">
        <v>2</v>
      </c>
      <c r="V175" t="b">
        <v>0</v>
      </c>
      <c r="AI175" t="s">
        <v>233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257</v>
      </c>
      <c r="AU175">
        <v>1</v>
      </c>
      <c r="AV175">
        <v>150</v>
      </c>
      <c r="AW175">
        <v>80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20</v>
      </c>
      <c r="AZ17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397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236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243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258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255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403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446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654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230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6">
        <v>1</v>
      </c>
      <c r="J176" s="76">
        <v>3</v>
      </c>
      <c r="K176" s="73" t="b">
        <v>0</v>
      </c>
      <c r="M176" t="s">
        <v>385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6">
        <v>2</v>
      </c>
      <c r="U176" s="76">
        <v>2</v>
      </c>
      <c r="V176" t="b">
        <v>0</v>
      </c>
      <c r="AI176" t="s">
        <v>233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257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397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236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243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258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255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403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608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654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230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6">
        <v>1</v>
      </c>
      <c r="J177" s="76">
        <v>3</v>
      </c>
      <c r="K177" s="73" t="b">
        <v>0</v>
      </c>
      <c r="M177" t="s">
        <v>385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6">
        <v>5</v>
      </c>
      <c r="U177" s="76">
        <v>5</v>
      </c>
      <c r="V177" t="b">
        <v>1</v>
      </c>
      <c r="AI177" t="s">
        <v>233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257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397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236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244</v>
      </c>
      <c r="CB177">
        <v>1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28</v>
      </c>
      <c r="CG1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258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255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237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608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654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230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6">
        <v>1</v>
      </c>
      <c r="J178" s="76">
        <v>1</v>
      </c>
      <c r="K178" s="73" t="b">
        <v>0</v>
      </c>
      <c r="M178" t="s">
        <v>385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6">
        <v>3</v>
      </c>
      <c r="U178" s="76">
        <v>3</v>
      </c>
      <c r="V178" t="b">
        <v>0</v>
      </c>
      <c r="AI178" t="s">
        <v>233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257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397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236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244</v>
      </c>
      <c r="CB178">
        <v>1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28</v>
      </c>
      <c r="CG1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258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255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237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608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654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230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6">
        <v>1</v>
      </c>
      <c r="J179" s="76">
        <v>1</v>
      </c>
      <c r="K179" s="73" t="b">
        <v>0</v>
      </c>
      <c r="M179" t="s">
        <v>385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6">
        <v>5</v>
      </c>
      <c r="U179" s="76">
        <v>5</v>
      </c>
      <c r="V179" t="b">
        <v>1</v>
      </c>
      <c r="AI179" t="s">
        <v>233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257</v>
      </c>
      <c r="AU179">
        <v>1</v>
      </c>
      <c r="AV179">
        <v>150</v>
      </c>
      <c r="AW179">
        <v>100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25</v>
      </c>
      <c r="AZ17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397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237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244</v>
      </c>
      <c r="CB179">
        <v>1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28</v>
      </c>
      <c r="CG1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258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255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237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247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654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230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6">
        <v>1</v>
      </c>
      <c r="J180" s="76">
        <v>3</v>
      </c>
      <c r="K180" s="73" t="b">
        <v>0</v>
      </c>
      <c r="M180" t="s">
        <v>385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6">
        <v>2</v>
      </c>
      <c r="U180" s="76">
        <v>2</v>
      </c>
      <c r="V180" t="b">
        <v>0</v>
      </c>
      <c r="AI180" t="s">
        <v>234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257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397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237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244</v>
      </c>
      <c r="CB180">
        <v>1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28</v>
      </c>
      <c r="CG1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531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255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237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247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654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230</v>
      </c>
      <c r="C181">
        <v>1</v>
      </c>
      <c r="D181">
        <v>70</v>
      </c>
      <c r="E181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6">
        <v>1</v>
      </c>
      <c r="J181" s="76">
        <v>1</v>
      </c>
      <c r="K181" s="73" t="b">
        <v>0</v>
      </c>
      <c r="M181" t="s">
        <v>385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6">
        <v>2</v>
      </c>
      <c r="U181" s="76">
        <v>2</v>
      </c>
      <c r="V181" t="b">
        <v>0</v>
      </c>
      <c r="AI181" t="s">
        <v>234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257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397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237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245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531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255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237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247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654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230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6">
        <v>1</v>
      </c>
      <c r="J182" s="76">
        <v>3</v>
      </c>
      <c r="K182" s="73" t="b">
        <v>0</v>
      </c>
      <c r="M182" t="s">
        <v>385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6">
        <v>3</v>
      </c>
      <c r="U182" s="76">
        <v>3</v>
      </c>
      <c r="V182" t="b">
        <v>0</v>
      </c>
      <c r="AI182" t="s">
        <v>403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257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397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237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245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531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255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237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247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654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230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6">
        <v>1</v>
      </c>
      <c r="J183" s="76">
        <v>1</v>
      </c>
      <c r="K183" s="73" t="b">
        <v>0</v>
      </c>
      <c r="M183" t="s">
        <v>385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6">
        <v>3</v>
      </c>
      <c r="U183" s="76">
        <v>3</v>
      </c>
      <c r="V183" t="b">
        <v>0</v>
      </c>
      <c r="AI183" t="s">
        <v>403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257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397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237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245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531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255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237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247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654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230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6">
        <v>2</v>
      </c>
      <c r="J184" s="76">
        <v>4</v>
      </c>
      <c r="K184" s="73" t="b">
        <v>0</v>
      </c>
      <c r="M184" t="s">
        <v>385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6">
        <v>2</v>
      </c>
      <c r="U184" s="76">
        <v>2</v>
      </c>
      <c r="V184" t="b">
        <v>0</v>
      </c>
      <c r="AI184" t="s">
        <v>403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257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397</v>
      </c>
      <c r="BF184">
        <v>1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25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237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245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531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255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237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247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654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230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6">
        <v>2</v>
      </c>
      <c r="J185" s="76">
        <v>4</v>
      </c>
      <c r="K185" s="73" t="b">
        <v>0</v>
      </c>
      <c r="M185" t="s">
        <v>385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6">
        <v>5</v>
      </c>
      <c r="U185" s="76">
        <v>5</v>
      </c>
      <c r="V185" t="b">
        <v>1</v>
      </c>
      <c r="AI185" t="s">
        <v>403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257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397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237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245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531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255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237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247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654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230</v>
      </c>
      <c r="C186">
        <v>1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6">
        <v>1</v>
      </c>
      <c r="J186" s="76">
        <v>2</v>
      </c>
      <c r="K186" s="73" t="b">
        <v>0</v>
      </c>
      <c r="M186" t="s">
        <v>385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6">
        <v>3</v>
      </c>
      <c r="U186" s="76">
        <v>3</v>
      </c>
      <c r="V186" t="b">
        <v>0</v>
      </c>
      <c r="AI186" t="s">
        <v>403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257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452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237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245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531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255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237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247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654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230</v>
      </c>
      <c r="C187">
        <v>6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6">
        <v>5</v>
      </c>
      <c r="J187" s="76">
        <v>8</v>
      </c>
      <c r="K187" s="73" t="b">
        <v>1</v>
      </c>
      <c r="M187" t="s">
        <v>385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6">
        <v>1</v>
      </c>
      <c r="U187" s="76">
        <v>1</v>
      </c>
      <c r="V187" t="b">
        <v>0</v>
      </c>
      <c r="AI187" t="s">
        <v>236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257</v>
      </c>
      <c r="AU187">
        <v>1</v>
      </c>
      <c r="AV187">
        <v>150</v>
      </c>
      <c r="AW187">
        <v>30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8</v>
      </c>
      <c r="AZ18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452</v>
      </c>
      <c r="BF187">
        <v>1</v>
      </c>
      <c r="BG187">
        <v>100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237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245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532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255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237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247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654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230</v>
      </c>
      <c r="C188">
        <v>2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6">
        <v>1</v>
      </c>
      <c r="J188" s="76">
        <v>4</v>
      </c>
      <c r="K188" s="73" t="b">
        <v>0</v>
      </c>
      <c r="M188" t="s">
        <v>385</v>
      </c>
      <c r="N188">
        <v>3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6">
        <v>3</v>
      </c>
      <c r="U188" s="76">
        <v>4</v>
      </c>
      <c r="V188" t="b">
        <v>0</v>
      </c>
      <c r="AI188" t="s">
        <v>236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7330</v>
      </c>
      <c r="AU188">
        <v>1</v>
      </c>
      <c r="AV188">
        <v>120</v>
      </c>
      <c r="AW188">
        <v>80</v>
      </c>
      <c r="AX188" s="76">
        <f ca="1">INDIRECT(ADDRESS(11+(MATCH(RIGHT(Table6[[#This Row],[spawner_sku]],LEN(Table6[[#This Row],[spawner_sku]])-FIND("/",Table6[[#This Row],[spawner_sku]])),Table1[Entity Prefab],0)),10,1,1,"Entities"))</f>
        <v>50</v>
      </c>
      <c r="AY188" s="76">
        <f ca="1">ROUND((Table6[[#This Row],[XP]]*Table6[[#This Row],[entity_spawned (AVG)]])*(Table6[[#This Row],[activating_chance]]/100),0)</f>
        <v>40</v>
      </c>
      <c r="AZ18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643</v>
      </c>
      <c r="BF188">
        <v>1</v>
      </c>
      <c r="BG188">
        <v>150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237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245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385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255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237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491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446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230</v>
      </c>
      <c r="C189">
        <v>2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6">
        <v>2</v>
      </c>
      <c r="J189" s="76">
        <v>3</v>
      </c>
      <c r="K189" s="73" t="b">
        <v>0</v>
      </c>
      <c r="M189" t="s">
        <v>385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6">
        <v>3</v>
      </c>
      <c r="U189" s="76">
        <v>3</v>
      </c>
      <c r="V189" t="b">
        <v>0</v>
      </c>
      <c r="AI189" t="s">
        <v>236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7330</v>
      </c>
      <c r="AU189">
        <v>1</v>
      </c>
      <c r="AV189">
        <v>120</v>
      </c>
      <c r="AW189">
        <v>80</v>
      </c>
      <c r="AX189" s="76">
        <f ca="1">INDIRECT(ADDRESS(11+(MATCH(RIGHT(Table6[[#This Row],[spawner_sku]],LEN(Table6[[#This Row],[spawner_sku]])-FIND("/",Table6[[#This Row],[spawner_sku]])),Table1[Entity Prefab],0)),10,1,1,"Entities"))</f>
        <v>50</v>
      </c>
      <c r="AY189" s="76">
        <f ca="1">ROUND((Table6[[#This Row],[XP]]*Table6[[#This Row],[entity_spawned (AVG)]])*(Table6[[#This Row],[activating_chance]]/100),0)</f>
        <v>40</v>
      </c>
      <c r="AZ18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451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237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245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385</v>
      </c>
      <c r="CM189">
        <v>1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20</v>
      </c>
      <c r="CR1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255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237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491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446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230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6">
        <v>1</v>
      </c>
      <c r="J190" s="76">
        <v>3</v>
      </c>
      <c r="K190" s="73" t="b">
        <v>0</v>
      </c>
      <c r="M190" t="s">
        <v>385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6">
        <v>3</v>
      </c>
      <c r="U190" s="76">
        <v>3</v>
      </c>
      <c r="V190" t="b">
        <v>0</v>
      </c>
      <c r="AI190" t="s">
        <v>236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7330</v>
      </c>
      <c r="AU190">
        <v>1</v>
      </c>
      <c r="AV190">
        <v>120</v>
      </c>
      <c r="AW190">
        <v>80</v>
      </c>
      <c r="AX190" s="76">
        <f ca="1">INDIRECT(ADDRESS(11+(MATCH(RIGHT(Table6[[#This Row],[spawner_sku]],LEN(Table6[[#This Row],[spawner_sku]])-FIND("/",Table6[[#This Row],[spawner_sku]])),Table1[Entity Prefab],0)),10,1,1,"Entities"))</f>
        <v>50</v>
      </c>
      <c r="AY190" s="76">
        <f ca="1">ROUND((Table6[[#This Row],[XP]]*Table6[[#This Row],[entity_spawned (AVG)]])*(Table6[[#This Row],[activating_chance]]/100),0)</f>
        <v>40</v>
      </c>
      <c r="AZ19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451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237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453</v>
      </c>
      <c r="CB190">
        <v>1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70</v>
      </c>
      <c r="CG1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385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255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237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491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446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231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6">
        <v>2</v>
      </c>
      <c r="J191" s="76">
        <v>4</v>
      </c>
      <c r="K191" s="73" t="b">
        <v>0</v>
      </c>
      <c r="M191" t="s">
        <v>385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6">
        <v>2</v>
      </c>
      <c r="U191" s="76">
        <v>2</v>
      </c>
      <c r="V191" t="b">
        <v>0</v>
      </c>
      <c r="AI191" t="s">
        <v>236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7330</v>
      </c>
      <c r="AU191">
        <v>1</v>
      </c>
      <c r="AV191">
        <v>120</v>
      </c>
      <c r="AW191">
        <v>80</v>
      </c>
      <c r="AX191" s="76">
        <f ca="1">INDIRECT(ADDRESS(11+(MATCH(RIGHT(Table6[[#This Row],[spawner_sku]],LEN(Table6[[#This Row],[spawner_sku]])-FIND("/",Table6[[#This Row],[spawner_sku]])),Table1[Entity Prefab],0)),10,1,1,"Entities"))</f>
        <v>50</v>
      </c>
      <c r="AY191" s="76">
        <f ca="1">ROUND((Table6[[#This Row],[XP]]*Table6[[#This Row],[entity_spawned (AVG)]])*(Table6[[#This Row],[activating_chance]]/100),0)</f>
        <v>40</v>
      </c>
      <c r="AZ19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254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237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453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385</v>
      </c>
      <c r="CM191">
        <v>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125</v>
      </c>
      <c r="CR1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255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237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491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446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231</v>
      </c>
      <c r="C192">
        <v>1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6">
        <v>1</v>
      </c>
      <c r="J192" s="76">
        <v>2</v>
      </c>
      <c r="K192" s="73" t="b">
        <v>0</v>
      </c>
      <c r="M192" t="s">
        <v>385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6">
        <v>3</v>
      </c>
      <c r="U192" s="76">
        <v>3</v>
      </c>
      <c r="V192" t="b">
        <v>0</v>
      </c>
      <c r="AI192" t="s">
        <v>238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255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237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453</v>
      </c>
      <c r="CB192">
        <v>1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70</v>
      </c>
      <c r="CG1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385</v>
      </c>
      <c r="CM192">
        <v>1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25</v>
      </c>
      <c r="CR1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256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237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492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446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231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6">
        <v>2</v>
      </c>
      <c r="J193" s="76">
        <v>4</v>
      </c>
      <c r="K193" s="73" t="b">
        <v>0</v>
      </c>
      <c r="M193" t="s">
        <v>385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6">
        <v>2</v>
      </c>
      <c r="U193" s="76">
        <v>2</v>
      </c>
      <c r="V193" t="b">
        <v>0</v>
      </c>
      <c r="AI193" t="s">
        <v>238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255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237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453</v>
      </c>
      <c r="CB193">
        <v>3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210</v>
      </c>
      <c r="CG1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385</v>
      </c>
      <c r="CM193">
        <v>1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25</v>
      </c>
      <c r="CR1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256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237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492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446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231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6">
        <v>2</v>
      </c>
      <c r="J194" s="76">
        <v>4</v>
      </c>
      <c r="K194" s="73" t="b">
        <v>0</v>
      </c>
      <c r="M194" t="s">
        <v>385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6">
        <v>3</v>
      </c>
      <c r="U194" s="76">
        <v>3</v>
      </c>
      <c r="V194" t="b">
        <v>0</v>
      </c>
      <c r="AI194" t="s">
        <v>238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255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237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453</v>
      </c>
      <c r="CB194">
        <v>3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210</v>
      </c>
      <c r="CG1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385</v>
      </c>
      <c r="CM194">
        <v>1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8</v>
      </c>
      <c r="CR1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256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237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492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608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231</v>
      </c>
      <c r="C195">
        <v>1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6">
        <v>1</v>
      </c>
      <c r="J195" s="76">
        <v>2</v>
      </c>
      <c r="K195" s="73" t="b">
        <v>0</v>
      </c>
      <c r="M195" t="s">
        <v>385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6">
        <v>5</v>
      </c>
      <c r="U195" s="76">
        <v>5</v>
      </c>
      <c r="V195" t="b">
        <v>1</v>
      </c>
      <c r="AI195" t="s">
        <v>238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255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237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631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385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256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237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492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608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231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6">
        <v>2</v>
      </c>
      <c r="J196" s="76">
        <v>4</v>
      </c>
      <c r="K196" s="73" t="b">
        <v>0</v>
      </c>
      <c r="M196" t="s">
        <v>385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6">
        <v>5</v>
      </c>
      <c r="U196" s="76">
        <v>5</v>
      </c>
      <c r="V196" t="b">
        <v>1</v>
      </c>
      <c r="AI196" t="s">
        <v>238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255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237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631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385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256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237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492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247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231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6">
        <v>6</v>
      </c>
      <c r="J197" s="76">
        <v>8</v>
      </c>
      <c r="K197" s="73" t="b">
        <v>1</v>
      </c>
      <c r="M197" t="s">
        <v>385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6">
        <v>2</v>
      </c>
      <c r="U197" s="76">
        <v>2</v>
      </c>
      <c r="V197" t="b">
        <v>0</v>
      </c>
      <c r="AI197" t="s">
        <v>238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255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237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631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385</v>
      </c>
      <c r="CM197">
        <v>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38</v>
      </c>
      <c r="CR19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256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237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492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247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231</v>
      </c>
      <c r="C198">
        <v>1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6">
        <v>1</v>
      </c>
      <c r="J198" s="76">
        <v>2</v>
      </c>
      <c r="K198" s="73" t="b">
        <v>0</v>
      </c>
      <c r="M198" t="s">
        <v>384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6">
        <v>1</v>
      </c>
      <c r="U198" s="76">
        <v>1</v>
      </c>
      <c r="V198" t="b">
        <v>0</v>
      </c>
      <c r="AI198" t="s">
        <v>238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255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237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631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385</v>
      </c>
      <c r="CM198">
        <v>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38</v>
      </c>
      <c r="CR1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256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237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492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247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231</v>
      </c>
      <c r="C199">
        <v>3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6">
        <v>3</v>
      </c>
      <c r="J199" s="76">
        <v>4</v>
      </c>
      <c r="K199" s="73" t="b">
        <v>0</v>
      </c>
      <c r="M199" t="s">
        <v>384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6">
        <v>1</v>
      </c>
      <c r="U199" s="76">
        <v>1</v>
      </c>
      <c r="V199" t="b">
        <v>0</v>
      </c>
      <c r="AI199" t="s">
        <v>240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255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237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631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385</v>
      </c>
      <c r="CM199">
        <v>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125</v>
      </c>
      <c r="CR1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256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237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632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247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231</v>
      </c>
      <c r="C200">
        <v>1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6">
        <v>1</v>
      </c>
      <c r="J200" s="76">
        <v>2</v>
      </c>
      <c r="K200" s="73" t="b">
        <v>0</v>
      </c>
      <c r="M200" t="s">
        <v>384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6">
        <v>1</v>
      </c>
      <c r="U200" s="76">
        <v>1</v>
      </c>
      <c r="V200" t="b">
        <v>0</v>
      </c>
      <c r="AI200" t="s">
        <v>240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255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237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631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385</v>
      </c>
      <c r="CM200">
        <v>2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40</v>
      </c>
      <c r="CR2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256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237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632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247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231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6">
        <v>3</v>
      </c>
      <c r="J201" s="76">
        <v>3</v>
      </c>
      <c r="K201" s="73" t="b">
        <v>0</v>
      </c>
      <c r="M201" t="s">
        <v>384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6">
        <v>5</v>
      </c>
      <c r="U201" s="76">
        <v>5</v>
      </c>
      <c r="V201" t="b">
        <v>1</v>
      </c>
      <c r="AI201" t="s">
        <v>240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256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237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631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385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256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237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632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247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231</v>
      </c>
      <c r="C202">
        <v>3</v>
      </c>
      <c r="D202">
        <v>140</v>
      </c>
      <c r="E202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6">
        <v>2</v>
      </c>
      <c r="J202" s="76">
        <v>4</v>
      </c>
      <c r="K202" s="73" t="b">
        <v>0</v>
      </c>
      <c r="M202" t="s">
        <v>384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6">
        <v>1</v>
      </c>
      <c r="U202" s="76">
        <v>1</v>
      </c>
      <c r="V202" t="b">
        <v>0</v>
      </c>
      <c r="AI202" t="s">
        <v>240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256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237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631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385</v>
      </c>
      <c r="CM202">
        <v>1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20</v>
      </c>
      <c r="CR2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256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237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632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247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231</v>
      </c>
      <c r="C203">
        <v>3</v>
      </c>
      <c r="D203">
        <v>120</v>
      </c>
      <c r="E203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6">
        <v>2</v>
      </c>
      <c r="J203" s="76">
        <v>4</v>
      </c>
      <c r="K203" s="73" t="b">
        <v>0</v>
      </c>
      <c r="M203" t="s">
        <v>384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6">
        <v>5</v>
      </c>
      <c r="U203" s="76">
        <v>5</v>
      </c>
      <c r="V203" t="b">
        <v>1</v>
      </c>
      <c r="AI203" t="s">
        <v>241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256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237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631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385</v>
      </c>
      <c r="CM203">
        <v>1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8</v>
      </c>
      <c r="CR2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256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237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632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247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231</v>
      </c>
      <c r="C204">
        <v>3</v>
      </c>
      <c r="D204">
        <v>110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6">
        <v>2</v>
      </c>
      <c r="J204" s="76">
        <v>4</v>
      </c>
      <c r="K204" s="73" t="b">
        <v>0</v>
      </c>
      <c r="M204" t="s">
        <v>384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6">
        <v>1</v>
      </c>
      <c r="U204" s="76">
        <v>1</v>
      </c>
      <c r="V204" t="b">
        <v>0</v>
      </c>
      <c r="AI204" t="s">
        <v>241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256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237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631</v>
      </c>
      <c r="CB204">
        <v>2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90</v>
      </c>
      <c r="CG2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385</v>
      </c>
      <c r="CM204">
        <v>1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8</v>
      </c>
      <c r="CR2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256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237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632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491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231</v>
      </c>
      <c r="C205">
        <v>2</v>
      </c>
      <c r="D205">
        <v>100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6">
        <v>2</v>
      </c>
      <c r="J205" s="76">
        <v>3</v>
      </c>
      <c r="K205" s="73" t="b">
        <v>0</v>
      </c>
      <c r="M205" t="s">
        <v>384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6">
        <v>1</v>
      </c>
      <c r="U205" s="76">
        <v>1</v>
      </c>
      <c r="V205" t="b">
        <v>0</v>
      </c>
      <c r="AI205" t="s">
        <v>241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256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237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631</v>
      </c>
      <c r="CB205">
        <v>2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2</v>
      </c>
      <c r="CI205" s="73">
        <v>2</v>
      </c>
      <c r="CJ205" s="73" t="b">
        <v>0</v>
      </c>
      <c r="CL205" t="s">
        <v>385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256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237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632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491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232</v>
      </c>
      <c r="C206">
        <v>1</v>
      </c>
      <c r="D206">
        <v>5000</v>
      </c>
      <c r="E20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6">
        <v>1</v>
      </c>
      <c r="J206" s="76">
        <v>1</v>
      </c>
      <c r="K206" s="73" t="b">
        <v>0</v>
      </c>
      <c r="M206" t="s">
        <v>384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6">
        <v>1</v>
      </c>
      <c r="U206" s="76">
        <v>1</v>
      </c>
      <c r="V206" t="b">
        <v>0</v>
      </c>
      <c r="AI206" t="s">
        <v>241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256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237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631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385</v>
      </c>
      <c r="CM206">
        <v>2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40</v>
      </c>
      <c r="CR2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256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237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632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492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232</v>
      </c>
      <c r="C207">
        <v>1</v>
      </c>
      <c r="D207">
        <v>5000</v>
      </c>
      <c r="E207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6">
        <v>1</v>
      </c>
      <c r="J207" s="76">
        <v>1</v>
      </c>
      <c r="K207" s="73" t="b">
        <v>0</v>
      </c>
      <c r="M207" t="s">
        <v>384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6">
        <v>1</v>
      </c>
      <c r="U207" s="76">
        <v>1</v>
      </c>
      <c r="V207" t="b">
        <v>0</v>
      </c>
      <c r="AI207" t="s">
        <v>242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256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237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631</v>
      </c>
      <c r="CB207">
        <v>2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30</v>
      </c>
      <c r="CG2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385</v>
      </c>
      <c r="CM207">
        <v>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38</v>
      </c>
      <c r="CR2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256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237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632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492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232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6">
        <v>1</v>
      </c>
      <c r="J208" s="76">
        <v>1</v>
      </c>
      <c r="K208" s="73" t="b">
        <v>0</v>
      </c>
      <c r="M208" t="s">
        <v>384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6">
        <v>1</v>
      </c>
      <c r="U208" s="76">
        <v>3</v>
      </c>
      <c r="V208" t="b">
        <v>0</v>
      </c>
      <c r="AI208" t="s">
        <v>242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256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237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631</v>
      </c>
      <c r="CB208">
        <v>1</v>
      </c>
      <c r="CC208">
        <v>120</v>
      </c>
      <c r="CD208">
        <v>30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385</v>
      </c>
      <c r="CM208">
        <v>1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20</v>
      </c>
      <c r="CR2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256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237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632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492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232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6">
        <v>1</v>
      </c>
      <c r="J209" s="76">
        <v>1</v>
      </c>
      <c r="K209" s="73" t="b">
        <v>0</v>
      </c>
      <c r="M209" t="s">
        <v>384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6">
        <v>1</v>
      </c>
      <c r="U209" s="76">
        <v>1</v>
      </c>
      <c r="V209" t="b">
        <v>0</v>
      </c>
      <c r="AI209" t="s">
        <v>242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256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238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631</v>
      </c>
      <c r="CB209">
        <v>1</v>
      </c>
      <c r="CC209">
        <v>120</v>
      </c>
      <c r="CD209">
        <v>100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385</v>
      </c>
      <c r="CM209">
        <v>6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120</v>
      </c>
      <c r="CR2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256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237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632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492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232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6">
        <v>1</v>
      </c>
      <c r="J210" s="76">
        <v>1</v>
      </c>
      <c r="K210" s="73" t="b">
        <v>0</v>
      </c>
      <c r="M210" t="s">
        <v>384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6">
        <v>1</v>
      </c>
      <c r="U210" s="76">
        <v>1</v>
      </c>
      <c r="V210" t="b">
        <v>0</v>
      </c>
      <c r="AI210" t="s">
        <v>242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256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246</v>
      </c>
      <c r="BQ210">
        <v>1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25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631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385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256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237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632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492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232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6">
        <v>1</v>
      </c>
      <c r="J211" s="76">
        <v>1</v>
      </c>
      <c r="K211" s="73" t="b">
        <v>0</v>
      </c>
      <c r="M211" t="s">
        <v>384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6">
        <v>1</v>
      </c>
      <c r="U211" s="76">
        <v>1</v>
      </c>
      <c r="V211" t="b">
        <v>0</v>
      </c>
      <c r="AI211" t="s">
        <v>242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256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246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631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385</v>
      </c>
      <c r="CM211">
        <v>2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15</v>
      </c>
      <c r="CR2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256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237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632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492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232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6">
        <v>1</v>
      </c>
      <c r="J212" s="76">
        <v>1</v>
      </c>
      <c r="K212" s="73" t="b">
        <v>0</v>
      </c>
      <c r="M212" t="s">
        <v>384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6">
        <v>1</v>
      </c>
      <c r="U212" s="76">
        <v>1</v>
      </c>
      <c r="V212" t="b">
        <v>0</v>
      </c>
      <c r="AI212" t="s">
        <v>242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256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246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631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0</v>
      </c>
      <c r="CL212" t="s">
        <v>385</v>
      </c>
      <c r="CM212">
        <v>1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25</v>
      </c>
      <c r="CR2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256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237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632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492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232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6">
        <v>1</v>
      </c>
      <c r="J213" s="76">
        <v>1</v>
      </c>
      <c r="K213" s="73" t="b">
        <v>0</v>
      </c>
      <c r="M213" t="s">
        <v>384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6">
        <v>1</v>
      </c>
      <c r="U213" s="76">
        <v>1</v>
      </c>
      <c r="V213" t="b">
        <v>0</v>
      </c>
      <c r="AI213" t="s">
        <v>242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256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246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470</v>
      </c>
      <c r="CB213">
        <v>1</v>
      </c>
      <c r="CC213">
        <v>220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3">
        <v>1</v>
      </c>
      <c r="CI213" s="73">
        <v>1</v>
      </c>
      <c r="CJ213" s="73" t="b">
        <v>0</v>
      </c>
      <c r="CL213" t="s">
        <v>385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256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237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632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656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232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6">
        <v>1</v>
      </c>
      <c r="J214" s="76">
        <v>1</v>
      </c>
      <c r="K214" s="73" t="b">
        <v>0</v>
      </c>
      <c r="M214" t="s">
        <v>384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6">
        <v>1</v>
      </c>
      <c r="U214" s="76">
        <v>1</v>
      </c>
      <c r="V214" t="b">
        <v>0</v>
      </c>
      <c r="AI214" t="s">
        <v>242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256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246</v>
      </c>
      <c r="BQ214">
        <v>2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40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470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385</v>
      </c>
      <c r="CM214">
        <v>1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8</v>
      </c>
      <c r="CR2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256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237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632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656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233</v>
      </c>
      <c r="C215">
        <v>1</v>
      </c>
      <c r="D215">
        <v>180</v>
      </c>
      <c r="E215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6">
        <v>1</v>
      </c>
      <c r="J215" s="76">
        <v>1</v>
      </c>
      <c r="K215" s="73" t="b">
        <v>0</v>
      </c>
      <c r="M215" t="s">
        <v>384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6">
        <v>1</v>
      </c>
      <c r="U215" s="76">
        <v>1</v>
      </c>
      <c r="V215" t="b">
        <v>0</v>
      </c>
      <c r="AI215" t="s">
        <v>242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256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246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470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385</v>
      </c>
      <c r="CM215">
        <v>2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50</v>
      </c>
      <c r="CR2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256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237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632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656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233</v>
      </c>
      <c r="C216">
        <v>1</v>
      </c>
      <c r="D216">
        <v>180</v>
      </c>
      <c r="E21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6">
        <v>1</v>
      </c>
      <c r="J216" s="76">
        <v>1</v>
      </c>
      <c r="K216" s="73" t="b">
        <v>0</v>
      </c>
      <c r="AI216" t="s">
        <v>242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256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246</v>
      </c>
      <c r="BQ216">
        <v>1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25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470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384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256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237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632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656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233</v>
      </c>
      <c r="C217">
        <v>1</v>
      </c>
      <c r="D217">
        <v>200</v>
      </c>
      <c r="E217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6">
        <v>1</v>
      </c>
      <c r="J217" s="76">
        <v>2</v>
      </c>
      <c r="K217" s="73" t="b">
        <v>0</v>
      </c>
      <c r="AI217" t="s">
        <v>242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256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246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470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384</v>
      </c>
      <c r="CM217">
        <v>1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28</v>
      </c>
      <c r="CR21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256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237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633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656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233</v>
      </c>
      <c r="C218">
        <v>1</v>
      </c>
      <c r="D218">
        <v>200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6">
        <v>1</v>
      </c>
      <c r="J218" s="76">
        <v>2</v>
      </c>
      <c r="K218" s="73" t="b">
        <v>0</v>
      </c>
      <c r="AI218" t="s">
        <v>242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256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246</v>
      </c>
      <c r="BQ218">
        <v>3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75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471</v>
      </c>
      <c r="CB218">
        <v>1</v>
      </c>
      <c r="CC218">
        <v>240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384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256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237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633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656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233</v>
      </c>
      <c r="C219">
        <v>1</v>
      </c>
      <c r="D219">
        <v>250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6">
        <v>1</v>
      </c>
      <c r="J219" s="76">
        <v>1</v>
      </c>
      <c r="K219" s="73" t="b">
        <v>0</v>
      </c>
      <c r="AI219" t="s">
        <v>242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256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246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472</v>
      </c>
      <c r="CB219">
        <v>1</v>
      </c>
      <c r="CC219">
        <v>200</v>
      </c>
      <c r="CD219">
        <v>10</v>
      </c>
      <c r="CE219" s="76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384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256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237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633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635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233</v>
      </c>
      <c r="C220">
        <v>1</v>
      </c>
      <c r="D220">
        <v>250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6">
        <v>1</v>
      </c>
      <c r="J220" s="76">
        <v>1</v>
      </c>
      <c r="K220" s="73" t="b">
        <v>0</v>
      </c>
      <c r="AI220" t="s">
        <v>242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256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246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472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384</v>
      </c>
      <c r="CM220">
        <v>1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28</v>
      </c>
      <c r="CR22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256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237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633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635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233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6">
        <v>1</v>
      </c>
      <c r="J221" s="76">
        <v>1</v>
      </c>
      <c r="K221" s="73" t="b">
        <v>0</v>
      </c>
      <c r="AI221" t="s">
        <v>243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256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246</v>
      </c>
      <c r="BQ221">
        <v>3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30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472</v>
      </c>
      <c r="CB221">
        <v>1</v>
      </c>
      <c r="CC221">
        <v>260</v>
      </c>
      <c r="CD221">
        <v>100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384</v>
      </c>
      <c r="CM221">
        <v>2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56</v>
      </c>
      <c r="CR2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256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237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633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635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233</v>
      </c>
      <c r="C222">
        <v>1</v>
      </c>
      <c r="D222">
        <v>200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6">
        <v>1</v>
      </c>
      <c r="J222" s="76">
        <v>1</v>
      </c>
      <c r="K222" s="73" t="b">
        <v>0</v>
      </c>
      <c r="AI222" t="s">
        <v>243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256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246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472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256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237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633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635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233</v>
      </c>
      <c r="C223">
        <v>1</v>
      </c>
      <c r="D223">
        <v>180</v>
      </c>
      <c r="E223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6">
        <v>1</v>
      </c>
      <c r="J223" s="76">
        <v>1</v>
      </c>
      <c r="K223" s="73" t="b">
        <v>0</v>
      </c>
      <c r="AI223" t="s">
        <v>243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256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246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472</v>
      </c>
      <c r="CB223">
        <v>1</v>
      </c>
      <c r="CC223">
        <v>200</v>
      </c>
      <c r="CD223">
        <v>50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256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237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248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635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233</v>
      </c>
      <c r="C224">
        <v>1</v>
      </c>
      <c r="D224">
        <v>180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6">
        <v>1</v>
      </c>
      <c r="J224" s="76">
        <v>1</v>
      </c>
      <c r="K224" s="73" t="b">
        <v>0</v>
      </c>
      <c r="AI224" t="s">
        <v>244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256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246</v>
      </c>
      <c r="BQ224">
        <v>3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75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472</v>
      </c>
      <c r="CB224">
        <v>1</v>
      </c>
      <c r="CC224">
        <v>260</v>
      </c>
      <c r="CD224">
        <v>100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256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237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609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635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233</v>
      </c>
      <c r="C225">
        <v>1</v>
      </c>
      <c r="D225">
        <v>250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6">
        <v>1</v>
      </c>
      <c r="J225" s="76">
        <v>2</v>
      </c>
      <c r="K225" s="73" t="b">
        <v>0</v>
      </c>
      <c r="AI225" t="s">
        <v>244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256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246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472</v>
      </c>
      <c r="CB225">
        <v>1</v>
      </c>
      <c r="CC225">
        <v>200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256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237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609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635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233</v>
      </c>
      <c r="C226">
        <v>1</v>
      </c>
      <c r="D226">
        <v>230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6">
        <v>1</v>
      </c>
      <c r="J226" s="76">
        <v>1</v>
      </c>
      <c r="K226" s="73" t="b">
        <v>0</v>
      </c>
      <c r="AI226" t="s">
        <v>244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256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246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473</v>
      </c>
      <c r="CB226">
        <v>1</v>
      </c>
      <c r="CC226">
        <v>280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256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237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609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635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233</v>
      </c>
      <c r="C227">
        <v>1</v>
      </c>
      <c r="D227">
        <v>200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6">
        <v>1</v>
      </c>
      <c r="J227" s="76">
        <v>1</v>
      </c>
      <c r="K227" s="73" t="b">
        <v>0</v>
      </c>
      <c r="AI227" t="s">
        <v>390</v>
      </c>
      <c r="AJ227">
        <v>1</v>
      </c>
      <c r="AK227">
        <v>450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0</v>
      </c>
      <c r="AN227" s="76">
        <f ca="1">ROUND((Table2[[#This Row],[XP]]*Table2[[#This Row],[entity_spawned (AVG)]])*(Table2[[#This Row],[activating_chance]]/100),0)</f>
        <v>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257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246</v>
      </c>
      <c r="BQ227">
        <v>1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25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473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256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237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609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635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233</v>
      </c>
      <c r="C228">
        <v>1</v>
      </c>
      <c r="D228">
        <v>180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6">
        <v>1</v>
      </c>
      <c r="J228" s="76">
        <v>1</v>
      </c>
      <c r="K228" s="73" t="b">
        <v>0</v>
      </c>
      <c r="AI228" t="s">
        <v>390</v>
      </c>
      <c r="AJ228">
        <v>1</v>
      </c>
      <c r="AK228">
        <v>450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0</v>
      </c>
      <c r="AN228" s="76">
        <f ca="1">ROUND((Table2[[#This Row],[XP]]*Table2[[#This Row],[entity_spawned (AVG)]])*(Table2[[#This Row],[activating_chance]]/100),0)</f>
        <v>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246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473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256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237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609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635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233</v>
      </c>
      <c r="C229">
        <v>1</v>
      </c>
      <c r="D229">
        <v>180</v>
      </c>
      <c r="E229">
        <v>90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86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6">
        <v>1</v>
      </c>
      <c r="J229" s="76">
        <v>1</v>
      </c>
      <c r="K229" s="73" t="b">
        <v>0</v>
      </c>
      <c r="AI229" t="s">
        <v>390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246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474</v>
      </c>
      <c r="CB229">
        <v>1</v>
      </c>
      <c r="CC229">
        <v>300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256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237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609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635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233</v>
      </c>
      <c r="C230">
        <v>1</v>
      </c>
      <c r="D230">
        <v>250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6">
        <v>1</v>
      </c>
      <c r="J230" s="76">
        <v>2</v>
      </c>
      <c r="K230" s="73" t="b">
        <v>0</v>
      </c>
      <c r="AI230" t="s">
        <v>470</v>
      </c>
      <c r="AJ230">
        <v>1</v>
      </c>
      <c r="AK230">
        <v>220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50</v>
      </c>
      <c r="AN230" s="76">
        <f ca="1">ROUND((Table2[[#This Row],[XP]]*Table2[[#This Row],[entity_spawned (AVG)]])*(Table2[[#This Row],[activating_chance]]/100),0)</f>
        <v>50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3">
        <v>1</v>
      </c>
      <c r="AQ230" s="73">
        <v>1</v>
      </c>
      <c r="AR230" s="73" t="b">
        <v>0</v>
      </c>
      <c r="BP230" t="s">
        <v>246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540</v>
      </c>
      <c r="CB230">
        <v>1</v>
      </c>
      <c r="CC230">
        <v>220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256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237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609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635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233</v>
      </c>
      <c r="C231">
        <v>1</v>
      </c>
      <c r="D231">
        <v>250</v>
      </c>
      <c r="E231">
        <v>80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76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6">
        <v>1</v>
      </c>
      <c r="J231" s="76">
        <v>1</v>
      </c>
      <c r="K231" s="73" t="b">
        <v>0</v>
      </c>
      <c r="AI231" t="s">
        <v>470</v>
      </c>
      <c r="AJ231">
        <v>1</v>
      </c>
      <c r="AK231">
        <v>220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50</v>
      </c>
      <c r="AN231" s="76">
        <f ca="1">ROUND((Table2[[#This Row],[XP]]*Table2[[#This Row],[entity_spawned (AVG)]])*(Table2[[#This Row],[activating_chance]]/100),0)</f>
        <v>50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3">
        <v>1</v>
      </c>
      <c r="AQ231" s="73">
        <v>1</v>
      </c>
      <c r="AR231" s="73" t="b">
        <v>0</v>
      </c>
      <c r="BP231" t="s">
        <v>246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522</v>
      </c>
      <c r="CB231">
        <v>1</v>
      </c>
      <c r="CC231">
        <v>350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256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237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609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635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233</v>
      </c>
      <c r="C232">
        <v>1</v>
      </c>
      <c r="D232">
        <v>200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6">
        <v>1</v>
      </c>
      <c r="J232" s="76">
        <v>2</v>
      </c>
      <c r="K232" s="73" t="b">
        <v>0</v>
      </c>
      <c r="AI232" t="s">
        <v>470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246</v>
      </c>
      <c r="BQ232">
        <v>3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60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387</v>
      </c>
      <c r="CB232">
        <v>1</v>
      </c>
      <c r="CC232">
        <v>180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256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237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609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633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233</v>
      </c>
      <c r="C233">
        <v>1</v>
      </c>
      <c r="D233">
        <v>200</v>
      </c>
      <c r="E233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6">
        <v>1</v>
      </c>
      <c r="J233" s="76">
        <v>1</v>
      </c>
      <c r="K233" s="73" t="b">
        <v>0</v>
      </c>
      <c r="AI233" t="s">
        <v>470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246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387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256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237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609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655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233</v>
      </c>
      <c r="C234">
        <v>1</v>
      </c>
      <c r="D234">
        <v>180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6">
        <v>1</v>
      </c>
      <c r="J234" s="76">
        <v>1</v>
      </c>
      <c r="K234" s="73" t="b">
        <v>0</v>
      </c>
      <c r="AI234" t="s">
        <v>470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246</v>
      </c>
      <c r="BQ234">
        <v>1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25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538</v>
      </c>
      <c r="CB234">
        <v>1</v>
      </c>
      <c r="CC234">
        <v>150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3">
        <v>1</v>
      </c>
      <c r="CI234" s="73">
        <v>1</v>
      </c>
      <c r="CJ234" s="73" t="b">
        <v>0</v>
      </c>
      <c r="CW234" t="s">
        <v>256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237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610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655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233</v>
      </c>
      <c r="C235">
        <v>1</v>
      </c>
      <c r="D235">
        <v>250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6">
        <v>1</v>
      </c>
      <c r="J235" s="76">
        <v>1</v>
      </c>
      <c r="K235" s="73" t="b">
        <v>0</v>
      </c>
      <c r="AI235" t="s">
        <v>470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246</v>
      </c>
      <c r="BQ235">
        <v>2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50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538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256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237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610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655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233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6">
        <v>1</v>
      </c>
      <c r="J236" s="76">
        <v>1</v>
      </c>
      <c r="K236" s="73" t="b">
        <v>0</v>
      </c>
      <c r="AI236" t="s">
        <v>471</v>
      </c>
      <c r="AJ236">
        <v>1</v>
      </c>
      <c r="AK236">
        <v>240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55</v>
      </c>
      <c r="AN236" s="76">
        <f ca="1">ROUND((Table2[[#This Row],[XP]]*Table2[[#This Row],[entity_spawned (AVG)]])*(Table2[[#This Row],[activating_chance]]/100),0)</f>
        <v>55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246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538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256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237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610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248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233</v>
      </c>
      <c r="C237">
        <v>1</v>
      </c>
      <c r="D237">
        <v>180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6">
        <v>1</v>
      </c>
      <c r="J237" s="76">
        <v>1</v>
      </c>
      <c r="K237" s="73" t="b">
        <v>0</v>
      </c>
      <c r="AI237" t="s">
        <v>471</v>
      </c>
      <c r="AJ237">
        <v>1</v>
      </c>
      <c r="AK237">
        <v>240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55</v>
      </c>
      <c r="AN237" s="76">
        <f ca="1">ROUND((Table2[[#This Row],[XP]]*Table2[[#This Row],[entity_spawned (AVG)]])*(Table2[[#This Row],[activating_chance]]/100),0)</f>
        <v>55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246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538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256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237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610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610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233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6">
        <v>1</v>
      </c>
      <c r="J238" s="76">
        <v>1</v>
      </c>
      <c r="K238" s="73" t="b">
        <v>0</v>
      </c>
      <c r="AI238" t="s">
        <v>473</v>
      </c>
      <c r="AJ238">
        <v>1</v>
      </c>
      <c r="AK238">
        <v>280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143</v>
      </c>
      <c r="AN238" s="76">
        <f ca="1">ROUND((Table2[[#This Row],[XP]]*Table2[[#This Row],[entity_spawned (AVG)]])*(Table2[[#This Row],[activating_chance]]/100),0)</f>
        <v>143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390</v>
      </c>
      <c r="BQ238">
        <v>1</v>
      </c>
      <c r="BR238">
        <v>450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8" s="76">
        <f ca="1">ROUND((Table61011[[#This Row],[XP]]*Table61011[[#This Row],[entity_spawned (AVG)]])*(Table61011[[#This Row],[activating_chance]]/100),0)</f>
        <v>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538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256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237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610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610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233</v>
      </c>
      <c r="C239">
        <v>1</v>
      </c>
      <c r="D239">
        <v>250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6">
        <v>1</v>
      </c>
      <c r="J239" s="76">
        <v>1</v>
      </c>
      <c r="K239" s="73" t="b">
        <v>0</v>
      </c>
      <c r="AI239" t="s">
        <v>473</v>
      </c>
      <c r="AJ239">
        <v>1</v>
      </c>
      <c r="AK239">
        <v>280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143</v>
      </c>
      <c r="AN239" s="76">
        <f ca="1">ROUND((Table2[[#This Row],[XP]]*Table2[[#This Row],[entity_spawned (AVG)]])*(Table2[[#This Row],[activating_chance]]/100),0)</f>
        <v>143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390</v>
      </c>
      <c r="BQ239">
        <v>1</v>
      </c>
      <c r="BR239">
        <v>450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6">
        <f ca="1">ROUND((Table61011[[#This Row],[XP]]*Table61011[[#This Row],[entity_spawned (AVG)]])*(Table61011[[#This Row],[activating_chance]]/100),0)</f>
        <v>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538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256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237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610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610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233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6">
        <v>1</v>
      </c>
      <c r="J240" s="76">
        <v>1</v>
      </c>
      <c r="K240" s="73" t="b">
        <v>0</v>
      </c>
      <c r="AI240" t="s">
        <v>474</v>
      </c>
      <c r="AJ240">
        <v>1</v>
      </c>
      <c r="AK240">
        <v>300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195</v>
      </c>
      <c r="AN240" s="76">
        <f ca="1">ROUND((Table2[[#This Row],[XP]]*Table2[[#This Row],[entity_spawned (AVG)]])*(Table2[[#This Row],[activating_chance]]/100),0)</f>
        <v>195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470</v>
      </c>
      <c r="BQ240">
        <v>1</v>
      </c>
      <c r="BR240">
        <v>220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0" s="73">
        <v>1</v>
      </c>
      <c r="BX240" s="73">
        <v>1</v>
      </c>
      <c r="BY240" s="73" t="b">
        <v>0</v>
      </c>
      <c r="CA240" t="s">
        <v>538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256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239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610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610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336</v>
      </c>
      <c r="C241">
        <v>1</v>
      </c>
      <c r="D241">
        <v>250</v>
      </c>
      <c r="E241">
        <v>90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86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6">
        <v>1</v>
      </c>
      <c r="J241" s="76">
        <v>1</v>
      </c>
      <c r="K241" s="73" t="b">
        <v>0</v>
      </c>
      <c r="AI241" t="s">
        <v>389</v>
      </c>
      <c r="AJ241">
        <v>1</v>
      </c>
      <c r="AK241">
        <v>220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75</v>
      </c>
      <c r="AN241" s="76">
        <f ca="1">ROUND((Table2[[#This Row],[XP]]*Table2[[#This Row],[entity_spawned (AVG)]])*(Table2[[#This Row],[activating_chance]]/100),0)</f>
        <v>75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470</v>
      </c>
      <c r="BQ241">
        <v>1</v>
      </c>
      <c r="BR241">
        <v>220</v>
      </c>
      <c r="BS241">
        <v>80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40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3">
        <v>1</v>
      </c>
      <c r="BX241" s="73">
        <v>1</v>
      </c>
      <c r="BY241" s="73" t="b">
        <v>0</v>
      </c>
      <c r="CA241" t="s">
        <v>538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257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239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610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611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336</v>
      </c>
      <c r="C242">
        <v>1</v>
      </c>
      <c r="D242">
        <v>280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6">
        <v>1</v>
      </c>
      <c r="J242" s="76">
        <v>1</v>
      </c>
      <c r="K242" s="73" t="b">
        <v>0</v>
      </c>
      <c r="AI242" t="s">
        <v>389</v>
      </c>
      <c r="AJ242">
        <v>1</v>
      </c>
      <c r="AK242">
        <v>220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75</v>
      </c>
      <c r="AN242" s="76">
        <f ca="1">ROUND((Table2[[#This Row],[XP]]*Table2[[#This Row],[entity_spawned (AVG)]])*(Table2[[#This Row],[activating_chance]]/100),0)</f>
        <v>75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470</v>
      </c>
      <c r="BQ242">
        <v>1</v>
      </c>
      <c r="BR242">
        <v>220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6">
        <f ca="1">ROUND((Table61011[[#This Row],[XP]]*Table61011[[#This Row],[entity_spawned (AVG)]])*(Table61011[[#This Row],[activating_chance]]/100),0)</f>
        <v>50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3">
        <v>1</v>
      </c>
      <c r="BX242" s="73">
        <v>1</v>
      </c>
      <c r="BY242" s="73" t="b">
        <v>0</v>
      </c>
      <c r="CA242" t="s">
        <v>538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257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239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610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611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336</v>
      </c>
      <c r="C243">
        <v>1</v>
      </c>
      <c r="D243">
        <v>250</v>
      </c>
      <c r="E243">
        <v>80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76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6">
        <v>1</v>
      </c>
      <c r="J243" s="76">
        <v>1</v>
      </c>
      <c r="K243" s="73" t="b">
        <v>0</v>
      </c>
      <c r="AI243" t="s">
        <v>389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470</v>
      </c>
      <c r="BQ243">
        <v>1</v>
      </c>
      <c r="BR243">
        <v>220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6">
        <f ca="1">ROUND((Table61011[[#This Row],[XP]]*Table61011[[#This Row],[entity_spawned (AVG)]])*(Table61011[[#This Row],[activating_chance]]/100),0)</f>
        <v>50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3">
        <v>1</v>
      </c>
      <c r="BX243" s="73">
        <v>1</v>
      </c>
      <c r="BY243" s="73" t="b">
        <v>0</v>
      </c>
      <c r="CA243" t="s">
        <v>538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257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239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611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611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336</v>
      </c>
      <c r="C244">
        <v>1</v>
      </c>
      <c r="D244">
        <v>240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6">
        <v>1</v>
      </c>
      <c r="J244" s="76">
        <v>1</v>
      </c>
      <c r="K244" s="73" t="b">
        <v>0</v>
      </c>
      <c r="AI244" t="s">
        <v>389</v>
      </c>
      <c r="AJ244">
        <v>1</v>
      </c>
      <c r="AK244">
        <v>150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470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538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257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239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611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611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336</v>
      </c>
      <c r="C245">
        <v>1</v>
      </c>
      <c r="D245">
        <v>250</v>
      </c>
      <c r="E245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6">
        <v>1</v>
      </c>
      <c r="J245" s="76">
        <v>1</v>
      </c>
      <c r="K245" s="73" t="b">
        <v>0</v>
      </c>
      <c r="AI245" t="s">
        <v>389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471</v>
      </c>
      <c r="BQ245">
        <v>1</v>
      </c>
      <c r="BR245">
        <v>240</v>
      </c>
      <c r="BS245">
        <v>100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5" s="76">
        <f ca="1">ROUND((Table61011[[#This Row],[XP]]*Table61011[[#This Row],[entity_spawned (AVG)]])*(Table61011[[#This Row],[activating_chance]]/100),0)</f>
        <v>55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538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257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241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611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611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336</v>
      </c>
      <c r="C246">
        <v>1</v>
      </c>
      <c r="D246">
        <v>280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6">
        <v>1</v>
      </c>
      <c r="J246" s="76">
        <v>1</v>
      </c>
      <c r="K246" s="73" t="b">
        <v>0</v>
      </c>
      <c r="AI246" t="s">
        <v>389</v>
      </c>
      <c r="AJ246">
        <v>1</v>
      </c>
      <c r="AK246">
        <v>170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471</v>
      </c>
      <c r="BQ246">
        <v>1</v>
      </c>
      <c r="BR246">
        <v>240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6" s="76">
        <f ca="1">ROUND((Table61011[[#This Row],[XP]]*Table61011[[#This Row],[entity_spawned (AVG)]])*(Table61011[[#This Row],[activating_chance]]/100),0)</f>
        <v>55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538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257</v>
      </c>
      <c r="CX246">
        <v>1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8</v>
      </c>
      <c r="DC2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241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611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611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336</v>
      </c>
      <c r="C247">
        <v>1</v>
      </c>
      <c r="D247">
        <v>240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6">
        <v>1</v>
      </c>
      <c r="J247" s="76">
        <v>1</v>
      </c>
      <c r="K247" s="73" t="b">
        <v>0</v>
      </c>
      <c r="AI247" t="s">
        <v>389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471</v>
      </c>
      <c r="BQ247">
        <v>1</v>
      </c>
      <c r="BR247">
        <v>240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6">
        <f ca="1">ROUND((Table61011[[#This Row],[XP]]*Table61011[[#This Row],[entity_spawned (AVG)]])*(Table61011[[#This Row],[activating_chance]]/100),0)</f>
        <v>55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538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257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241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611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397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336</v>
      </c>
      <c r="C248">
        <v>1</v>
      </c>
      <c r="D248">
        <v>180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6">
        <v>1</v>
      </c>
      <c r="J248" s="76">
        <v>1</v>
      </c>
      <c r="K248" s="73" t="b">
        <v>0</v>
      </c>
      <c r="AI248" t="s">
        <v>389</v>
      </c>
      <c r="AJ248">
        <v>1</v>
      </c>
      <c r="AK248">
        <v>220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471</v>
      </c>
      <c r="BQ248">
        <v>1</v>
      </c>
      <c r="BR248">
        <v>240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8" s="76">
        <f ca="1">ROUND((Table61011[[#This Row],[XP]]*Table61011[[#This Row],[entity_spawned (AVG)]])*(Table61011[[#This Row],[activating_chance]]/100),0)</f>
        <v>55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538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257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242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611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397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336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6">
        <v>1</v>
      </c>
      <c r="J249" s="76">
        <v>1</v>
      </c>
      <c r="K249" s="73" t="b">
        <v>0</v>
      </c>
      <c r="AI249" t="s">
        <v>389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471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538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257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244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611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397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336</v>
      </c>
      <c r="C250">
        <v>1</v>
      </c>
      <c r="D250">
        <v>240</v>
      </c>
      <c r="E250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6">
        <v>1</v>
      </c>
      <c r="J250" s="76">
        <v>1</v>
      </c>
      <c r="K250" s="73" t="b">
        <v>0</v>
      </c>
      <c r="AI250" t="s">
        <v>389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471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538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257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244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611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397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336</v>
      </c>
      <c r="C251">
        <v>1</v>
      </c>
      <c r="D251">
        <v>180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6">
        <v>1</v>
      </c>
      <c r="J251" s="76">
        <v>1</v>
      </c>
      <c r="K251" s="73" t="b">
        <v>0</v>
      </c>
      <c r="AI251" t="s">
        <v>389</v>
      </c>
      <c r="AJ251">
        <v>1</v>
      </c>
      <c r="AK251">
        <v>170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471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446</v>
      </c>
      <c r="CB251">
        <v>1</v>
      </c>
      <c r="CC251">
        <v>200</v>
      </c>
      <c r="CD251">
        <v>30</v>
      </c>
      <c r="CE251" s="76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8</v>
      </c>
      <c r="CG2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3">
        <v>1</v>
      </c>
      <c r="CI251" s="73">
        <v>1</v>
      </c>
      <c r="CJ251" s="73" t="b">
        <v>0</v>
      </c>
      <c r="CW251" t="s">
        <v>257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518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611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397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336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6">
        <v>1</v>
      </c>
      <c r="J252" s="76">
        <v>1</v>
      </c>
      <c r="K252" s="73" t="b">
        <v>0</v>
      </c>
      <c r="AI252" t="s">
        <v>389</v>
      </c>
      <c r="AJ252">
        <v>1</v>
      </c>
      <c r="AK252">
        <v>220</v>
      </c>
      <c r="AL252">
        <v>60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45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472</v>
      </c>
      <c r="BQ252">
        <v>1</v>
      </c>
      <c r="BR252">
        <v>260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2" s="76">
        <f ca="1">ROUND((Table61011[[#This Row],[XP]]*Table61011[[#This Row],[entity_spawned (AVG)]])*(Table61011[[#This Row],[activating_chance]]/100),0)</f>
        <v>105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446</v>
      </c>
      <c r="CB252">
        <v>1</v>
      </c>
      <c r="CC252">
        <v>200</v>
      </c>
      <c r="CD252">
        <v>100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25</v>
      </c>
      <c r="CG2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1</v>
      </c>
      <c r="CJ252" s="73" t="b">
        <v>0</v>
      </c>
      <c r="CW252" t="s">
        <v>257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518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611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397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336</v>
      </c>
      <c r="C253">
        <v>1</v>
      </c>
      <c r="D253">
        <v>270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6">
        <v>1</v>
      </c>
      <c r="J253" s="76">
        <v>1</v>
      </c>
      <c r="K253" s="73" t="b">
        <v>0</v>
      </c>
      <c r="AI253" t="s">
        <v>389</v>
      </c>
      <c r="AJ253">
        <v>1</v>
      </c>
      <c r="AK253">
        <v>220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472</v>
      </c>
      <c r="BQ253">
        <v>1</v>
      </c>
      <c r="BR253">
        <v>260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6">
        <f ca="1">ROUND((Table61011[[#This Row],[XP]]*Table61011[[#This Row],[entity_spawned (AVG)]])*(Table61011[[#This Row],[activating_chance]]/100),0)</f>
        <v>105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446</v>
      </c>
      <c r="CB253">
        <v>1</v>
      </c>
      <c r="CC253">
        <v>120</v>
      </c>
      <c r="CD253">
        <v>80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20</v>
      </c>
      <c r="CG2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2</v>
      </c>
      <c r="CJ253" s="73" t="b">
        <v>0</v>
      </c>
      <c r="CW253" t="s">
        <v>257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518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611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397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336</v>
      </c>
      <c r="C254">
        <v>1</v>
      </c>
      <c r="D254">
        <v>180</v>
      </c>
      <c r="E254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6">
        <v>1</v>
      </c>
      <c r="J254" s="76">
        <v>1</v>
      </c>
      <c r="K254" s="73" t="b">
        <v>0</v>
      </c>
      <c r="AI254" t="s">
        <v>391</v>
      </c>
      <c r="AJ254">
        <v>1</v>
      </c>
      <c r="AK254">
        <v>130</v>
      </c>
      <c r="AL254">
        <v>100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75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472</v>
      </c>
      <c r="BQ254">
        <v>1</v>
      </c>
      <c r="BR254">
        <v>260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6">
        <f ca="1">ROUND((Table61011[[#This Row],[XP]]*Table61011[[#This Row],[entity_spawned (AVG)]])*(Table61011[[#This Row],[activating_chance]]/100),0)</f>
        <v>105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446</v>
      </c>
      <c r="CB254">
        <v>1</v>
      </c>
      <c r="CC254">
        <v>200</v>
      </c>
      <c r="CD254">
        <v>100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1</v>
      </c>
      <c r="CJ254" s="73" t="b">
        <v>0</v>
      </c>
      <c r="CW254" t="s">
        <v>257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518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611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397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336</v>
      </c>
      <c r="C255">
        <v>1</v>
      </c>
      <c r="D255">
        <v>180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6">
        <v>1</v>
      </c>
      <c r="J255" s="76">
        <v>1</v>
      </c>
      <c r="K255" s="73" t="b">
        <v>0</v>
      </c>
      <c r="AI255" t="s">
        <v>391</v>
      </c>
      <c r="AJ255">
        <v>1</v>
      </c>
      <c r="AK255">
        <v>150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472</v>
      </c>
      <c r="BQ255">
        <v>1</v>
      </c>
      <c r="BR255">
        <v>260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6">
        <f ca="1">ROUND((Table61011[[#This Row],[XP]]*Table61011[[#This Row],[entity_spawned (AVG)]])*(Table61011[[#This Row],[activating_chance]]/100),0)</f>
        <v>105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446</v>
      </c>
      <c r="CB255">
        <v>1</v>
      </c>
      <c r="CC255">
        <v>120</v>
      </c>
      <c r="CD255">
        <v>100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2</v>
      </c>
      <c r="CJ255" s="73" t="b">
        <v>0</v>
      </c>
      <c r="CW255" t="s">
        <v>257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518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611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452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336</v>
      </c>
      <c r="C256">
        <v>1</v>
      </c>
      <c r="D256">
        <v>270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6">
        <v>1</v>
      </c>
      <c r="J256" s="76">
        <v>1</v>
      </c>
      <c r="K256" s="73" t="b">
        <v>0</v>
      </c>
      <c r="AI256" t="s">
        <v>391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473</v>
      </c>
      <c r="BQ256">
        <v>1</v>
      </c>
      <c r="BR256">
        <v>280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6" s="76">
        <f ca="1">ROUND((Table61011[[#This Row],[XP]]*Table61011[[#This Row],[entity_spawned (AVG)]])*(Table61011[[#This Row],[activating_chance]]/100),0)</f>
        <v>143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446</v>
      </c>
      <c r="CB256">
        <v>1</v>
      </c>
      <c r="CC256">
        <v>200</v>
      </c>
      <c r="CD256">
        <v>100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1</v>
      </c>
      <c r="CJ256" s="73" t="b">
        <v>0</v>
      </c>
      <c r="CW256" t="s">
        <v>257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518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611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452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336</v>
      </c>
      <c r="C257">
        <v>1</v>
      </c>
      <c r="D257">
        <v>240</v>
      </c>
      <c r="E257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6">
        <v>1</v>
      </c>
      <c r="J257" s="76">
        <v>1</v>
      </c>
      <c r="K257" s="73" t="b">
        <v>0</v>
      </c>
      <c r="AI257" t="s">
        <v>391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473</v>
      </c>
      <c r="BQ257">
        <v>1</v>
      </c>
      <c r="BR257">
        <v>280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6">
        <f ca="1">ROUND((Table61011[[#This Row],[XP]]*Table61011[[#This Row],[entity_spawned (AVG)]])*(Table61011[[#This Row],[activating_chance]]/100),0)</f>
        <v>143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446</v>
      </c>
      <c r="CB257">
        <v>1</v>
      </c>
      <c r="CC257">
        <v>200</v>
      </c>
      <c r="CD257">
        <v>100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1</v>
      </c>
      <c r="CJ257" s="73" t="b">
        <v>0</v>
      </c>
      <c r="CW257" t="s">
        <v>257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518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611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452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336</v>
      </c>
      <c r="C258">
        <v>1</v>
      </c>
      <c r="D258">
        <v>250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6">
        <v>1</v>
      </c>
      <c r="J258" s="76">
        <v>1</v>
      </c>
      <c r="K258" s="73" t="b">
        <v>0</v>
      </c>
      <c r="AI258" t="s">
        <v>391</v>
      </c>
      <c r="AJ258">
        <v>1</v>
      </c>
      <c r="AK258">
        <v>150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473</v>
      </c>
      <c r="BQ258">
        <v>1</v>
      </c>
      <c r="BR258">
        <v>280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6">
        <f ca="1">ROUND((Table61011[[#This Row],[XP]]*Table61011[[#This Row],[entity_spawned (AVG)]])*(Table61011[[#This Row],[activating_chance]]/100),0)</f>
        <v>143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446</v>
      </c>
      <c r="CB258">
        <v>2</v>
      </c>
      <c r="CC258">
        <v>200</v>
      </c>
      <c r="CD258">
        <v>100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50</v>
      </c>
      <c r="CG2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3</v>
      </c>
      <c r="CJ258" s="73" t="b">
        <v>0</v>
      </c>
      <c r="CW258" t="s">
        <v>257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518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611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452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234</v>
      </c>
      <c r="C259">
        <v>1</v>
      </c>
      <c r="D259">
        <v>300</v>
      </c>
      <c r="E259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6">
        <v>1</v>
      </c>
      <c r="J259" s="76">
        <v>1</v>
      </c>
      <c r="K259" s="73" t="b">
        <v>0</v>
      </c>
      <c r="AI259" t="s">
        <v>391</v>
      </c>
      <c r="AJ259">
        <v>1</v>
      </c>
      <c r="AK259">
        <v>140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473</v>
      </c>
      <c r="BQ259">
        <v>1</v>
      </c>
      <c r="BR259">
        <v>280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6">
        <f ca="1">ROUND((Table61011[[#This Row],[XP]]*Table61011[[#This Row],[entity_spawned (AVG)]])*(Table61011[[#This Row],[activating_chance]]/100),0)</f>
        <v>143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446</v>
      </c>
      <c r="CB259">
        <v>1</v>
      </c>
      <c r="CC259">
        <v>200</v>
      </c>
      <c r="CD259">
        <v>10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3</v>
      </c>
      <c r="CG2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1</v>
      </c>
      <c r="CJ259" s="73" t="b">
        <v>0</v>
      </c>
      <c r="CW259" t="s">
        <v>257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518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611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451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234</v>
      </c>
      <c r="C260">
        <v>1</v>
      </c>
      <c r="D260">
        <v>300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6">
        <v>1</v>
      </c>
      <c r="J260" s="76">
        <v>1</v>
      </c>
      <c r="K260" s="73" t="b">
        <v>0</v>
      </c>
      <c r="AI260" t="s">
        <v>391</v>
      </c>
      <c r="AJ260">
        <v>1</v>
      </c>
      <c r="AK260">
        <v>130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473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446</v>
      </c>
      <c r="CB260">
        <v>1</v>
      </c>
      <c r="CC260">
        <v>200</v>
      </c>
      <c r="CD260">
        <v>70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18</v>
      </c>
      <c r="CG2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2</v>
      </c>
      <c r="CJ260" s="73" t="b">
        <v>0</v>
      </c>
      <c r="CW260" t="s">
        <v>257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518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611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451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234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6">
        <v>1</v>
      </c>
      <c r="J261" s="76">
        <v>1</v>
      </c>
      <c r="K261" s="73" t="b">
        <v>0</v>
      </c>
      <c r="AI261" t="s">
        <v>391</v>
      </c>
      <c r="AJ261">
        <v>1</v>
      </c>
      <c r="AK261">
        <v>150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473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446</v>
      </c>
      <c r="CB261">
        <v>1</v>
      </c>
      <c r="CC261">
        <v>120</v>
      </c>
      <c r="CD261">
        <v>100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25</v>
      </c>
      <c r="CG2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1</v>
      </c>
      <c r="CJ261" s="73" t="b">
        <v>0</v>
      </c>
      <c r="CW261" t="s">
        <v>257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518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7345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254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234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6">
        <v>1</v>
      </c>
      <c r="J262" s="76">
        <v>1</v>
      </c>
      <c r="K262" s="73" t="b">
        <v>0</v>
      </c>
      <c r="AI262" t="s">
        <v>391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473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446</v>
      </c>
      <c r="CB262">
        <v>1</v>
      </c>
      <c r="CC262">
        <v>200</v>
      </c>
      <c r="CD262">
        <v>100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1</v>
      </c>
      <c r="CJ262" s="73" t="b">
        <v>0</v>
      </c>
      <c r="CW262" t="s">
        <v>257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518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7345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256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234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6">
        <v>1</v>
      </c>
      <c r="J263" s="76">
        <v>1</v>
      </c>
      <c r="K263" s="73" t="b">
        <v>0</v>
      </c>
      <c r="AI263" t="s">
        <v>391</v>
      </c>
      <c r="AJ263">
        <v>1</v>
      </c>
      <c r="AK263">
        <v>110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473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446</v>
      </c>
      <c r="CB263">
        <v>1</v>
      </c>
      <c r="CC263">
        <v>200</v>
      </c>
      <c r="CD263">
        <v>100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257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518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397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256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234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6">
        <v>1</v>
      </c>
      <c r="J264" s="76">
        <v>1</v>
      </c>
      <c r="K264" s="73" t="b">
        <v>0</v>
      </c>
      <c r="AI264" t="s">
        <v>391</v>
      </c>
      <c r="AJ264">
        <v>1</v>
      </c>
      <c r="AK264">
        <v>150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473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446</v>
      </c>
      <c r="CB264">
        <v>2</v>
      </c>
      <c r="CC264">
        <v>200</v>
      </c>
      <c r="CD264">
        <v>30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15</v>
      </c>
      <c r="CG2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2</v>
      </c>
      <c r="CI264" s="73">
        <v>3</v>
      </c>
      <c r="CJ264" s="73" t="b">
        <v>0</v>
      </c>
      <c r="CW264" t="s">
        <v>257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518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397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256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234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6">
        <v>1</v>
      </c>
      <c r="J265" s="76">
        <v>1</v>
      </c>
      <c r="K265" s="73" t="b">
        <v>0</v>
      </c>
      <c r="AI265" t="s">
        <v>391</v>
      </c>
      <c r="AJ265">
        <v>1</v>
      </c>
      <c r="AK265">
        <v>130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474</v>
      </c>
      <c r="BQ265">
        <v>1</v>
      </c>
      <c r="BR265">
        <v>300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5" s="76">
        <f ca="1">ROUND((Table61011[[#This Row],[XP]]*Table61011[[#This Row],[entity_spawned (AVG)]])*(Table61011[[#This Row],[activating_chance]]/100),0)</f>
        <v>195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446</v>
      </c>
      <c r="CB265">
        <v>1</v>
      </c>
      <c r="CC265">
        <v>200</v>
      </c>
      <c r="CD265">
        <v>100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1</v>
      </c>
      <c r="CJ265" s="73" t="b">
        <v>0</v>
      </c>
      <c r="CW265" t="s">
        <v>257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518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397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256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234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6">
        <v>1</v>
      </c>
      <c r="J266" s="76">
        <v>1</v>
      </c>
      <c r="K266" s="73" t="b">
        <v>0</v>
      </c>
      <c r="AI266" t="s">
        <v>391</v>
      </c>
      <c r="AJ266">
        <v>1</v>
      </c>
      <c r="AK266">
        <v>130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474</v>
      </c>
      <c r="BQ266">
        <v>1</v>
      </c>
      <c r="BR266">
        <v>300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6" s="76">
        <f ca="1">ROUND((Table61011[[#This Row],[XP]]*Table61011[[#This Row],[entity_spawned (AVG)]])*(Table61011[[#This Row],[activating_chance]]/100),0)</f>
        <v>195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446</v>
      </c>
      <c r="CB266">
        <v>1</v>
      </c>
      <c r="CC266">
        <v>200</v>
      </c>
      <c r="CD266">
        <v>100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1</v>
      </c>
      <c r="CJ266" s="73" t="b">
        <v>0</v>
      </c>
      <c r="CW266" t="s">
        <v>257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518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397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256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234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6">
        <v>1</v>
      </c>
      <c r="J267" s="76">
        <v>1</v>
      </c>
      <c r="K267" s="73" t="b">
        <v>0</v>
      </c>
      <c r="AI267" t="s">
        <v>391</v>
      </c>
      <c r="AJ267">
        <v>1</v>
      </c>
      <c r="AK267">
        <v>120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474</v>
      </c>
      <c r="BQ267">
        <v>1</v>
      </c>
      <c r="BR267">
        <v>300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7" s="76">
        <f ca="1">ROUND((Table61011[[#This Row],[XP]]*Table61011[[#This Row],[entity_spawned (AVG)]])*(Table61011[[#This Row],[activating_chance]]/100),0)</f>
        <v>195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446</v>
      </c>
      <c r="CB267">
        <v>1</v>
      </c>
      <c r="CC267">
        <v>200</v>
      </c>
      <c r="CD267">
        <v>30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8</v>
      </c>
      <c r="CG2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1</v>
      </c>
      <c r="CJ267" s="73" t="b">
        <v>0</v>
      </c>
      <c r="CW267" t="s">
        <v>257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518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397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256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337</v>
      </c>
      <c r="C268">
        <v>1</v>
      </c>
      <c r="D268">
        <v>280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6">
        <v>1</v>
      </c>
      <c r="J268" s="76">
        <v>1</v>
      </c>
      <c r="K268" s="73" t="b">
        <v>0</v>
      </c>
      <c r="AI268" t="s">
        <v>387</v>
      </c>
      <c r="AJ268">
        <v>1</v>
      </c>
      <c r="AK268">
        <v>180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391</v>
      </c>
      <c r="BQ268">
        <v>1</v>
      </c>
      <c r="BR268">
        <v>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6">
        <f ca="1">ROUND((Table61011[[#This Row],[XP]]*Table61011[[#This Row],[entity_spawned (AVG)]])*(Table61011[[#This Row],[activating_chance]]/100),0)</f>
        <v>75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446</v>
      </c>
      <c r="CB268">
        <v>1</v>
      </c>
      <c r="CC268">
        <v>200</v>
      </c>
      <c r="CD268">
        <v>100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1</v>
      </c>
      <c r="CJ268" s="73" t="b">
        <v>0</v>
      </c>
      <c r="CW268" t="s">
        <v>257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518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397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256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337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6">
        <v>1</v>
      </c>
      <c r="J269" s="76">
        <v>1</v>
      </c>
      <c r="K269" s="73" t="b">
        <v>0</v>
      </c>
      <c r="AI269" t="s">
        <v>387</v>
      </c>
      <c r="AJ269">
        <v>1</v>
      </c>
      <c r="AK269">
        <v>220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387</v>
      </c>
      <c r="BQ269">
        <v>1</v>
      </c>
      <c r="BR269">
        <v>110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6">
        <f ca="1">ROUND((Table61011[[#This Row],[XP]]*Table61011[[#This Row],[entity_spawned (AVG)]])*(Table61011[[#This Row],[activating_chance]]/100),0)</f>
        <v>75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446</v>
      </c>
      <c r="CB269">
        <v>1</v>
      </c>
      <c r="CC269">
        <v>200</v>
      </c>
      <c r="CD269">
        <v>70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18</v>
      </c>
      <c r="CG2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257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518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397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256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337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6">
        <v>1</v>
      </c>
      <c r="J270" s="76">
        <v>1</v>
      </c>
      <c r="K270" s="73" t="b">
        <v>0</v>
      </c>
      <c r="AI270" t="s">
        <v>387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387</v>
      </c>
      <c r="BQ270">
        <v>1</v>
      </c>
      <c r="BR270">
        <v>130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6">
        <f ca="1">ROUND((Table61011[[#This Row],[XP]]*Table61011[[#This Row],[entity_spawned (AVG)]])*(Table61011[[#This Row],[activating_chance]]/100),0)</f>
        <v>75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446</v>
      </c>
      <c r="CB270">
        <v>1</v>
      </c>
      <c r="CC270">
        <v>120</v>
      </c>
      <c r="CD270">
        <v>100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257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518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397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256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337</v>
      </c>
      <c r="C271">
        <v>1</v>
      </c>
      <c r="D271">
        <v>280</v>
      </c>
      <c r="E271">
        <v>80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156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6">
        <v>1</v>
      </c>
      <c r="J271" s="76">
        <v>1</v>
      </c>
      <c r="K271" s="73" t="b">
        <v>0</v>
      </c>
      <c r="AI271" t="s">
        <v>387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387</v>
      </c>
      <c r="BQ271">
        <v>1</v>
      </c>
      <c r="BR271">
        <v>200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6">
        <f ca="1">ROUND((Table61011[[#This Row],[XP]]*Table61011[[#This Row],[entity_spawned (AVG)]])*(Table61011[[#This Row],[activating_chance]]/100),0)</f>
        <v>75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446</v>
      </c>
      <c r="CB271">
        <v>1</v>
      </c>
      <c r="CC271">
        <v>200</v>
      </c>
      <c r="CD271">
        <v>30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8</v>
      </c>
      <c r="CG2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1</v>
      </c>
      <c r="CJ271" s="73" t="b">
        <v>0</v>
      </c>
      <c r="CW271" t="s">
        <v>257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518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397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256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235</v>
      </c>
      <c r="C272">
        <v>1</v>
      </c>
      <c r="D272">
        <v>340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6">
        <v>1</v>
      </c>
      <c r="J272" s="76">
        <v>1</v>
      </c>
      <c r="K272" s="73" t="b">
        <v>0</v>
      </c>
      <c r="AI272" t="s">
        <v>387</v>
      </c>
      <c r="AJ272">
        <v>1</v>
      </c>
      <c r="AK272">
        <v>220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386</v>
      </c>
      <c r="BQ272">
        <v>1</v>
      </c>
      <c r="BR272">
        <v>200</v>
      </c>
      <c r="BS272">
        <v>80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60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2" s="73">
        <v>1</v>
      </c>
      <c r="BX272" s="73">
        <v>1</v>
      </c>
      <c r="BY272" s="73" t="b">
        <v>0</v>
      </c>
      <c r="CA272" t="s">
        <v>446</v>
      </c>
      <c r="CB272">
        <v>1</v>
      </c>
      <c r="CC272">
        <v>120</v>
      </c>
      <c r="CD272">
        <v>100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257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518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397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256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235</v>
      </c>
      <c r="C273">
        <v>1</v>
      </c>
      <c r="D273">
        <v>340</v>
      </c>
      <c r="E273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6">
        <v>1</v>
      </c>
      <c r="J273" s="76">
        <v>1</v>
      </c>
      <c r="K273" s="73" t="b">
        <v>0</v>
      </c>
      <c r="AI273" t="s">
        <v>387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386</v>
      </c>
      <c r="BQ273">
        <v>1</v>
      </c>
      <c r="BR273">
        <v>150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3">
        <v>1</v>
      </c>
      <c r="BX273" s="73">
        <v>1</v>
      </c>
      <c r="BY273" s="73" t="b">
        <v>0</v>
      </c>
      <c r="CA273" t="s">
        <v>446</v>
      </c>
      <c r="CB273">
        <v>1</v>
      </c>
      <c r="CC273">
        <v>200</v>
      </c>
      <c r="CD273">
        <v>80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20</v>
      </c>
      <c r="CG2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257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518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397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256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235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6">
        <v>1</v>
      </c>
      <c r="J274" s="76">
        <v>1</v>
      </c>
      <c r="K274" s="73" t="b">
        <v>0</v>
      </c>
      <c r="AI274" t="s">
        <v>387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386</v>
      </c>
      <c r="BQ274">
        <v>1</v>
      </c>
      <c r="BR274">
        <v>200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3">
        <v>1</v>
      </c>
      <c r="BX274" s="73">
        <v>1</v>
      </c>
      <c r="BY274" s="73" t="b">
        <v>0</v>
      </c>
      <c r="CA274" t="s">
        <v>446</v>
      </c>
      <c r="CB274">
        <v>1</v>
      </c>
      <c r="CC274">
        <v>120</v>
      </c>
      <c r="CD274">
        <v>90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23</v>
      </c>
      <c r="CG2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257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518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397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256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235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6">
        <v>1</v>
      </c>
      <c r="J275" s="76">
        <v>1</v>
      </c>
      <c r="K275" s="73" t="b">
        <v>0</v>
      </c>
      <c r="AI275" t="s">
        <v>387</v>
      </c>
      <c r="AJ275">
        <v>1</v>
      </c>
      <c r="AK275">
        <v>180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386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3">
        <v>1</v>
      </c>
      <c r="BX275" s="73">
        <v>1</v>
      </c>
      <c r="BY275" s="73" t="b">
        <v>0</v>
      </c>
      <c r="CA275" t="s">
        <v>446</v>
      </c>
      <c r="CB275">
        <v>3</v>
      </c>
      <c r="CC275">
        <v>200</v>
      </c>
      <c r="CD275">
        <v>30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23</v>
      </c>
      <c r="CG2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2</v>
      </c>
      <c r="CI275" s="73">
        <v>4</v>
      </c>
      <c r="CJ275" s="73" t="b">
        <v>0</v>
      </c>
      <c r="CW275" t="s">
        <v>257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518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397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256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235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6">
        <v>1</v>
      </c>
      <c r="J276" s="76">
        <v>1</v>
      </c>
      <c r="K276" s="73" t="b">
        <v>0</v>
      </c>
      <c r="AI276" t="s">
        <v>387</v>
      </c>
      <c r="AJ276">
        <v>1</v>
      </c>
      <c r="AK276">
        <v>180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386</v>
      </c>
      <c r="BQ276">
        <v>1</v>
      </c>
      <c r="BR276">
        <v>200</v>
      </c>
      <c r="BS276">
        <v>100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75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446</v>
      </c>
      <c r="CB276">
        <v>1</v>
      </c>
      <c r="CC276">
        <v>200</v>
      </c>
      <c r="CD276">
        <v>100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257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518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397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256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235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6">
        <v>1</v>
      </c>
      <c r="J277" s="76">
        <v>1</v>
      </c>
      <c r="K277" s="73" t="b">
        <v>0</v>
      </c>
      <c r="AI277" t="s">
        <v>387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386</v>
      </c>
      <c r="BQ277">
        <v>1</v>
      </c>
      <c r="BR277">
        <v>120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446</v>
      </c>
      <c r="CB277">
        <v>1</v>
      </c>
      <c r="CC277">
        <v>200</v>
      </c>
      <c r="CD277">
        <v>100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25</v>
      </c>
      <c r="CG2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257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518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397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256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235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6">
        <v>1</v>
      </c>
      <c r="J278" s="76">
        <v>1</v>
      </c>
      <c r="K278" s="73" t="b">
        <v>0</v>
      </c>
      <c r="AI278" t="s">
        <v>387</v>
      </c>
      <c r="AJ278">
        <v>1</v>
      </c>
      <c r="AK278">
        <v>220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386</v>
      </c>
      <c r="BQ278">
        <v>1</v>
      </c>
      <c r="BR278">
        <v>120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446</v>
      </c>
      <c r="CB278">
        <v>1</v>
      </c>
      <c r="CC278">
        <v>200</v>
      </c>
      <c r="CD278">
        <v>100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25</v>
      </c>
      <c r="CG2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1</v>
      </c>
      <c r="CI278" s="73">
        <v>1</v>
      </c>
      <c r="CJ278" s="73" t="b">
        <v>0</v>
      </c>
      <c r="CW278" t="s">
        <v>257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518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397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235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6">
        <v>1</v>
      </c>
      <c r="J279" s="76">
        <v>1</v>
      </c>
      <c r="K279" s="73" t="b">
        <v>0</v>
      </c>
      <c r="AI279" t="s">
        <v>386</v>
      </c>
      <c r="AJ279">
        <v>1</v>
      </c>
      <c r="AK279">
        <v>200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3">
        <v>1</v>
      </c>
      <c r="AQ279" s="73">
        <v>1</v>
      </c>
      <c r="AR279" s="73" t="b">
        <v>0</v>
      </c>
      <c r="BP279" t="s">
        <v>386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446</v>
      </c>
      <c r="CB279">
        <v>1</v>
      </c>
      <c r="CC279">
        <v>120</v>
      </c>
      <c r="CD279">
        <v>100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1</v>
      </c>
      <c r="CJ279" s="73" t="b">
        <v>0</v>
      </c>
      <c r="CW279" t="s">
        <v>257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518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397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235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6">
        <v>1</v>
      </c>
      <c r="J280" s="76">
        <v>1</v>
      </c>
      <c r="K280" s="73" t="b">
        <v>0</v>
      </c>
      <c r="AI280" t="s">
        <v>386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3">
        <v>1</v>
      </c>
      <c r="AQ280" s="73">
        <v>1</v>
      </c>
      <c r="AR280" s="73" t="b">
        <v>0</v>
      </c>
      <c r="BP280" t="s">
        <v>386</v>
      </c>
      <c r="BQ280">
        <v>1</v>
      </c>
      <c r="BR280">
        <v>120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446</v>
      </c>
      <c r="CB280">
        <v>1</v>
      </c>
      <c r="CC280">
        <v>120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257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518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397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235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6">
        <v>1</v>
      </c>
      <c r="J281" s="76">
        <v>1</v>
      </c>
      <c r="K281" s="73" t="b">
        <v>0</v>
      </c>
      <c r="AI281" t="s">
        <v>386</v>
      </c>
      <c r="AJ281">
        <v>1</v>
      </c>
      <c r="AK281">
        <v>220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386</v>
      </c>
      <c r="BQ281">
        <v>1</v>
      </c>
      <c r="BR281">
        <v>200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446</v>
      </c>
      <c r="CB281">
        <v>1</v>
      </c>
      <c r="CC281">
        <v>120</v>
      </c>
      <c r="CD281">
        <v>100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257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518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397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403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6">
        <v>1</v>
      </c>
      <c r="J282" s="76">
        <v>1</v>
      </c>
      <c r="K282" s="73" t="b">
        <v>0</v>
      </c>
      <c r="AI282" t="s">
        <v>386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386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446</v>
      </c>
      <c r="CB282">
        <v>3</v>
      </c>
      <c r="CC282">
        <v>200</v>
      </c>
      <c r="CD282">
        <v>70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53</v>
      </c>
      <c r="CG28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2</v>
      </c>
      <c r="CI282" s="73">
        <v>4</v>
      </c>
      <c r="CJ282" s="73" t="b">
        <v>0</v>
      </c>
      <c r="CW282" t="s">
        <v>513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518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397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236</v>
      </c>
      <c r="C283">
        <v>1</v>
      </c>
      <c r="D283">
        <v>180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6">
        <v>1</v>
      </c>
      <c r="J283" s="76">
        <v>1</v>
      </c>
      <c r="K283" s="73" t="b">
        <v>0</v>
      </c>
      <c r="AI283" t="s">
        <v>386</v>
      </c>
      <c r="AJ283">
        <v>1</v>
      </c>
      <c r="AK283">
        <v>180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386</v>
      </c>
      <c r="BQ283">
        <v>1</v>
      </c>
      <c r="BR283">
        <v>200</v>
      </c>
      <c r="BS283">
        <v>80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60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446</v>
      </c>
      <c r="CB283">
        <v>1</v>
      </c>
      <c r="CC283">
        <v>120</v>
      </c>
      <c r="CD283">
        <v>100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531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518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397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236</v>
      </c>
      <c r="C284">
        <v>1</v>
      </c>
      <c r="D284">
        <v>180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6">
        <v>1</v>
      </c>
      <c r="J284" s="76">
        <v>1</v>
      </c>
      <c r="K284" s="73" t="b">
        <v>0</v>
      </c>
      <c r="AI284" t="s">
        <v>386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386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446</v>
      </c>
      <c r="CB284">
        <v>1</v>
      </c>
      <c r="CC284">
        <v>200</v>
      </c>
      <c r="CD284">
        <v>100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531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518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397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236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6">
        <v>1</v>
      </c>
      <c r="J285" s="76">
        <v>1</v>
      </c>
      <c r="K285" s="73" t="b">
        <v>0</v>
      </c>
      <c r="AI285" t="s">
        <v>386</v>
      </c>
      <c r="AJ285">
        <v>1</v>
      </c>
      <c r="AK285">
        <v>200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386</v>
      </c>
      <c r="BQ285">
        <v>1</v>
      </c>
      <c r="BR285">
        <v>220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446</v>
      </c>
      <c r="CB285">
        <v>2</v>
      </c>
      <c r="CC285">
        <v>120</v>
      </c>
      <c r="CD285">
        <v>100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50</v>
      </c>
      <c r="CG28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4</v>
      </c>
      <c r="CJ285" s="73" t="b">
        <v>0</v>
      </c>
      <c r="CW285" t="s">
        <v>531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518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397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236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6">
        <v>1</v>
      </c>
      <c r="J286" s="76">
        <v>1</v>
      </c>
      <c r="K286" s="73" t="b">
        <v>0</v>
      </c>
      <c r="AI286" t="s">
        <v>386</v>
      </c>
      <c r="AJ286">
        <v>1</v>
      </c>
      <c r="AK286">
        <v>200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386</v>
      </c>
      <c r="BQ286">
        <v>1</v>
      </c>
      <c r="BR286">
        <v>200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446</v>
      </c>
      <c r="CB286">
        <v>1</v>
      </c>
      <c r="CC286">
        <v>120</v>
      </c>
      <c r="CD286">
        <v>100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1</v>
      </c>
      <c r="CJ286" s="73" t="b">
        <v>0</v>
      </c>
      <c r="CW286" t="s">
        <v>531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521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397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236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6">
        <v>1</v>
      </c>
      <c r="J287" s="76">
        <v>1</v>
      </c>
      <c r="K287" s="73" t="b">
        <v>0</v>
      </c>
      <c r="AI287" t="s">
        <v>386</v>
      </c>
      <c r="AJ287">
        <v>1</v>
      </c>
      <c r="AK287">
        <v>220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386</v>
      </c>
      <c r="BQ287">
        <v>1</v>
      </c>
      <c r="BR287">
        <v>200</v>
      </c>
      <c r="BS287">
        <v>100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75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446</v>
      </c>
      <c r="CB287">
        <v>1</v>
      </c>
      <c r="CC287">
        <v>120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531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521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397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237</v>
      </c>
      <c r="C288">
        <v>1</v>
      </c>
      <c r="D288">
        <v>190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6">
        <v>1</v>
      </c>
      <c r="J288" s="76">
        <v>1</v>
      </c>
      <c r="K288" s="73" t="b">
        <v>0</v>
      </c>
      <c r="AI288" t="s">
        <v>386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457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446</v>
      </c>
      <c r="CB288">
        <v>1</v>
      </c>
      <c r="CC288">
        <v>120</v>
      </c>
      <c r="CD288">
        <v>10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3</v>
      </c>
      <c r="CG28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1</v>
      </c>
      <c r="CJ288" s="73" t="b">
        <v>0</v>
      </c>
      <c r="CW288" t="s">
        <v>531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521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397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237</v>
      </c>
      <c r="C289">
        <v>1</v>
      </c>
      <c r="D289">
        <v>170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6">
        <v>1</v>
      </c>
      <c r="J289" s="76">
        <v>1</v>
      </c>
      <c r="K289" s="73" t="b">
        <v>0</v>
      </c>
      <c r="AI289" t="s">
        <v>386</v>
      </c>
      <c r="AJ289">
        <v>1</v>
      </c>
      <c r="AK289">
        <v>200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446</v>
      </c>
      <c r="BQ289">
        <v>1</v>
      </c>
      <c r="BR289">
        <v>200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9" s="76">
        <f ca="1">ROUND((Table61011[[#This Row],[XP]]*Table61011[[#This Row],[entity_spawned (AVG)]])*(Table61011[[#This Row],[activating_chance]]/100),0)</f>
        <v>25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3">
        <v>1</v>
      </c>
      <c r="BX289" s="73">
        <v>1</v>
      </c>
      <c r="BY289" s="73" t="b">
        <v>0</v>
      </c>
      <c r="CA289" t="s">
        <v>446</v>
      </c>
      <c r="CB289">
        <v>1</v>
      </c>
      <c r="CC289">
        <v>120</v>
      </c>
      <c r="CD289">
        <v>80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20</v>
      </c>
      <c r="CG28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1</v>
      </c>
      <c r="CJ289" s="73" t="b">
        <v>0</v>
      </c>
      <c r="CW289" t="s">
        <v>385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521</v>
      </c>
      <c r="DI289">
        <v>1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28</v>
      </c>
      <c r="DN2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397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237</v>
      </c>
      <c r="C290">
        <v>1</v>
      </c>
      <c r="D290">
        <v>170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6">
        <v>1</v>
      </c>
      <c r="J290" s="76">
        <v>1</v>
      </c>
      <c r="K290" s="73" t="b">
        <v>0</v>
      </c>
      <c r="AI290" t="s">
        <v>386</v>
      </c>
      <c r="AJ290">
        <v>1</v>
      </c>
      <c r="AK290">
        <v>170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446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6">
        <f ca="1">ROUND((Table61011[[#This Row],[XP]]*Table61011[[#This Row],[entity_spawned (AVG)]])*(Table61011[[#This Row],[activating_chance]]/100),0)</f>
        <v>25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3">
        <v>1</v>
      </c>
      <c r="BX290" s="73">
        <v>1</v>
      </c>
      <c r="BY290" s="73" t="b">
        <v>0</v>
      </c>
      <c r="CA290" t="s">
        <v>446</v>
      </c>
      <c r="CB290">
        <v>1</v>
      </c>
      <c r="CC290">
        <v>120</v>
      </c>
      <c r="CD290">
        <v>30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8</v>
      </c>
      <c r="CG2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385</v>
      </c>
      <c r="CX290">
        <v>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125</v>
      </c>
      <c r="DC29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521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397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237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6">
        <v>1</v>
      </c>
      <c r="J291" s="76">
        <v>1</v>
      </c>
      <c r="K291" s="73" t="b">
        <v>0</v>
      </c>
      <c r="AI291" t="s">
        <v>386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446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1" s="76">
        <f ca="1">ROUND((Table61011[[#This Row],[XP]]*Table61011[[#This Row],[entity_spawned (AVG)]])*(Table61011[[#This Row],[activating_chance]]/100),0)</f>
        <v>25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3">
        <v>1</v>
      </c>
      <c r="BX291" s="73">
        <v>1</v>
      </c>
      <c r="BY291" s="73" t="b">
        <v>0</v>
      </c>
      <c r="CA291" t="s">
        <v>446</v>
      </c>
      <c r="CB291">
        <v>1</v>
      </c>
      <c r="CC291">
        <v>120</v>
      </c>
      <c r="CD291">
        <v>100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2</v>
      </c>
      <c r="CJ291" s="73" t="b">
        <v>0</v>
      </c>
      <c r="CW291" t="s">
        <v>385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521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397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237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6">
        <v>1</v>
      </c>
      <c r="J292" s="76">
        <v>1</v>
      </c>
      <c r="K292" s="73" t="b">
        <v>0</v>
      </c>
      <c r="AI292" t="s">
        <v>386</v>
      </c>
      <c r="AJ292">
        <v>1</v>
      </c>
      <c r="AK292">
        <v>220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446</v>
      </c>
      <c r="BQ292">
        <v>1</v>
      </c>
      <c r="BR292">
        <v>200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2" s="76">
        <f ca="1">ROUND((Table61011[[#This Row],[XP]]*Table61011[[#This Row],[entity_spawned (AVG)]])*(Table61011[[#This Row],[activating_chance]]/100),0)</f>
        <v>25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3">
        <v>1</v>
      </c>
      <c r="BX292" s="73">
        <v>1</v>
      </c>
      <c r="BY292" s="73" t="b">
        <v>0</v>
      </c>
      <c r="CA292" t="s">
        <v>446</v>
      </c>
      <c r="CB292">
        <v>1</v>
      </c>
      <c r="CC292">
        <v>120</v>
      </c>
      <c r="CD292">
        <v>100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25</v>
      </c>
      <c r="CG2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385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521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397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237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6">
        <v>1</v>
      </c>
      <c r="J293" s="76">
        <v>1</v>
      </c>
      <c r="K293" s="73" t="b">
        <v>0</v>
      </c>
      <c r="AI293" t="s">
        <v>386</v>
      </c>
      <c r="AJ293">
        <v>1</v>
      </c>
      <c r="AK293">
        <v>200</v>
      </c>
      <c r="AL293">
        <v>80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60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446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446</v>
      </c>
      <c r="CB293">
        <v>1</v>
      </c>
      <c r="CC293">
        <v>120</v>
      </c>
      <c r="CD293">
        <v>100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25</v>
      </c>
      <c r="CG2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385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521</v>
      </c>
      <c r="DI293">
        <v>1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11</v>
      </c>
      <c r="DN2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397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237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6">
        <v>1</v>
      </c>
      <c r="J294" s="76">
        <v>1</v>
      </c>
      <c r="K294" s="73" t="b">
        <v>0</v>
      </c>
      <c r="AI294" t="s">
        <v>386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446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446</v>
      </c>
      <c r="CB294">
        <v>1</v>
      </c>
      <c r="CC294">
        <v>120</v>
      </c>
      <c r="CD294">
        <v>100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25</v>
      </c>
      <c r="CG2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1</v>
      </c>
      <c r="CJ294" s="73" t="b">
        <v>0</v>
      </c>
      <c r="CW294" t="s">
        <v>385</v>
      </c>
      <c r="CX294">
        <v>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25</v>
      </c>
      <c r="DC2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521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397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237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6">
        <v>1</v>
      </c>
      <c r="J295" s="76">
        <v>1</v>
      </c>
      <c r="K295" s="73" t="b">
        <v>0</v>
      </c>
      <c r="AI295" t="s">
        <v>386</v>
      </c>
      <c r="AJ295">
        <v>1</v>
      </c>
      <c r="AK295">
        <v>170</v>
      </c>
      <c r="AL295">
        <v>100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75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446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446</v>
      </c>
      <c r="CB295">
        <v>1</v>
      </c>
      <c r="CC295">
        <v>120</v>
      </c>
      <c r="CD295">
        <v>30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8</v>
      </c>
      <c r="CG29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1</v>
      </c>
      <c r="CJ295" s="73" t="b">
        <v>0</v>
      </c>
      <c r="CW295" t="s">
        <v>385</v>
      </c>
      <c r="CX295">
        <v>1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25</v>
      </c>
      <c r="DC2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521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397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237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6">
        <v>1</v>
      </c>
      <c r="J296" s="76">
        <v>1</v>
      </c>
      <c r="K296" s="73" t="b">
        <v>0</v>
      </c>
      <c r="AI296" t="s">
        <v>386</v>
      </c>
      <c r="AJ296">
        <v>1</v>
      </c>
      <c r="AK296">
        <v>170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446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446</v>
      </c>
      <c r="CB296">
        <v>2</v>
      </c>
      <c r="CC296">
        <v>200</v>
      </c>
      <c r="CD296">
        <v>10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5</v>
      </c>
      <c r="CG29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2</v>
      </c>
      <c r="CI296" s="73">
        <v>2</v>
      </c>
      <c r="CJ296" s="73" t="b">
        <v>0</v>
      </c>
      <c r="CW296" t="s">
        <v>385</v>
      </c>
      <c r="CX296">
        <v>1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20</v>
      </c>
      <c r="DC2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521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397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238</v>
      </c>
      <c r="C297">
        <v>1</v>
      </c>
      <c r="D297">
        <v>2500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6">
        <v>1</v>
      </c>
      <c r="J297" s="76">
        <v>1</v>
      </c>
      <c r="K297" s="73" t="b">
        <v>0</v>
      </c>
      <c r="AI297" t="s">
        <v>386</v>
      </c>
      <c r="AJ297">
        <v>1</v>
      </c>
      <c r="AK297">
        <v>200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446</v>
      </c>
      <c r="BQ297">
        <v>1</v>
      </c>
      <c r="BR297">
        <v>180</v>
      </c>
      <c r="BS297">
        <v>20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446</v>
      </c>
      <c r="CB297">
        <v>1</v>
      </c>
      <c r="CC297">
        <v>200</v>
      </c>
      <c r="CD297">
        <v>100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1</v>
      </c>
      <c r="CJ297" s="73" t="b">
        <v>0</v>
      </c>
      <c r="CW297" t="s">
        <v>385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521</v>
      </c>
      <c r="DI297">
        <v>2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21</v>
      </c>
      <c r="DN2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452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238</v>
      </c>
      <c r="C298">
        <v>1</v>
      </c>
      <c r="D298">
        <v>2500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6">
        <v>1</v>
      </c>
      <c r="J298" s="76">
        <v>1</v>
      </c>
      <c r="K298" s="73" t="b">
        <v>0</v>
      </c>
      <c r="AI298" t="s">
        <v>386</v>
      </c>
      <c r="AJ298">
        <v>1</v>
      </c>
      <c r="AK298">
        <v>220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446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446</v>
      </c>
      <c r="CB298">
        <v>1</v>
      </c>
      <c r="CC298">
        <v>120</v>
      </c>
      <c r="CD298">
        <v>100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385</v>
      </c>
      <c r="CX298">
        <v>2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50</v>
      </c>
      <c r="DC2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521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452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238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6">
        <v>1</v>
      </c>
      <c r="J299" s="76">
        <v>1</v>
      </c>
      <c r="K299" s="73" t="b">
        <v>0</v>
      </c>
      <c r="AI299" t="s">
        <v>386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446</v>
      </c>
      <c r="BQ299">
        <v>1</v>
      </c>
      <c r="BR299">
        <v>200</v>
      </c>
      <c r="BS299">
        <v>20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446</v>
      </c>
      <c r="CB299">
        <v>1</v>
      </c>
      <c r="CC299">
        <v>200</v>
      </c>
      <c r="CD299">
        <v>70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18</v>
      </c>
      <c r="CG29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1</v>
      </c>
      <c r="CI299" s="73">
        <v>1</v>
      </c>
      <c r="CJ299" s="73" t="b">
        <v>0</v>
      </c>
      <c r="CW299" t="s">
        <v>385</v>
      </c>
      <c r="CX299">
        <v>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125</v>
      </c>
      <c r="DC2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521</v>
      </c>
      <c r="DI299">
        <v>1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25</v>
      </c>
      <c r="DN2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452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239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6">
        <v>1</v>
      </c>
      <c r="J300" s="76">
        <v>1</v>
      </c>
      <c r="K300" s="73" t="b">
        <v>0</v>
      </c>
      <c r="AI300" t="s">
        <v>386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446</v>
      </c>
      <c r="BQ300">
        <v>1</v>
      </c>
      <c r="BR300">
        <v>220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446</v>
      </c>
      <c r="CB300">
        <v>1</v>
      </c>
      <c r="CC300">
        <v>120</v>
      </c>
      <c r="CD300">
        <v>100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1</v>
      </c>
      <c r="CI300" s="73">
        <v>1</v>
      </c>
      <c r="CJ300" s="73" t="b">
        <v>0</v>
      </c>
      <c r="CW300" t="s">
        <v>385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521</v>
      </c>
      <c r="DI300">
        <v>1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4</v>
      </c>
      <c r="DN3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452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239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6">
        <v>1</v>
      </c>
      <c r="J301" s="76">
        <v>1</v>
      </c>
      <c r="K301" s="73" t="b">
        <v>0</v>
      </c>
      <c r="AI301" t="s">
        <v>386</v>
      </c>
      <c r="AJ301">
        <v>1</v>
      </c>
      <c r="AK301">
        <v>220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446</v>
      </c>
      <c r="BQ301">
        <v>1</v>
      </c>
      <c r="BR301">
        <v>200</v>
      </c>
      <c r="BS301">
        <v>100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25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446</v>
      </c>
      <c r="CB301">
        <v>1</v>
      </c>
      <c r="CC301">
        <v>200</v>
      </c>
      <c r="CD301">
        <v>100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385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521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451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239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6">
        <v>1</v>
      </c>
      <c r="J302" s="76">
        <v>1</v>
      </c>
      <c r="K302" s="73" t="b">
        <v>0</v>
      </c>
      <c r="AI302" t="s">
        <v>386</v>
      </c>
      <c r="AJ302">
        <v>1</v>
      </c>
      <c r="AK302">
        <v>160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446</v>
      </c>
      <c r="BQ302">
        <v>1</v>
      </c>
      <c r="BR302">
        <v>180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446</v>
      </c>
      <c r="CB302">
        <v>1</v>
      </c>
      <c r="CC302">
        <v>200</v>
      </c>
      <c r="CD302">
        <v>30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8</v>
      </c>
      <c r="CG30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1</v>
      </c>
      <c r="CJ302" s="73" t="b">
        <v>0</v>
      </c>
      <c r="CW302" t="s">
        <v>385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521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254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239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6">
        <v>1</v>
      </c>
      <c r="J303" s="76">
        <v>1</v>
      </c>
      <c r="K303" s="73" t="b">
        <v>0</v>
      </c>
      <c r="AI303" t="s">
        <v>386</v>
      </c>
      <c r="AJ303">
        <v>1</v>
      </c>
      <c r="AK303">
        <v>200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446</v>
      </c>
      <c r="BQ303">
        <v>1</v>
      </c>
      <c r="BR303">
        <v>200</v>
      </c>
      <c r="BS303">
        <v>100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25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446</v>
      </c>
      <c r="CB303">
        <v>2</v>
      </c>
      <c r="CC303">
        <v>120</v>
      </c>
      <c r="CD303">
        <v>100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50</v>
      </c>
      <c r="CG30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2</v>
      </c>
      <c r="CI303" s="73">
        <v>3</v>
      </c>
      <c r="CJ303" s="73" t="b">
        <v>0</v>
      </c>
      <c r="CW303" t="s">
        <v>385</v>
      </c>
      <c r="CX303">
        <v>1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20</v>
      </c>
      <c r="DC3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521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255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239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6">
        <v>1</v>
      </c>
      <c r="J304" s="76">
        <v>1</v>
      </c>
      <c r="K304" s="73" t="b">
        <v>0</v>
      </c>
      <c r="AI304" t="s">
        <v>386</v>
      </c>
      <c r="AJ304">
        <v>1</v>
      </c>
      <c r="AK304">
        <v>200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446</v>
      </c>
      <c r="BQ304">
        <v>1</v>
      </c>
      <c r="BR304">
        <v>200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446</v>
      </c>
      <c r="CB304">
        <v>1</v>
      </c>
      <c r="CC304">
        <v>200</v>
      </c>
      <c r="CD304">
        <v>70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18</v>
      </c>
      <c r="CG3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1</v>
      </c>
      <c r="CJ304" s="73" t="b">
        <v>0</v>
      </c>
      <c r="CW304" t="s">
        <v>385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521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255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239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6">
        <v>1</v>
      </c>
      <c r="J305" s="76">
        <v>1</v>
      </c>
      <c r="K305" s="73" t="b">
        <v>0</v>
      </c>
      <c r="AI305" t="s">
        <v>386</v>
      </c>
      <c r="AJ305">
        <v>1</v>
      </c>
      <c r="AK305">
        <v>150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446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446</v>
      </c>
      <c r="CB305">
        <v>1</v>
      </c>
      <c r="CC305">
        <v>120</v>
      </c>
      <c r="CD305">
        <v>30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385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521</v>
      </c>
      <c r="DI305">
        <v>2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70</v>
      </c>
      <c r="DN3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255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239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6">
        <v>1</v>
      </c>
      <c r="J306" s="76">
        <v>1</v>
      </c>
      <c r="K306" s="73" t="b">
        <v>0</v>
      </c>
      <c r="AI306" t="s">
        <v>386</v>
      </c>
      <c r="AJ306">
        <v>1</v>
      </c>
      <c r="AK306">
        <v>220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446</v>
      </c>
      <c r="BQ306">
        <v>1</v>
      </c>
      <c r="BR306">
        <v>220</v>
      </c>
      <c r="BS306">
        <v>80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20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446</v>
      </c>
      <c r="CB306">
        <v>1</v>
      </c>
      <c r="CC306">
        <v>120</v>
      </c>
      <c r="CD306">
        <v>100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25</v>
      </c>
      <c r="CG3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1</v>
      </c>
      <c r="CI306" s="73">
        <v>1</v>
      </c>
      <c r="CJ306" s="73" t="b">
        <v>0</v>
      </c>
      <c r="CW306" t="s">
        <v>385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521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255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240</v>
      </c>
      <c r="C307">
        <v>1</v>
      </c>
      <c r="D307">
        <v>2000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6">
        <v>1</v>
      </c>
      <c r="J307" s="76">
        <v>1</v>
      </c>
      <c r="K307" s="73" t="b">
        <v>0</v>
      </c>
      <c r="AI307" t="s">
        <v>386</v>
      </c>
      <c r="AJ307">
        <v>1</v>
      </c>
      <c r="AK307">
        <v>200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446</v>
      </c>
      <c r="BQ307">
        <v>1</v>
      </c>
      <c r="BR307">
        <v>180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608</v>
      </c>
      <c r="CB307">
        <v>1</v>
      </c>
      <c r="CC307">
        <v>5000</v>
      </c>
      <c r="CD307">
        <v>75</v>
      </c>
      <c r="CE307" s="76">
        <f ca="1">INDIRECT(ADDRESS(11+(MATCH(RIGHT(Table11[[#This Row],[spawner_sku]],LEN(Table11[[#This Row],[spawner_sku]])-FIND("/",Table11[[#This Row],[spawner_sku]])),Table1[Entity Prefab],0)),10,1,1,"Entities"))</f>
        <v>75</v>
      </c>
      <c r="CF307">
        <f ca="1">ROUND((Table11[[#This Row],[XP]]*Table11[[#This Row],[entity_spawned (AVG)]])*(Table11[[#This Row],[activating_chance]]/100),0)</f>
        <v>56</v>
      </c>
      <c r="CG3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7" s="73">
        <v>1</v>
      </c>
      <c r="CI307" s="73">
        <v>1</v>
      </c>
      <c r="CJ307" s="73" t="b">
        <v>0</v>
      </c>
      <c r="CW307" t="s">
        <v>385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521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255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240</v>
      </c>
      <c r="C308">
        <v>1</v>
      </c>
      <c r="D308">
        <v>2000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6">
        <v>1</v>
      </c>
      <c r="J308" s="76">
        <v>1</v>
      </c>
      <c r="K308" s="73" t="b">
        <v>0</v>
      </c>
      <c r="AI308" t="s">
        <v>386</v>
      </c>
      <c r="AJ308">
        <v>1</v>
      </c>
      <c r="AK308">
        <v>170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446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608</v>
      </c>
      <c r="CB308">
        <v>1</v>
      </c>
      <c r="CC308">
        <v>5000</v>
      </c>
      <c r="CD308">
        <v>75</v>
      </c>
      <c r="CE308" s="76">
        <f ca="1">INDIRECT(ADDRESS(11+(MATCH(RIGHT(Table11[[#This Row],[spawner_sku]],LEN(Table11[[#This Row],[spawner_sku]])-FIND("/",Table11[[#This Row],[spawner_sku]])),Table1[Entity Prefab],0)),10,1,1,"Entities"))</f>
        <v>75</v>
      </c>
      <c r="CF308">
        <f ca="1">ROUND((Table11[[#This Row],[XP]]*Table11[[#This Row],[entity_spawned (AVG)]])*(Table11[[#This Row],[activating_chance]]/100),0)</f>
        <v>56</v>
      </c>
      <c r="CG3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8" s="73">
        <v>1</v>
      </c>
      <c r="CI308" s="73">
        <v>1</v>
      </c>
      <c r="CJ308" s="73" t="b">
        <v>0</v>
      </c>
      <c r="CW308" t="s">
        <v>385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521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255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241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6">
        <v>1</v>
      </c>
      <c r="J309" s="76">
        <v>1</v>
      </c>
      <c r="K309" s="73" t="b">
        <v>0</v>
      </c>
      <c r="AI309" t="s">
        <v>386</v>
      </c>
      <c r="AJ309">
        <v>1</v>
      </c>
      <c r="AK309">
        <v>220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446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608</v>
      </c>
      <c r="CB309">
        <v>1</v>
      </c>
      <c r="CC309">
        <v>5000</v>
      </c>
      <c r="CD309">
        <v>75</v>
      </c>
      <c r="CE309" s="76">
        <f ca="1">INDIRECT(ADDRESS(11+(MATCH(RIGHT(Table11[[#This Row],[spawner_sku]],LEN(Table11[[#This Row],[spawner_sku]])-FIND("/",Table11[[#This Row],[spawner_sku]])),Table1[Entity Prefab],0)),10,1,1,"Entities"))</f>
        <v>75</v>
      </c>
      <c r="CF309">
        <f ca="1">ROUND((Table11[[#This Row],[XP]]*Table11[[#This Row],[entity_spawned (AVG)]])*(Table11[[#This Row],[activating_chance]]/100),0)</f>
        <v>56</v>
      </c>
      <c r="CG3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9" s="73">
        <v>1</v>
      </c>
      <c r="CI309" s="73">
        <v>1</v>
      </c>
      <c r="CJ309" s="73" t="b">
        <v>0</v>
      </c>
      <c r="CW309" t="s">
        <v>385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521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255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241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6">
        <v>1</v>
      </c>
      <c r="J310" s="76">
        <v>1</v>
      </c>
      <c r="K310" s="73" t="b">
        <v>0</v>
      </c>
      <c r="AI310" t="s">
        <v>386</v>
      </c>
      <c r="AJ310">
        <v>1</v>
      </c>
      <c r="AK310">
        <v>150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446</v>
      </c>
      <c r="BQ310">
        <v>1</v>
      </c>
      <c r="BR310">
        <v>180</v>
      </c>
      <c r="BS310">
        <v>100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25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247</v>
      </c>
      <c r="CB310">
        <v>1</v>
      </c>
      <c r="CC310">
        <v>500</v>
      </c>
      <c r="CD310">
        <v>100</v>
      </c>
      <c r="CE310" s="76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75</v>
      </c>
      <c r="CG3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3">
        <v>1</v>
      </c>
      <c r="CI310" s="73">
        <v>1</v>
      </c>
      <c r="CJ310" s="73" t="b">
        <v>0</v>
      </c>
      <c r="CW310" t="s">
        <v>385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521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255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241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6">
        <v>1</v>
      </c>
      <c r="J311" s="76">
        <v>1</v>
      </c>
      <c r="K311" s="73" t="b">
        <v>0</v>
      </c>
      <c r="AI311" t="s">
        <v>386</v>
      </c>
      <c r="AJ311">
        <v>1</v>
      </c>
      <c r="AK311">
        <v>170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446</v>
      </c>
      <c r="BQ311">
        <v>1</v>
      </c>
      <c r="BR311">
        <v>220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247</v>
      </c>
      <c r="CB311">
        <v>1</v>
      </c>
      <c r="CC311">
        <v>500</v>
      </c>
      <c r="CD311">
        <v>100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75</v>
      </c>
      <c r="CG3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385</v>
      </c>
      <c r="CX311">
        <v>3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53</v>
      </c>
      <c r="DC3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521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255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241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6">
        <v>1</v>
      </c>
      <c r="J312" s="76">
        <v>1</v>
      </c>
      <c r="K312" s="73" t="b">
        <v>0</v>
      </c>
      <c r="AI312" t="s">
        <v>386</v>
      </c>
      <c r="AJ312">
        <v>1</v>
      </c>
      <c r="AK312">
        <v>200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446</v>
      </c>
      <c r="BQ312">
        <v>1</v>
      </c>
      <c r="BR312">
        <v>220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247</v>
      </c>
      <c r="CB312">
        <v>1</v>
      </c>
      <c r="CC312">
        <v>500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385</v>
      </c>
      <c r="CX312">
        <v>2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15</v>
      </c>
      <c r="DC3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521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255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241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6">
        <v>1</v>
      </c>
      <c r="J313" s="76">
        <v>1</v>
      </c>
      <c r="K313" s="73" t="b">
        <v>0</v>
      </c>
      <c r="AI313" t="s">
        <v>386</v>
      </c>
      <c r="AJ313">
        <v>1</v>
      </c>
      <c r="AK313">
        <v>160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446</v>
      </c>
      <c r="BQ313">
        <v>1</v>
      </c>
      <c r="BR313">
        <v>220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247</v>
      </c>
      <c r="CB313">
        <v>1</v>
      </c>
      <c r="CC313">
        <v>500</v>
      </c>
      <c r="CD313">
        <v>100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385</v>
      </c>
      <c r="CX313">
        <v>3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53</v>
      </c>
      <c r="DC3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521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255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241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6">
        <v>1</v>
      </c>
      <c r="J314" s="76">
        <v>1</v>
      </c>
      <c r="K314" s="73" t="b">
        <v>0</v>
      </c>
      <c r="AI314" t="s">
        <v>386</v>
      </c>
      <c r="AJ314">
        <v>1</v>
      </c>
      <c r="AK314">
        <v>140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446</v>
      </c>
      <c r="BQ314">
        <v>1</v>
      </c>
      <c r="BR314">
        <v>200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247</v>
      </c>
      <c r="CB314">
        <v>1</v>
      </c>
      <c r="CC314">
        <v>500</v>
      </c>
      <c r="CD314">
        <v>75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56</v>
      </c>
      <c r="CG3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385</v>
      </c>
      <c r="CX314">
        <v>1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25</v>
      </c>
      <c r="DC3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521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255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241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6">
        <v>1</v>
      </c>
      <c r="J315" s="76">
        <v>1</v>
      </c>
      <c r="K315" s="73" t="b">
        <v>0</v>
      </c>
      <c r="AI315" t="s">
        <v>386</v>
      </c>
      <c r="AJ315">
        <v>1</v>
      </c>
      <c r="AK315">
        <v>200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446</v>
      </c>
      <c r="BQ315">
        <v>1</v>
      </c>
      <c r="BR315">
        <v>200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247</v>
      </c>
      <c r="CB315">
        <v>1</v>
      </c>
      <c r="CC315">
        <v>500</v>
      </c>
      <c r="CD315">
        <v>100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385</v>
      </c>
      <c r="CX315">
        <v>1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25</v>
      </c>
      <c r="DC3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521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255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241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6">
        <v>1</v>
      </c>
      <c r="J316" s="76">
        <v>1</v>
      </c>
      <c r="K316" s="73" t="b">
        <v>0</v>
      </c>
      <c r="AI316" t="s">
        <v>386</v>
      </c>
      <c r="AJ316">
        <v>1</v>
      </c>
      <c r="AK316">
        <v>150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446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247</v>
      </c>
      <c r="CB316">
        <v>1</v>
      </c>
      <c r="CC316">
        <v>500</v>
      </c>
      <c r="CD316">
        <v>75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385</v>
      </c>
      <c r="CX316">
        <v>2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50</v>
      </c>
      <c r="DC3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521</v>
      </c>
      <c r="DI316">
        <v>2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70</v>
      </c>
      <c r="DN3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256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241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6">
        <v>1</v>
      </c>
      <c r="J317" s="76">
        <v>1</v>
      </c>
      <c r="K317" s="73" t="b">
        <v>0</v>
      </c>
      <c r="AI317" t="s">
        <v>386</v>
      </c>
      <c r="AJ317">
        <v>1</v>
      </c>
      <c r="AK317">
        <v>220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446</v>
      </c>
      <c r="BQ317">
        <v>1</v>
      </c>
      <c r="BR317">
        <v>180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492</v>
      </c>
      <c r="CB317">
        <v>1</v>
      </c>
      <c r="CC317">
        <v>90</v>
      </c>
      <c r="CD317">
        <v>50</v>
      </c>
      <c r="CE317" s="76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13</v>
      </c>
      <c r="CG3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385</v>
      </c>
      <c r="CX317">
        <v>3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75</v>
      </c>
      <c r="DC3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521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256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241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6">
        <v>1</v>
      </c>
      <c r="J318" s="76">
        <v>1</v>
      </c>
      <c r="K318" s="73" t="b">
        <v>0</v>
      </c>
      <c r="AI318" t="s">
        <v>386</v>
      </c>
      <c r="AJ318">
        <v>1</v>
      </c>
      <c r="AK318">
        <v>220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446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492</v>
      </c>
      <c r="CB318">
        <v>1</v>
      </c>
      <c r="CC318">
        <v>120</v>
      </c>
      <c r="CD318">
        <v>100</v>
      </c>
      <c r="CE318" s="76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25</v>
      </c>
      <c r="CG3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385</v>
      </c>
      <c r="CX318">
        <v>2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50</v>
      </c>
      <c r="DC3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521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256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242</v>
      </c>
      <c r="C319">
        <v>1</v>
      </c>
      <c r="D319">
        <v>1500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6">
        <v>1</v>
      </c>
      <c r="J319" s="76">
        <v>1</v>
      </c>
      <c r="K319" s="73" t="b">
        <v>0</v>
      </c>
      <c r="AI319" t="s">
        <v>386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446</v>
      </c>
      <c r="BQ319">
        <v>1</v>
      </c>
      <c r="BR319">
        <v>180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492</v>
      </c>
      <c r="CB319">
        <v>1</v>
      </c>
      <c r="CC319">
        <v>90</v>
      </c>
      <c r="CD319">
        <v>100</v>
      </c>
      <c r="CE319" s="76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385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521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256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242</v>
      </c>
      <c r="C320">
        <v>1</v>
      </c>
      <c r="D320">
        <v>1500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6">
        <v>1</v>
      </c>
      <c r="J320" s="76">
        <v>1</v>
      </c>
      <c r="K320" s="73" t="b">
        <v>0</v>
      </c>
      <c r="AI320" t="s">
        <v>386</v>
      </c>
      <c r="AJ320">
        <v>1</v>
      </c>
      <c r="AK320">
        <v>170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446</v>
      </c>
      <c r="BQ320">
        <v>1</v>
      </c>
      <c r="BR320">
        <v>200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492</v>
      </c>
      <c r="CB320">
        <v>1</v>
      </c>
      <c r="CC320">
        <v>120</v>
      </c>
      <c r="CD320">
        <v>50</v>
      </c>
      <c r="CE320" s="76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385</v>
      </c>
      <c r="CX320">
        <v>1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25</v>
      </c>
      <c r="DC3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521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256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242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6">
        <v>1</v>
      </c>
      <c r="J321" s="76">
        <v>1</v>
      </c>
      <c r="K321" s="73" t="b">
        <v>0</v>
      </c>
      <c r="AI321" t="s">
        <v>386</v>
      </c>
      <c r="AJ321">
        <v>1</v>
      </c>
      <c r="AK321">
        <v>170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446</v>
      </c>
      <c r="BQ321">
        <v>1</v>
      </c>
      <c r="BR321">
        <v>200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492</v>
      </c>
      <c r="CB321">
        <v>1</v>
      </c>
      <c r="CC321">
        <v>140</v>
      </c>
      <c r="CD321">
        <v>100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2</v>
      </c>
      <c r="CJ321" s="73" t="b">
        <v>0</v>
      </c>
      <c r="CW321" t="s">
        <v>385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521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256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242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6">
        <v>1</v>
      </c>
      <c r="J322" s="76">
        <v>1</v>
      </c>
      <c r="K322" s="73" t="b">
        <v>0</v>
      </c>
      <c r="AI322" t="s">
        <v>386</v>
      </c>
      <c r="AJ322">
        <v>1</v>
      </c>
      <c r="AK322">
        <v>200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446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492</v>
      </c>
      <c r="CB322">
        <v>1</v>
      </c>
      <c r="CC322">
        <v>140</v>
      </c>
      <c r="CD322">
        <v>50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13</v>
      </c>
      <c r="CG3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385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521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256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242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6">
        <v>1</v>
      </c>
      <c r="J323" s="76">
        <v>1</v>
      </c>
      <c r="K323" s="73" t="b">
        <v>0</v>
      </c>
      <c r="AI323" t="s">
        <v>386</v>
      </c>
      <c r="AJ323">
        <v>1</v>
      </c>
      <c r="AK323">
        <v>220</v>
      </c>
      <c r="AL323">
        <v>80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60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446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492</v>
      </c>
      <c r="CB323">
        <v>1</v>
      </c>
      <c r="CC323">
        <v>90</v>
      </c>
      <c r="CD323">
        <v>50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385</v>
      </c>
      <c r="CX323">
        <v>2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40</v>
      </c>
      <c r="DC3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521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256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242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6">
        <v>1</v>
      </c>
      <c r="J324" s="76">
        <v>1</v>
      </c>
      <c r="K324" s="73" t="b">
        <v>0</v>
      </c>
      <c r="AI324" t="s">
        <v>386</v>
      </c>
      <c r="AJ324">
        <v>1</v>
      </c>
      <c r="AK324">
        <v>200</v>
      </c>
      <c r="AL324">
        <v>80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60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446</v>
      </c>
      <c r="BQ324">
        <v>1</v>
      </c>
      <c r="BR324">
        <v>220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492</v>
      </c>
      <c r="CB324">
        <v>1</v>
      </c>
      <c r="CC324">
        <v>140</v>
      </c>
      <c r="CD324">
        <v>100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1</v>
      </c>
      <c r="CJ324" s="73" t="b">
        <v>0</v>
      </c>
      <c r="CW324" t="s">
        <v>385</v>
      </c>
      <c r="CX324">
        <v>1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25</v>
      </c>
      <c r="DC3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521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256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242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6">
        <v>1</v>
      </c>
      <c r="J325" s="76">
        <v>1</v>
      </c>
      <c r="K325" s="73" t="b">
        <v>0</v>
      </c>
      <c r="AI325" t="s">
        <v>386</v>
      </c>
      <c r="AJ325">
        <v>1</v>
      </c>
      <c r="AK325">
        <v>200</v>
      </c>
      <c r="AL325">
        <v>100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75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446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492</v>
      </c>
      <c r="CB325">
        <v>1</v>
      </c>
      <c r="CC325">
        <v>120</v>
      </c>
      <c r="CD325">
        <v>50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1</v>
      </c>
      <c r="CJ325" s="73" t="b">
        <v>0</v>
      </c>
      <c r="CW325" t="s">
        <v>385</v>
      </c>
      <c r="CX325">
        <v>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125</v>
      </c>
      <c r="DC3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521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256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242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6">
        <v>1</v>
      </c>
      <c r="J326" s="76">
        <v>1</v>
      </c>
      <c r="K326" s="73" t="b">
        <v>0</v>
      </c>
      <c r="AI326" t="s">
        <v>386</v>
      </c>
      <c r="AJ326">
        <v>1</v>
      </c>
      <c r="AK326">
        <v>220</v>
      </c>
      <c r="AL326">
        <v>100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75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608</v>
      </c>
      <c r="BQ326">
        <v>1</v>
      </c>
      <c r="BR326">
        <v>5000</v>
      </c>
      <c r="BS326">
        <v>30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6">
        <f ca="1">ROUND((Table61011[[#This Row],[XP]]*Table61011[[#This Row],[entity_spawned (AVG)]])*(Table61011[[#This Row],[activating_chance]]/100),0)</f>
        <v>23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3">
        <v>1</v>
      </c>
      <c r="BX326" s="73">
        <v>1</v>
      </c>
      <c r="BY326" s="73" t="b">
        <v>0</v>
      </c>
      <c r="CA326" t="s">
        <v>492</v>
      </c>
      <c r="CB326">
        <v>1</v>
      </c>
      <c r="CC326">
        <v>140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385</v>
      </c>
      <c r="CX326">
        <v>3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75</v>
      </c>
      <c r="DC3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521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256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242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6">
        <v>1</v>
      </c>
      <c r="J327" s="76">
        <v>1</v>
      </c>
      <c r="K327" s="73" t="b">
        <v>0</v>
      </c>
      <c r="AI327" t="s">
        <v>386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608</v>
      </c>
      <c r="BQ327">
        <v>1</v>
      </c>
      <c r="BR327">
        <v>5000</v>
      </c>
      <c r="BS327">
        <v>30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6">
        <f ca="1">ROUND((Table61011[[#This Row],[XP]]*Table61011[[#This Row],[entity_spawned (AVG)]])*(Table61011[[#This Row],[activating_chance]]/100),0)</f>
        <v>23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3">
        <v>1</v>
      </c>
      <c r="BX327" s="73">
        <v>1</v>
      </c>
      <c r="BY327" s="73" t="b">
        <v>0</v>
      </c>
      <c r="CA327" t="s">
        <v>402</v>
      </c>
      <c r="CB327">
        <v>1</v>
      </c>
      <c r="CC327">
        <v>300</v>
      </c>
      <c r="CD327">
        <v>100</v>
      </c>
      <c r="CE327" s="76">
        <f ca="1">INDIRECT(ADDRESS(11+(MATCH(RIGHT(Table11[[#This Row],[spawner_sku]],LEN(Table11[[#This Row],[spawner_sku]])-FIND("/",Table11[[#This Row],[spawner_sku]])),Table1[Entity Prefab],0)),10,1,1,"Entities"))</f>
        <v>75</v>
      </c>
      <c r="CF327">
        <f ca="1">ROUND((Table11[[#This Row],[XP]]*Table11[[#This Row],[entity_spawned (AVG)]])*(Table11[[#This Row],[activating_chance]]/100),0)</f>
        <v>75</v>
      </c>
      <c r="CG3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7" s="73">
        <v>1</v>
      </c>
      <c r="CI327" s="73">
        <v>1</v>
      </c>
      <c r="CJ327" s="73" t="b">
        <v>0</v>
      </c>
      <c r="CW327" t="s">
        <v>385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521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256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242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6">
        <v>1</v>
      </c>
      <c r="J328" s="76">
        <v>1</v>
      </c>
      <c r="K328" s="73" t="b">
        <v>0</v>
      </c>
      <c r="AI328" t="s">
        <v>386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608</v>
      </c>
      <c r="BQ328">
        <v>1</v>
      </c>
      <c r="BR328">
        <v>5000</v>
      </c>
      <c r="BS328">
        <v>30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6">
        <f ca="1">ROUND((Table61011[[#This Row],[XP]]*Table61011[[#This Row],[entity_spawned (AVG)]])*(Table61011[[#This Row],[activating_chance]]/100),0)</f>
        <v>23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3">
        <v>1</v>
      </c>
      <c r="BX328" s="73">
        <v>1</v>
      </c>
      <c r="BY328" s="73" t="b">
        <v>0</v>
      </c>
      <c r="CA328" t="s">
        <v>402</v>
      </c>
      <c r="CB328">
        <v>1</v>
      </c>
      <c r="CC328">
        <v>300</v>
      </c>
      <c r="CD328">
        <v>100</v>
      </c>
      <c r="CE328" s="76">
        <f ca="1">INDIRECT(ADDRESS(11+(MATCH(RIGHT(Table11[[#This Row],[spawner_sku]],LEN(Table11[[#This Row],[spawner_sku]])-FIND("/",Table11[[#This Row],[spawner_sku]])),Table1[Entity Prefab],0)),10,1,1,"Entities"))</f>
        <v>75</v>
      </c>
      <c r="CF328">
        <f ca="1">ROUND((Table11[[#This Row],[XP]]*Table11[[#This Row],[entity_spawned (AVG)]])*(Table11[[#This Row],[activating_chance]]/100),0)</f>
        <v>75</v>
      </c>
      <c r="CG3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8" s="73">
        <v>1</v>
      </c>
      <c r="CI328" s="73">
        <v>1</v>
      </c>
      <c r="CJ328" s="73" t="b">
        <v>0</v>
      </c>
      <c r="CW328" t="s">
        <v>385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521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256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243</v>
      </c>
      <c r="C329">
        <v>1</v>
      </c>
      <c r="D329">
        <v>1500</v>
      </c>
      <c r="E329">
        <v>80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104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6">
        <v>1</v>
      </c>
      <c r="J329" s="76">
        <v>1</v>
      </c>
      <c r="K329" s="73" t="b">
        <v>0</v>
      </c>
      <c r="AI329" t="s">
        <v>386</v>
      </c>
      <c r="AJ329">
        <v>1</v>
      </c>
      <c r="AK329">
        <v>170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608</v>
      </c>
      <c r="BQ329">
        <v>1</v>
      </c>
      <c r="BR329">
        <v>5000</v>
      </c>
      <c r="BS329">
        <v>30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6">
        <f ca="1">ROUND((Table61011[[#This Row],[XP]]*Table61011[[#This Row],[entity_spawned (AVG)]])*(Table61011[[#This Row],[activating_chance]]/100),0)</f>
        <v>23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3">
        <v>1</v>
      </c>
      <c r="BX329" s="73">
        <v>1</v>
      </c>
      <c r="BY329" s="73" t="b">
        <v>0</v>
      </c>
      <c r="CA329" t="s">
        <v>402</v>
      </c>
      <c r="CB329">
        <v>1</v>
      </c>
      <c r="CC329">
        <v>300</v>
      </c>
      <c r="CD329">
        <v>100</v>
      </c>
      <c r="CE329" s="76">
        <f ca="1">INDIRECT(ADDRESS(11+(MATCH(RIGHT(Table11[[#This Row],[spawner_sku]],LEN(Table11[[#This Row],[spawner_sku]])-FIND("/",Table11[[#This Row],[spawner_sku]])),Table1[Entity Prefab],0)),10,1,1,"Entities"))</f>
        <v>75</v>
      </c>
      <c r="CF329">
        <f ca="1">ROUND((Table11[[#This Row],[XP]]*Table11[[#This Row],[entity_spawned (AVG)]])*(Table11[[#This Row],[activating_chance]]/100),0)</f>
        <v>75</v>
      </c>
      <c r="CG3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9" s="73">
        <v>1</v>
      </c>
      <c r="CI329" s="73">
        <v>1</v>
      </c>
      <c r="CJ329" s="73" t="b">
        <v>0</v>
      </c>
      <c r="CW329" t="s">
        <v>385</v>
      </c>
      <c r="CX329">
        <v>3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60</v>
      </c>
      <c r="DC3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521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256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243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6">
        <v>1</v>
      </c>
      <c r="J330" s="76">
        <v>1</v>
      </c>
      <c r="K330" s="73" t="b">
        <v>0</v>
      </c>
      <c r="AI330" t="s">
        <v>386</v>
      </c>
      <c r="AJ330">
        <v>1</v>
      </c>
      <c r="AK330">
        <v>200</v>
      </c>
      <c r="AL330">
        <v>30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23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608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402</v>
      </c>
      <c r="CB330">
        <v>1</v>
      </c>
      <c r="CC330">
        <v>300</v>
      </c>
      <c r="CD330">
        <v>100</v>
      </c>
      <c r="CE330" s="76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3">
        <v>1</v>
      </c>
      <c r="CI330" s="73">
        <v>1</v>
      </c>
      <c r="CJ330" s="73" t="b">
        <v>0</v>
      </c>
      <c r="CW330" t="s">
        <v>385</v>
      </c>
      <c r="CX330">
        <v>1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25</v>
      </c>
      <c r="DC3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521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256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243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6">
        <v>1</v>
      </c>
      <c r="J331" s="76">
        <v>1</v>
      </c>
      <c r="K331" s="73" t="b">
        <v>0</v>
      </c>
      <c r="AI331" t="s">
        <v>386</v>
      </c>
      <c r="AJ331">
        <v>1</v>
      </c>
      <c r="AK331">
        <v>200</v>
      </c>
      <c r="AL331">
        <v>30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23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608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454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385</v>
      </c>
      <c r="CX331">
        <v>1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25</v>
      </c>
      <c r="DC3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521</v>
      </c>
      <c r="DI331">
        <v>2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70</v>
      </c>
      <c r="DN3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256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243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6">
        <v>1</v>
      </c>
      <c r="J332" s="76">
        <v>1</v>
      </c>
      <c r="K332" s="73" t="b">
        <v>0</v>
      </c>
      <c r="AI332" t="s">
        <v>386</v>
      </c>
      <c r="AJ332">
        <v>1</v>
      </c>
      <c r="AK332">
        <v>150</v>
      </c>
      <c r="AL332">
        <v>100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75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608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454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385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521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256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243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6">
        <v>1</v>
      </c>
      <c r="J333" s="76">
        <v>1</v>
      </c>
      <c r="K333" s="73" t="b">
        <v>0</v>
      </c>
      <c r="AI333" t="s">
        <v>386</v>
      </c>
      <c r="AJ333">
        <v>1</v>
      </c>
      <c r="AK333">
        <v>180</v>
      </c>
      <c r="AL333">
        <v>100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75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247</v>
      </c>
      <c r="BQ333">
        <v>1</v>
      </c>
      <c r="BR333">
        <v>500</v>
      </c>
      <c r="BS333">
        <v>75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56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454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385</v>
      </c>
      <c r="CX333">
        <v>2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50</v>
      </c>
      <c r="DC3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521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256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243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6">
        <v>1</v>
      </c>
      <c r="J334" s="76">
        <v>1</v>
      </c>
      <c r="K334" s="73" t="b">
        <v>0</v>
      </c>
      <c r="AI334" t="s">
        <v>386</v>
      </c>
      <c r="AJ334">
        <v>1</v>
      </c>
      <c r="AK334">
        <v>220</v>
      </c>
      <c r="AL334">
        <v>80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60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247</v>
      </c>
      <c r="BQ334">
        <v>1</v>
      </c>
      <c r="BR334">
        <v>500</v>
      </c>
      <c r="BS334">
        <v>75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56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454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385</v>
      </c>
      <c r="CX334">
        <v>2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50</v>
      </c>
      <c r="DC3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521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256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243</v>
      </c>
      <c r="C335">
        <v>1</v>
      </c>
      <c r="D335">
        <v>1500</v>
      </c>
      <c r="E335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6">
        <v>1</v>
      </c>
      <c r="J335" s="76">
        <v>1</v>
      </c>
      <c r="K335" s="73" t="b">
        <v>0</v>
      </c>
      <c r="AI335" t="s">
        <v>386</v>
      </c>
      <c r="AJ335">
        <v>1</v>
      </c>
      <c r="AK335">
        <v>200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247</v>
      </c>
      <c r="BQ335">
        <v>1</v>
      </c>
      <c r="BR335">
        <v>500</v>
      </c>
      <c r="BS335">
        <v>75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56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454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385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521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256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243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6">
        <v>1</v>
      </c>
      <c r="J336" s="76">
        <v>1</v>
      </c>
      <c r="K336" s="73" t="b">
        <v>0</v>
      </c>
      <c r="AI336" t="s">
        <v>386</v>
      </c>
      <c r="AJ336">
        <v>1</v>
      </c>
      <c r="AK336">
        <v>200</v>
      </c>
      <c r="AL336">
        <v>100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75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247</v>
      </c>
      <c r="BQ336">
        <v>1</v>
      </c>
      <c r="BR336">
        <v>500</v>
      </c>
      <c r="BS336">
        <v>75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56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454</v>
      </c>
      <c r="CB336">
        <v>1</v>
      </c>
      <c r="CC336">
        <v>270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385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521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256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243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6">
        <v>1</v>
      </c>
      <c r="J337" s="76">
        <v>1</v>
      </c>
      <c r="K337" s="73" t="b">
        <v>0</v>
      </c>
      <c r="AI337" t="s">
        <v>386</v>
      </c>
      <c r="AJ337">
        <v>1</v>
      </c>
      <c r="AK337">
        <v>220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247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454</v>
      </c>
      <c r="CB337">
        <v>1</v>
      </c>
      <c r="CC337">
        <v>270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385</v>
      </c>
      <c r="CX337">
        <v>1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25</v>
      </c>
      <c r="DC3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521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256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243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6">
        <v>1</v>
      </c>
      <c r="J338" s="76">
        <v>1</v>
      </c>
      <c r="K338" s="73" t="b">
        <v>0</v>
      </c>
      <c r="AI338" t="s">
        <v>386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247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454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385</v>
      </c>
      <c r="CX338">
        <v>1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20</v>
      </c>
      <c r="DC3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614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243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6">
        <v>1</v>
      </c>
      <c r="J339" s="76">
        <v>1</v>
      </c>
      <c r="K339" s="73" t="b">
        <v>0</v>
      </c>
      <c r="AI339" t="s">
        <v>386</v>
      </c>
      <c r="AJ339">
        <v>1</v>
      </c>
      <c r="AK339">
        <v>170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491</v>
      </c>
      <c r="BQ339">
        <v>1</v>
      </c>
      <c r="BR339">
        <v>200</v>
      </c>
      <c r="BS339">
        <v>100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39" s="76">
        <f ca="1">ROUND((Table61011[[#This Row],[XP]]*Table61011[[#This Row],[entity_spawned (AVG)]])*(Table61011[[#This Row],[activating_chance]]/100),0)</f>
        <v>55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454</v>
      </c>
      <c r="CB339">
        <v>1</v>
      </c>
      <c r="CC339">
        <v>300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385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614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243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6">
        <v>1</v>
      </c>
      <c r="J340" s="76">
        <v>1</v>
      </c>
      <c r="K340" s="73" t="b">
        <v>0</v>
      </c>
      <c r="AI340" t="s">
        <v>386</v>
      </c>
      <c r="AJ340">
        <v>1</v>
      </c>
      <c r="AK340">
        <v>220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491</v>
      </c>
      <c r="BQ340">
        <v>1</v>
      </c>
      <c r="BR340">
        <v>220</v>
      </c>
      <c r="BS340">
        <v>100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0" s="76">
        <f ca="1">ROUND((Table61011[[#This Row],[XP]]*Table61011[[#This Row],[entity_spawned (AVG)]])*(Table61011[[#This Row],[activating_chance]]/100),0)</f>
        <v>55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454</v>
      </c>
      <c r="CB340">
        <v>1</v>
      </c>
      <c r="CC340">
        <v>300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385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614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243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6">
        <v>1</v>
      </c>
      <c r="J341" s="76">
        <v>1</v>
      </c>
      <c r="K341" s="73" t="b">
        <v>0</v>
      </c>
      <c r="AI341" t="s">
        <v>386</v>
      </c>
      <c r="AJ341">
        <v>1</v>
      </c>
      <c r="AK341">
        <v>180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491</v>
      </c>
      <c r="BQ341">
        <v>1</v>
      </c>
      <c r="BR341">
        <v>220</v>
      </c>
      <c r="BS341">
        <v>100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1" s="76">
        <f ca="1">ROUND((Table61011[[#This Row],[XP]]*Table61011[[#This Row],[entity_spawned (AVG)]])*(Table61011[[#This Row],[activating_chance]]/100),0)</f>
        <v>55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448</v>
      </c>
      <c r="CB341">
        <v>1</v>
      </c>
      <c r="CC341">
        <v>240</v>
      </c>
      <c r="CD341">
        <v>80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60</v>
      </c>
      <c r="CG3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1" s="73">
        <v>1</v>
      </c>
      <c r="CI341" s="73">
        <v>1</v>
      </c>
      <c r="CJ341" s="73" t="b">
        <v>0</v>
      </c>
      <c r="CW341" t="s">
        <v>385</v>
      </c>
      <c r="CX341">
        <v>2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40</v>
      </c>
      <c r="DC3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390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243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6">
        <v>1</v>
      </c>
      <c r="J342" s="76">
        <v>1</v>
      </c>
      <c r="K342" s="73" t="b">
        <v>0</v>
      </c>
      <c r="AI342" t="s">
        <v>608</v>
      </c>
      <c r="AJ342">
        <v>1</v>
      </c>
      <c r="AK342">
        <v>5000</v>
      </c>
      <c r="AL342">
        <v>30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23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492</v>
      </c>
      <c r="BQ342">
        <v>1</v>
      </c>
      <c r="BR342">
        <v>160</v>
      </c>
      <c r="BS342">
        <v>100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2" s="76">
        <f ca="1">ROUND((Table61011[[#This Row],[XP]]*Table61011[[#This Row],[entity_spawned (AVG)]])*(Table61011[[#This Row],[activating_chance]]/100),0)</f>
        <v>25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448</v>
      </c>
      <c r="CB342">
        <v>1</v>
      </c>
      <c r="CC342">
        <v>240</v>
      </c>
      <c r="CD342">
        <v>80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60</v>
      </c>
      <c r="CG3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2" s="73">
        <v>1</v>
      </c>
      <c r="CI342" s="73">
        <v>1</v>
      </c>
      <c r="CJ342" s="73" t="b">
        <v>0</v>
      </c>
      <c r="CW342" t="s">
        <v>385</v>
      </c>
      <c r="CX342">
        <v>3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53</v>
      </c>
      <c r="DC3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390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243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6">
        <v>1</v>
      </c>
      <c r="J343" s="76">
        <v>1</v>
      </c>
      <c r="K343" s="73" t="b">
        <v>0</v>
      </c>
      <c r="AI343" t="s">
        <v>608</v>
      </c>
      <c r="AJ343">
        <v>1</v>
      </c>
      <c r="AK343">
        <v>5000</v>
      </c>
      <c r="AL343">
        <v>30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23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492</v>
      </c>
      <c r="BQ343">
        <v>1</v>
      </c>
      <c r="BR343">
        <v>160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3" s="76">
        <f ca="1">ROUND((Table61011[[#This Row],[XP]]*Table61011[[#This Row],[entity_spawned (AVG)]])*(Table61011[[#This Row],[activating_chance]]/100),0)</f>
        <v>25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448</v>
      </c>
      <c r="CB343">
        <v>1</v>
      </c>
      <c r="CC343">
        <v>240</v>
      </c>
      <c r="CD343">
        <v>80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60</v>
      </c>
      <c r="CG3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3" s="73">
        <v>1</v>
      </c>
      <c r="CI343" s="73">
        <v>1</v>
      </c>
      <c r="CJ343" s="73" t="b">
        <v>0</v>
      </c>
      <c r="CW343" t="s">
        <v>385</v>
      </c>
      <c r="CX343">
        <v>2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40</v>
      </c>
      <c r="DC3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390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243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6">
        <v>1</v>
      </c>
      <c r="J344" s="76">
        <v>1</v>
      </c>
      <c r="K344" s="73" t="b">
        <v>0</v>
      </c>
      <c r="AI344" t="s">
        <v>608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492</v>
      </c>
      <c r="BQ344">
        <v>1</v>
      </c>
      <c r="BR344">
        <v>160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6">
        <f ca="1">ROUND((Table61011[[#This Row],[XP]]*Table61011[[#This Row],[entity_spawned (AVG)]])*(Table61011[[#This Row],[activating_chance]]/100),0)</f>
        <v>25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448</v>
      </c>
      <c r="CB344">
        <v>1</v>
      </c>
      <c r="CC344">
        <v>240</v>
      </c>
      <c r="CD344">
        <v>80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3">
        <v>1</v>
      </c>
      <c r="CI344" s="73">
        <v>1</v>
      </c>
      <c r="CJ344" s="73" t="b">
        <v>0</v>
      </c>
      <c r="CW344" t="s">
        <v>385</v>
      </c>
      <c r="CX344">
        <v>1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5</v>
      </c>
      <c r="DC3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390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243</v>
      </c>
      <c r="C345">
        <v>1</v>
      </c>
      <c r="D345">
        <v>1500</v>
      </c>
      <c r="E345">
        <v>20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26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6">
        <v>1</v>
      </c>
      <c r="J345" s="76">
        <v>1</v>
      </c>
      <c r="K345" s="73" t="b">
        <v>0</v>
      </c>
      <c r="AI345" t="s">
        <v>608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492</v>
      </c>
      <c r="BQ345">
        <v>1</v>
      </c>
      <c r="BR345">
        <v>160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6">
        <f ca="1">ROUND((Table61011[[#This Row],[XP]]*Table61011[[#This Row],[entity_spawned (AVG)]])*(Table61011[[#This Row],[activating_chance]]/100),0)</f>
        <v>25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394</v>
      </c>
      <c r="CB345">
        <v>1</v>
      </c>
      <c r="CC345">
        <v>220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83</v>
      </c>
      <c r="CF345">
        <f ca="1">ROUND((Table11[[#This Row],[XP]]*Table11[[#This Row],[entity_spawned (AVG)]])*(Table11[[#This Row],[activating_chance]]/100),0)</f>
        <v>66</v>
      </c>
      <c r="CG3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385</v>
      </c>
      <c r="CX345">
        <v>3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53</v>
      </c>
      <c r="DC3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390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243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6">
        <v>1</v>
      </c>
      <c r="J346" s="76">
        <v>1</v>
      </c>
      <c r="K346" s="73" t="b">
        <v>0</v>
      </c>
      <c r="AI346" t="s">
        <v>608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492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394</v>
      </c>
      <c r="CB346">
        <v>1</v>
      </c>
      <c r="CC346">
        <v>220</v>
      </c>
      <c r="CD346">
        <v>90</v>
      </c>
      <c r="CE346" s="76">
        <f ca="1">INDIRECT(ADDRESS(11+(MATCH(RIGHT(Table11[[#This Row],[spawner_sku]],LEN(Table11[[#This Row],[spawner_sku]])-FIND("/",Table11[[#This Row],[spawner_sku]])),Table1[Entity Prefab],0)),10,1,1,"Entities"))</f>
        <v>83</v>
      </c>
      <c r="CF346">
        <f ca="1">ROUND((Table11[[#This Row],[XP]]*Table11[[#This Row],[entity_spawned (AVG)]])*(Table11[[#This Row],[activating_chance]]/100),0)</f>
        <v>75</v>
      </c>
      <c r="CG3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385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390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243</v>
      </c>
      <c r="C347">
        <v>1</v>
      </c>
      <c r="D347">
        <v>1500</v>
      </c>
      <c r="E347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6">
        <v>1</v>
      </c>
      <c r="J347" s="76">
        <v>1</v>
      </c>
      <c r="K347" s="73" t="b">
        <v>0</v>
      </c>
      <c r="AI347" t="s">
        <v>247</v>
      </c>
      <c r="AJ347">
        <v>1</v>
      </c>
      <c r="AK347">
        <v>500</v>
      </c>
      <c r="AL347">
        <v>75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56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492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394</v>
      </c>
      <c r="CB347">
        <v>1</v>
      </c>
      <c r="CC347">
        <v>220</v>
      </c>
      <c r="CD347">
        <v>100</v>
      </c>
      <c r="CE347" s="76">
        <f ca="1">INDIRECT(ADDRESS(11+(MATCH(RIGHT(Table11[[#This Row],[spawner_sku]],LEN(Table11[[#This Row],[spawner_sku]])-FIND("/",Table11[[#This Row],[spawner_sku]])),Table1[Entity Prefab],0)),10,1,1,"Entities"))</f>
        <v>83</v>
      </c>
      <c r="CF347">
        <f ca="1">ROUND((Table11[[#This Row],[XP]]*Table11[[#This Row],[entity_spawned (AVG)]])*(Table11[[#This Row],[activating_chance]]/100),0)</f>
        <v>83</v>
      </c>
      <c r="CG3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535</v>
      </c>
      <c r="CX347">
        <v>6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150</v>
      </c>
      <c r="DC3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471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243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6">
        <v>1</v>
      </c>
      <c r="J348" s="76">
        <v>1</v>
      </c>
      <c r="K348" s="73" t="b">
        <v>0</v>
      </c>
      <c r="AI348" t="s">
        <v>247</v>
      </c>
      <c r="AJ348">
        <v>1</v>
      </c>
      <c r="AK348">
        <v>500</v>
      </c>
      <c r="AL348">
        <v>75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56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493</v>
      </c>
      <c r="BQ348">
        <v>1</v>
      </c>
      <c r="BR348">
        <v>140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8" s="76">
        <f ca="1">ROUND((Table61011[[#This Row],[XP]]*Table61011[[#This Row],[entity_spawned (AVG)]])*(Table61011[[#This Row],[activating_chance]]/100),0)</f>
        <v>50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397</v>
      </c>
      <c r="CB348">
        <v>1</v>
      </c>
      <c r="CC348">
        <v>120</v>
      </c>
      <c r="CD348">
        <v>30</v>
      </c>
      <c r="CE348" s="76">
        <f ca="1">INDIRECT(ADDRESS(11+(MATCH(RIGHT(Table11[[#This Row],[spawner_sku]],LEN(Table11[[#This Row],[spawner_sku]])-FIND("/",Table11[[#This Row],[spawner_sku]])),Table1[Entity Prefab],0)),10,1,1,"Entities"))</f>
        <v>25</v>
      </c>
      <c r="CF348">
        <f ca="1">ROUND((Table11[[#This Row],[XP]]*Table11[[#This Row],[entity_spawned (AVG)]])*(Table11[[#This Row],[activating_chance]]/100),0)</f>
        <v>8</v>
      </c>
      <c r="CG3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535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473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243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6">
        <v>1</v>
      </c>
      <c r="J349" s="76">
        <v>1</v>
      </c>
      <c r="K349" s="73" t="b">
        <v>0</v>
      </c>
      <c r="AI349" t="s">
        <v>492</v>
      </c>
      <c r="AJ349">
        <v>1</v>
      </c>
      <c r="AK349">
        <v>140</v>
      </c>
      <c r="AL349">
        <v>100</v>
      </c>
      <c r="AM349" s="76">
        <f ca="1">INDIRECT(ADDRESS(11+(MATCH(RIGHT(Table2[[#This Row],[spawner_sku]],LEN(Table2[[#This Row],[spawner_sku]])-FIND("/",Table2[[#This Row],[spawner_sku]])),Table1[Entity Prefab],0)),10,1,1,"Entities"))</f>
        <v>25</v>
      </c>
      <c r="AN349" s="76">
        <f ca="1">ROUND((Table2[[#This Row],[XP]]*Table2[[#This Row],[entity_spawned (AVG)]])*(Table2[[#This Row],[activating_chance]]/100),0)</f>
        <v>25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493</v>
      </c>
      <c r="BQ349">
        <v>1</v>
      </c>
      <c r="BR349">
        <v>100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9" s="76">
        <f ca="1">ROUND((Table61011[[#This Row],[XP]]*Table61011[[#This Row],[entity_spawned (AVG)]])*(Table61011[[#This Row],[activating_chance]]/100),0)</f>
        <v>50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397</v>
      </c>
      <c r="CB349">
        <v>1</v>
      </c>
      <c r="CC349">
        <v>120</v>
      </c>
      <c r="CD349">
        <v>30</v>
      </c>
      <c r="CE349" s="76">
        <f ca="1">INDIRECT(ADDRESS(11+(MATCH(RIGHT(Table11[[#This Row],[spawner_sku]],LEN(Table11[[#This Row],[spawner_sku]])-FIND("/",Table11[[#This Row],[spawner_sku]])),Table1[Entity Prefab],0)),10,1,1,"Entities"))</f>
        <v>25</v>
      </c>
      <c r="CF349">
        <f ca="1">ROUND((Table11[[#This Row],[XP]]*Table11[[#This Row],[entity_spawned (AVG)]])*(Table11[[#This Row],[activating_chance]]/100),0)</f>
        <v>8</v>
      </c>
      <c r="CG3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536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473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243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6">
        <v>1</v>
      </c>
      <c r="J350" s="76">
        <v>1</v>
      </c>
      <c r="K350" s="73" t="b">
        <v>0</v>
      </c>
      <c r="AI350" t="s">
        <v>492</v>
      </c>
      <c r="AJ350">
        <v>1</v>
      </c>
      <c r="AK350">
        <v>160</v>
      </c>
      <c r="AL350">
        <v>100</v>
      </c>
      <c r="AM350" s="76">
        <f ca="1">INDIRECT(ADDRESS(11+(MATCH(RIGHT(Table2[[#This Row],[spawner_sku]],LEN(Table2[[#This Row],[spawner_sku]])-FIND("/",Table2[[#This Row],[spawner_sku]])),Table1[Entity Prefab],0)),10,1,1,"Entities"))</f>
        <v>25</v>
      </c>
      <c r="AN350" s="76">
        <f ca="1">ROUND((Table2[[#This Row],[XP]]*Table2[[#This Row],[entity_spawned (AVG)]])*(Table2[[#This Row],[activating_chance]]/100),0)</f>
        <v>25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248</v>
      </c>
      <c r="BQ350">
        <v>1</v>
      </c>
      <c r="BR350">
        <v>420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0" s="76">
        <f ca="1">ROUND((Table61011[[#This Row],[XP]]*Table61011[[#This Row],[entity_spawned (AVG)]])*(Table61011[[#This Row],[activating_chance]]/100),0)</f>
        <v>83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3">
        <v>1</v>
      </c>
      <c r="BX350" s="73">
        <v>1</v>
      </c>
      <c r="BY350" s="73" t="b">
        <v>0</v>
      </c>
      <c r="CA350" t="s">
        <v>643</v>
      </c>
      <c r="CB350">
        <v>1</v>
      </c>
      <c r="CC350">
        <v>120</v>
      </c>
      <c r="CD350">
        <v>30</v>
      </c>
      <c r="CE350" s="76">
        <f ca="1">INDIRECT(ADDRESS(11+(MATCH(RIGHT(Table11[[#This Row],[spawner_sku]],LEN(Table11[[#This Row],[spawner_sku]])-FIND("/",Table11[[#This Row],[spawner_sku]])),Table1[Entity Prefab],0)),10,1,1,"Entities"))</f>
        <v>25</v>
      </c>
      <c r="CF350">
        <f ca="1">ROUND((Table11[[#This Row],[XP]]*Table11[[#This Row],[entity_spawned (AVG)]])*(Table11[[#This Row],[activating_chance]]/100),0)</f>
        <v>8</v>
      </c>
      <c r="CG3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384</v>
      </c>
      <c r="CX350">
        <v>1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28</v>
      </c>
      <c r="DC35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474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243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6">
        <v>1</v>
      </c>
      <c r="J351" s="76">
        <v>1</v>
      </c>
      <c r="K351" s="73" t="b">
        <v>0</v>
      </c>
      <c r="AI351" t="s">
        <v>492</v>
      </c>
      <c r="AJ351">
        <v>1</v>
      </c>
      <c r="AK351">
        <v>160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248</v>
      </c>
      <c r="BQ351">
        <v>1</v>
      </c>
      <c r="BR351">
        <v>420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1" s="76">
        <f ca="1">ROUND((Table61011[[#This Row],[XP]]*Table61011[[#This Row],[entity_spawned (AVG)]])*(Table61011[[#This Row],[activating_chance]]/100),0)</f>
        <v>83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3">
        <v>1</v>
      </c>
      <c r="BX351" s="73">
        <v>1</v>
      </c>
      <c r="BY351" s="73" t="b">
        <v>0</v>
      </c>
      <c r="CA351" t="s">
        <v>643</v>
      </c>
      <c r="CB351">
        <v>1</v>
      </c>
      <c r="CC351">
        <v>120</v>
      </c>
      <c r="CD351">
        <v>50</v>
      </c>
      <c r="CE351" s="76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13</v>
      </c>
      <c r="CG3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384</v>
      </c>
      <c r="CX351">
        <v>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140</v>
      </c>
      <c r="DC35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474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243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6">
        <v>1</v>
      </c>
      <c r="J352" s="76">
        <v>1</v>
      </c>
      <c r="K352" s="73" t="b">
        <v>0</v>
      </c>
      <c r="AI352" t="s">
        <v>492</v>
      </c>
      <c r="AJ352">
        <v>1</v>
      </c>
      <c r="AK352">
        <v>140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248</v>
      </c>
      <c r="BQ352">
        <v>1</v>
      </c>
      <c r="BR352">
        <v>420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6">
        <f ca="1">ROUND((Table61011[[#This Row],[XP]]*Table61011[[#This Row],[entity_spawned (AVG)]])*(Table61011[[#This Row],[activating_chance]]/100),0)</f>
        <v>83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3">
        <v>1</v>
      </c>
      <c r="BX352" s="73">
        <v>1</v>
      </c>
      <c r="BY352" s="73" t="b">
        <v>0</v>
      </c>
      <c r="CA352" t="s">
        <v>643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384</v>
      </c>
      <c r="CX352">
        <v>1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8</v>
      </c>
      <c r="DC35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389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243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6">
        <v>1</v>
      </c>
      <c r="J353" s="76">
        <v>1</v>
      </c>
      <c r="K353" s="73" t="b">
        <v>0</v>
      </c>
      <c r="AI353" t="s">
        <v>492</v>
      </c>
      <c r="AJ353">
        <v>1</v>
      </c>
      <c r="AK353">
        <v>140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248</v>
      </c>
      <c r="BQ353">
        <v>1</v>
      </c>
      <c r="BR353">
        <v>420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6">
        <f ca="1">ROUND((Table61011[[#This Row],[XP]]*Table61011[[#This Row],[entity_spawned (AVG)]])*(Table61011[[#This Row],[activating_chance]]/100),0)</f>
        <v>83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3">
        <v>1</v>
      </c>
      <c r="BX353" s="73">
        <v>1</v>
      </c>
      <c r="BY353" s="73" t="b">
        <v>0</v>
      </c>
      <c r="CA353" t="s">
        <v>643</v>
      </c>
      <c r="CB353">
        <v>1</v>
      </c>
      <c r="CC353">
        <v>120</v>
      </c>
      <c r="CD353">
        <v>20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5</v>
      </c>
      <c r="CG3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384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389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243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6">
        <v>1</v>
      </c>
      <c r="J354" s="76">
        <v>1</v>
      </c>
      <c r="K354" s="73" t="b">
        <v>0</v>
      </c>
      <c r="AI354" t="s">
        <v>248</v>
      </c>
      <c r="AJ354">
        <v>1</v>
      </c>
      <c r="AK354">
        <v>420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83</v>
      </c>
      <c r="AN354" s="76">
        <f ca="1">ROUND((Table2[[#This Row],[XP]]*Table2[[#This Row],[entity_spawned (AVG)]])*(Table2[[#This Row],[activating_chance]]/100),0)</f>
        <v>83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3">
        <v>1</v>
      </c>
      <c r="AQ354" s="73">
        <v>1</v>
      </c>
      <c r="AR354" s="73" t="b">
        <v>0</v>
      </c>
      <c r="BP354" t="s">
        <v>248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643</v>
      </c>
      <c r="CB354">
        <v>1</v>
      </c>
      <c r="CC354">
        <v>120</v>
      </c>
      <c r="CD354">
        <v>20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384</v>
      </c>
      <c r="CX354">
        <v>1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28</v>
      </c>
      <c r="DC35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389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243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6">
        <v>1</v>
      </c>
      <c r="J355" s="76">
        <v>1</v>
      </c>
      <c r="K355" s="73" t="b">
        <v>0</v>
      </c>
      <c r="AI355" t="s">
        <v>255</v>
      </c>
      <c r="AJ355">
        <v>1</v>
      </c>
      <c r="AK355">
        <v>190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70</v>
      </c>
      <c r="AN355" s="76">
        <f ca="1">ROUND((Table2[[#This Row],[XP]]*Table2[[#This Row],[entity_spawned (AVG)]])*(Table2[[#This Row],[activating_chance]]/100),0)</f>
        <v>70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3">
        <v>1</v>
      </c>
      <c r="AQ355" s="73">
        <v>1</v>
      </c>
      <c r="AR355" s="73" t="b">
        <v>0</v>
      </c>
      <c r="BP355" t="s">
        <v>248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644</v>
      </c>
      <c r="CB355">
        <v>1</v>
      </c>
      <c r="CC355">
        <v>120</v>
      </c>
      <c r="CD355">
        <v>30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384</v>
      </c>
      <c r="CX355">
        <v>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140</v>
      </c>
      <c r="DC35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389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243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6">
        <v>1</v>
      </c>
      <c r="J356" s="76">
        <v>1</v>
      </c>
      <c r="K356" s="73" t="b">
        <v>0</v>
      </c>
      <c r="AI356" t="s">
        <v>255</v>
      </c>
      <c r="AJ356">
        <v>1</v>
      </c>
      <c r="AK356">
        <v>120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70</v>
      </c>
      <c r="AN356" s="76">
        <f ca="1">ROUND((Table2[[#This Row],[XP]]*Table2[[#This Row],[entity_spawned (AVG)]])*(Table2[[#This Row],[activating_chance]]/100),0)</f>
        <v>70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248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644</v>
      </c>
      <c r="CB356">
        <v>1</v>
      </c>
      <c r="CC356">
        <v>120</v>
      </c>
      <c r="CD356">
        <v>10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3</v>
      </c>
      <c r="CG3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384</v>
      </c>
      <c r="CX356">
        <v>1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28</v>
      </c>
      <c r="DC35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389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243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6">
        <v>1</v>
      </c>
      <c r="J357" s="76">
        <v>1</v>
      </c>
      <c r="K357" s="73" t="b">
        <v>0</v>
      </c>
      <c r="AI357" t="s">
        <v>255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609</v>
      </c>
      <c r="BQ357">
        <v>1</v>
      </c>
      <c r="BR357">
        <v>300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7" s="76">
        <f ca="1">ROUND((Table61011[[#This Row],[XP]]*Table61011[[#This Row],[entity_spawned (AVG)]])*(Table61011[[#This Row],[activating_chance]]/100),0)</f>
        <v>50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644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384</v>
      </c>
      <c r="CX357">
        <v>1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28</v>
      </c>
      <c r="DC35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389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243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6">
        <v>1</v>
      </c>
      <c r="J358" s="76">
        <v>1</v>
      </c>
      <c r="K358" s="73" t="b">
        <v>0</v>
      </c>
      <c r="AI358" t="s">
        <v>255</v>
      </c>
      <c r="AJ358">
        <v>1</v>
      </c>
      <c r="AK358">
        <v>190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609</v>
      </c>
      <c r="BQ358">
        <v>1</v>
      </c>
      <c r="BR358">
        <v>300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8" s="76">
        <f ca="1">ROUND((Table61011[[#This Row],[XP]]*Table61011[[#This Row],[entity_spawned (AVG)]])*(Table61011[[#This Row],[activating_chance]]/100),0)</f>
        <v>50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524</v>
      </c>
      <c r="CB358">
        <v>1</v>
      </c>
      <c r="CC358">
        <v>260</v>
      </c>
      <c r="CD358">
        <v>100</v>
      </c>
      <c r="CE358" s="76">
        <f ca="1">INDIRECT(ADDRESS(11+(MATCH(RIGHT(Table11[[#This Row],[spawner_sku]],LEN(Table11[[#This Row],[spawner_sku]])-FIND("/",Table11[[#This Row],[spawner_sku]])),Table1[Entity Prefab],0)),10,1,1,"Entities"))</f>
        <v>75</v>
      </c>
      <c r="CF358">
        <f ca="1">ROUND((Table11[[#This Row],[XP]]*Table11[[#This Row],[entity_spawned (AVG)]])*(Table11[[#This Row],[activating_chance]]/100),0)</f>
        <v>75</v>
      </c>
      <c r="CG3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384</v>
      </c>
      <c r="CX358">
        <v>3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25</v>
      </c>
      <c r="DC35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389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243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6">
        <v>1</v>
      </c>
      <c r="J359" s="76">
        <v>1</v>
      </c>
      <c r="K359" s="73" t="b">
        <v>0</v>
      </c>
      <c r="AI359" t="s">
        <v>255</v>
      </c>
      <c r="AJ359">
        <v>1</v>
      </c>
      <c r="AK359">
        <v>190</v>
      </c>
      <c r="AL359">
        <v>40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28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609</v>
      </c>
      <c r="BQ359">
        <v>1</v>
      </c>
      <c r="BR359">
        <v>300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6">
        <f ca="1">ROUND((Table61011[[#This Row],[XP]]*Table61011[[#This Row],[entity_spawned (AVG)]])*(Table61011[[#This Row],[activating_chance]]/100),0)</f>
        <v>50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519</v>
      </c>
      <c r="CB359">
        <v>1</v>
      </c>
      <c r="CC359">
        <v>300</v>
      </c>
      <c r="CD359">
        <v>70</v>
      </c>
      <c r="CE359" s="76">
        <f ca="1">INDIRECT(ADDRESS(11+(MATCH(RIGHT(Table11[[#This Row],[spawner_sku]],LEN(Table11[[#This Row],[spawner_sku]])-FIND("/",Table11[[#This Row],[spawner_sku]])),Table1[Entity Prefab],0)),10,1,1,"Entities"))</f>
        <v>105</v>
      </c>
      <c r="CF359">
        <f ca="1">ROUND((Table11[[#This Row],[XP]]*Table11[[#This Row],[entity_spawned (AVG)]])*(Table11[[#This Row],[activating_chance]]/100),0)</f>
        <v>74</v>
      </c>
      <c r="CG3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384</v>
      </c>
      <c r="CX359">
        <v>1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28</v>
      </c>
      <c r="DC3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389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243</v>
      </c>
      <c r="C360">
        <v>1</v>
      </c>
      <c r="D360">
        <v>1500</v>
      </c>
      <c r="E360">
        <v>80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104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6">
        <v>1</v>
      </c>
      <c r="J360" s="76">
        <v>1</v>
      </c>
      <c r="K360" s="73" t="b">
        <v>0</v>
      </c>
      <c r="AI360" t="s">
        <v>255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609</v>
      </c>
      <c r="BQ360">
        <v>1</v>
      </c>
      <c r="BR360">
        <v>300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6">
        <f ca="1">ROUND((Table61011[[#This Row],[XP]]*Table61011[[#This Row],[entity_spawned (AVG)]])*(Table61011[[#This Row],[activating_chance]]/100),0)</f>
        <v>50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519</v>
      </c>
      <c r="CB360">
        <v>1</v>
      </c>
      <c r="CC360">
        <v>300</v>
      </c>
      <c r="CD360">
        <v>70</v>
      </c>
      <c r="CE360" s="76">
        <f ca="1">INDIRECT(ADDRESS(11+(MATCH(RIGHT(Table11[[#This Row],[spawner_sku]],LEN(Table11[[#This Row],[spawner_sku]])-FIND("/",Table11[[#This Row],[spawner_sku]])),Table1[Entity Prefab],0)),10,1,1,"Entities"))</f>
        <v>105</v>
      </c>
      <c r="CF360">
        <f ca="1">ROUND((Table11[[#This Row],[XP]]*Table11[[#This Row],[entity_spawned (AVG)]])*(Table11[[#This Row],[activating_chance]]/100),0)</f>
        <v>74</v>
      </c>
      <c r="CG3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384</v>
      </c>
      <c r="CX360">
        <v>3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25</v>
      </c>
      <c r="DC3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389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243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6">
        <v>1</v>
      </c>
      <c r="J361" s="76">
        <v>1</v>
      </c>
      <c r="K361" s="73" t="b">
        <v>0</v>
      </c>
      <c r="AI361" t="s">
        <v>255</v>
      </c>
      <c r="AJ361">
        <v>1</v>
      </c>
      <c r="AK361">
        <v>190</v>
      </c>
      <c r="AL361">
        <v>100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70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609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523</v>
      </c>
      <c r="CB361">
        <v>1</v>
      </c>
      <c r="CC361">
        <v>240</v>
      </c>
      <c r="CD361">
        <v>100</v>
      </c>
      <c r="CE361" s="76">
        <f ca="1">INDIRECT(ADDRESS(11+(MATCH(RIGHT(Table11[[#This Row],[spawner_sku]],LEN(Table11[[#This Row],[spawner_sku]])-FIND("/",Table11[[#This Row],[spawner_sku]])),Table1[Entity Prefab],0)),10,1,1,"Entities"))</f>
        <v>70</v>
      </c>
      <c r="CF361">
        <f ca="1">ROUND((Table11[[#This Row],[XP]]*Table11[[#This Row],[entity_spawned (AVG)]])*(Table11[[#This Row],[activating_chance]]/100),0)</f>
        <v>70</v>
      </c>
      <c r="CG3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1" s="73">
        <v>1</v>
      </c>
      <c r="CI361" s="73">
        <v>1</v>
      </c>
      <c r="CJ361" s="73" t="b">
        <v>0</v>
      </c>
      <c r="DH361" t="s">
        <v>389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245</v>
      </c>
      <c r="C362">
        <v>1</v>
      </c>
      <c r="D362">
        <v>220</v>
      </c>
      <c r="E362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35</v>
      </c>
      <c r="G362" s="76">
        <f ca="1">ROUND((Table245[[#This Row],[XP]]*Table245[[#This Row],[entity_spawned (AVG)]])*(Table245[[#This Row],[activating_chance]]/100),0)</f>
        <v>35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6">
        <v>1</v>
      </c>
      <c r="J362" s="76">
        <v>1</v>
      </c>
      <c r="K362" s="73" t="b">
        <v>0</v>
      </c>
      <c r="AI362" t="s">
        <v>255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249</v>
      </c>
      <c r="BQ362">
        <v>1</v>
      </c>
      <c r="BR362">
        <v>200</v>
      </c>
      <c r="BS362">
        <v>30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2" s="76">
        <f ca="1">ROUND((Table61011[[#This Row],[XP]]*Table61011[[#This Row],[entity_spawned (AVG)]])*(Table61011[[#This Row],[activating_chance]]/100),0)</f>
        <v>23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523</v>
      </c>
      <c r="CB362">
        <v>1</v>
      </c>
      <c r="CC362">
        <v>310</v>
      </c>
      <c r="CD362">
        <v>100</v>
      </c>
      <c r="CE362" s="76">
        <f ca="1">INDIRECT(ADDRESS(11+(MATCH(RIGHT(Table11[[#This Row],[spawner_sku]],LEN(Table11[[#This Row],[spawner_sku]])-FIND("/",Table11[[#This Row],[spawner_sku]])),Table1[Entity Prefab],0)),10,1,1,"Entities"))</f>
        <v>70</v>
      </c>
      <c r="CF362">
        <f ca="1">ROUND((Table11[[#This Row],[XP]]*Table11[[#This Row],[entity_spawned (AVG)]])*(Table11[[#This Row],[activating_chance]]/100),0)</f>
        <v>70</v>
      </c>
      <c r="CG3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2" s="73">
        <v>1</v>
      </c>
      <c r="CI362" s="73">
        <v>1</v>
      </c>
      <c r="CJ362" s="73" t="b">
        <v>0</v>
      </c>
      <c r="DH362" t="s">
        <v>389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245</v>
      </c>
      <c r="C363">
        <v>1</v>
      </c>
      <c r="D363">
        <v>180</v>
      </c>
      <c r="E363">
        <v>70</v>
      </c>
      <c r="F363" s="76">
        <f ca="1">INDIRECT(ADDRESS(11+(MATCH(RIGHT(Table245[[#This Row],[spawner_sku]],LEN(Table245[[#This Row],[spawner_sku]])-FIND("/",Table245[[#This Row],[spawner_sku]])),Table1[Entity Prefab],0)),10,1,1,"Entities"))</f>
        <v>35</v>
      </c>
      <c r="G363" s="76">
        <f ca="1">ROUND((Table245[[#This Row],[XP]]*Table245[[#This Row],[entity_spawned (AVG)]])*(Table245[[#This Row],[activating_chance]]/100),0)</f>
        <v>25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6">
        <v>1</v>
      </c>
      <c r="J363" s="76">
        <v>1</v>
      </c>
      <c r="K363" s="73" t="b">
        <v>0</v>
      </c>
      <c r="AI363" t="s">
        <v>255</v>
      </c>
      <c r="AJ363">
        <v>1</v>
      </c>
      <c r="AK363">
        <v>190</v>
      </c>
      <c r="AL363">
        <v>40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28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249</v>
      </c>
      <c r="BQ363">
        <v>1</v>
      </c>
      <c r="BR363">
        <v>280</v>
      </c>
      <c r="BS363">
        <v>30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3" s="76">
        <f ca="1">ROUND((Table61011[[#This Row],[XP]]*Table61011[[#This Row],[entity_spawned (AVG)]])*(Table61011[[#This Row],[activating_chance]]/100),0)</f>
        <v>23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523</v>
      </c>
      <c r="CB363">
        <v>1</v>
      </c>
      <c r="CC363">
        <v>240</v>
      </c>
      <c r="CD363">
        <v>100</v>
      </c>
      <c r="CE363" s="76">
        <f ca="1">INDIRECT(ADDRESS(11+(MATCH(RIGHT(Table11[[#This Row],[spawner_sku]],LEN(Table11[[#This Row],[spawner_sku]])-FIND("/",Table11[[#This Row],[spawner_sku]])),Table1[Entity Prefab],0)),10,1,1,"Entities"))</f>
        <v>70</v>
      </c>
      <c r="CF363">
        <f ca="1">ROUND((Table11[[#This Row],[XP]]*Table11[[#This Row],[entity_spawned (AVG)]])*(Table11[[#This Row],[activating_chance]]/100),0)</f>
        <v>70</v>
      </c>
      <c r="CG3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3" s="73">
        <v>1</v>
      </c>
      <c r="CI363" s="73">
        <v>1</v>
      </c>
      <c r="CJ363" s="73" t="b">
        <v>0</v>
      </c>
      <c r="DH363" t="s">
        <v>389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245</v>
      </c>
      <c r="C364">
        <v>1</v>
      </c>
      <c r="D364">
        <v>200</v>
      </c>
      <c r="E364">
        <v>80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28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6">
        <v>1</v>
      </c>
      <c r="J364" s="76">
        <v>1</v>
      </c>
      <c r="K364" s="73" t="b">
        <v>0</v>
      </c>
      <c r="AI364" t="s">
        <v>255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401</v>
      </c>
      <c r="BQ364">
        <v>1</v>
      </c>
      <c r="BR364">
        <v>280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6">
        <f ca="1">ROUND((Table61011[[#This Row],[XP]]*Table61011[[#This Row],[entity_spawned (AVG)]])*(Table61011[[#This Row],[activating_chance]]/100),0)</f>
        <v>75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520</v>
      </c>
      <c r="CB364">
        <v>1</v>
      </c>
      <c r="CC364">
        <v>310</v>
      </c>
      <c r="CD364">
        <v>100</v>
      </c>
      <c r="CE364" s="76">
        <f ca="1">INDIRECT(ADDRESS(11+(MATCH(RIGHT(Table11[[#This Row],[spawner_sku]],LEN(Table11[[#This Row],[spawner_sku]])-FIND("/",Table11[[#This Row],[spawner_sku]])),Table1[Entity Prefab],0)),10,1,1,"Entities"))</f>
        <v>70</v>
      </c>
      <c r="CF364">
        <f ca="1">ROUND((Table11[[#This Row],[XP]]*Table11[[#This Row],[entity_spawned (AVG)]])*(Table11[[#This Row],[activating_chance]]/100),0)</f>
        <v>70</v>
      </c>
      <c r="CG3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4" s="73">
        <v>1</v>
      </c>
      <c r="CI364" s="73">
        <v>1</v>
      </c>
      <c r="CJ364" s="73" t="b">
        <v>0</v>
      </c>
      <c r="DH364" t="s">
        <v>389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245</v>
      </c>
      <c r="C365">
        <v>1</v>
      </c>
      <c r="D365">
        <v>240</v>
      </c>
      <c r="E365">
        <v>80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28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6">
        <v>1</v>
      </c>
      <c r="J365" s="76">
        <v>1</v>
      </c>
      <c r="K365" s="73" t="b">
        <v>0</v>
      </c>
      <c r="AI365" t="s">
        <v>255</v>
      </c>
      <c r="AJ365">
        <v>1</v>
      </c>
      <c r="AK365">
        <v>110</v>
      </c>
      <c r="AL365">
        <v>100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70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401</v>
      </c>
      <c r="BQ365">
        <v>1</v>
      </c>
      <c r="BR365">
        <v>280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6">
        <f ca="1">ROUND((Table61011[[#This Row],[XP]]*Table61011[[#This Row],[entity_spawned (AVG)]])*(Table61011[[#This Row],[activating_chance]]/100),0)</f>
        <v>75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520</v>
      </c>
      <c r="CB365">
        <v>1</v>
      </c>
      <c r="CC365">
        <v>310</v>
      </c>
      <c r="CD365">
        <v>100</v>
      </c>
      <c r="CE365" s="76">
        <f ca="1">INDIRECT(ADDRESS(11+(MATCH(RIGHT(Table11[[#This Row],[spawner_sku]],LEN(Table11[[#This Row],[spawner_sku]])-FIND("/",Table11[[#This Row],[spawner_sku]])),Table1[Entity Prefab],0)),10,1,1,"Entities"))</f>
        <v>70</v>
      </c>
      <c r="CF365">
        <f ca="1">ROUND((Table11[[#This Row],[XP]]*Table11[[#This Row],[entity_spawned (AVG)]])*(Table11[[#This Row],[activating_chance]]/100),0)</f>
        <v>70</v>
      </c>
      <c r="CG3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5" s="73">
        <v>1</v>
      </c>
      <c r="CI365" s="73">
        <v>1</v>
      </c>
      <c r="CJ365" s="73" t="b">
        <v>0</v>
      </c>
      <c r="DH365" t="s">
        <v>389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245</v>
      </c>
      <c r="C366">
        <v>1</v>
      </c>
      <c r="D366">
        <v>240</v>
      </c>
      <c r="E366">
        <v>100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35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6">
        <v>1</v>
      </c>
      <c r="J366" s="76">
        <v>1</v>
      </c>
      <c r="K366" s="73" t="b">
        <v>0</v>
      </c>
      <c r="AI366" t="s">
        <v>255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401</v>
      </c>
      <c r="BQ366">
        <v>1</v>
      </c>
      <c r="BR366">
        <v>200</v>
      </c>
      <c r="BS366">
        <v>100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75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520</v>
      </c>
      <c r="CB366">
        <v>1</v>
      </c>
      <c r="CC366">
        <v>310</v>
      </c>
      <c r="CD366">
        <v>100</v>
      </c>
      <c r="CE366" s="76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3">
        <v>1</v>
      </c>
      <c r="CI366" s="73">
        <v>1</v>
      </c>
      <c r="CJ366" s="73" t="b">
        <v>0</v>
      </c>
      <c r="DH366" t="s">
        <v>389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245</v>
      </c>
      <c r="C367">
        <v>1</v>
      </c>
      <c r="D367">
        <v>200</v>
      </c>
      <c r="E367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6">
        <v>1</v>
      </c>
      <c r="J367" s="76">
        <v>1</v>
      </c>
      <c r="K367" s="73" t="b">
        <v>0</v>
      </c>
      <c r="AI367" t="s">
        <v>255</v>
      </c>
      <c r="AJ367">
        <v>1</v>
      </c>
      <c r="AK367">
        <v>120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401</v>
      </c>
      <c r="BQ367">
        <v>1</v>
      </c>
      <c r="BR367">
        <v>210</v>
      </c>
      <c r="BS367">
        <v>100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75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520</v>
      </c>
      <c r="CB367">
        <v>1</v>
      </c>
      <c r="CC367">
        <v>310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389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245</v>
      </c>
      <c r="C368">
        <v>1</v>
      </c>
      <c r="D368">
        <v>220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6">
        <v>1</v>
      </c>
      <c r="J368" s="76">
        <v>1</v>
      </c>
      <c r="K368" s="73" t="b">
        <v>0</v>
      </c>
      <c r="AI368" t="s">
        <v>255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402</v>
      </c>
      <c r="BQ368">
        <v>1</v>
      </c>
      <c r="BR368">
        <v>220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520</v>
      </c>
      <c r="CB368">
        <v>1</v>
      </c>
      <c r="CC368">
        <v>310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540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245</v>
      </c>
      <c r="C369">
        <v>1</v>
      </c>
      <c r="D369">
        <v>180</v>
      </c>
      <c r="E369">
        <v>80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6">
        <v>1</v>
      </c>
      <c r="J369" s="76">
        <v>1</v>
      </c>
      <c r="K369" s="73" t="b">
        <v>0</v>
      </c>
      <c r="AI369" t="s">
        <v>255</v>
      </c>
      <c r="AJ369">
        <v>1</v>
      </c>
      <c r="AK369">
        <v>190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402</v>
      </c>
      <c r="BQ369">
        <v>1</v>
      </c>
      <c r="BR369">
        <v>300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254</v>
      </c>
      <c r="CB369">
        <v>1</v>
      </c>
      <c r="CC369">
        <v>170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540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245</v>
      </c>
      <c r="C370">
        <v>1</v>
      </c>
      <c r="D370">
        <v>240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6">
        <v>1</v>
      </c>
      <c r="J370" s="76">
        <v>1</v>
      </c>
      <c r="K370" s="73" t="b">
        <v>0</v>
      </c>
      <c r="AI370" t="s">
        <v>256</v>
      </c>
      <c r="AJ370">
        <v>1</v>
      </c>
      <c r="AK370">
        <v>120</v>
      </c>
      <c r="AL370">
        <v>90</v>
      </c>
      <c r="AM370" s="76">
        <f ca="1">INDIRECT(ADDRESS(11+(MATCH(RIGHT(Table2[[#This Row],[spawner_sku]],LEN(Table2[[#This Row],[spawner_sku]])-FIND("/",Table2[[#This Row],[spawner_sku]])),Table1[Entity Prefab],0)),10,1,1,"Entities"))</f>
        <v>25</v>
      </c>
      <c r="AN370" s="76">
        <f ca="1">ROUND((Table2[[#This Row],[XP]]*Table2[[#This Row],[entity_spawned (AVG)]])*(Table2[[#This Row],[activating_chance]]/100),0)</f>
        <v>23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3">
        <v>1</v>
      </c>
      <c r="AQ370" s="73">
        <v>1</v>
      </c>
      <c r="AR370" s="73" t="b">
        <v>0</v>
      </c>
      <c r="BP370" t="s">
        <v>402</v>
      </c>
      <c r="BQ370">
        <v>1</v>
      </c>
      <c r="BR370">
        <v>300</v>
      </c>
      <c r="BS370">
        <v>30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23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254</v>
      </c>
      <c r="CB370">
        <v>1</v>
      </c>
      <c r="CC370">
        <v>170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540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245</v>
      </c>
      <c r="C371">
        <v>1</v>
      </c>
      <c r="D371">
        <v>220</v>
      </c>
      <c r="E371">
        <v>100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6">
        <v>1</v>
      </c>
      <c r="J371" s="76">
        <v>1</v>
      </c>
      <c r="K371" s="73" t="b">
        <v>0</v>
      </c>
      <c r="AI371" t="s">
        <v>256</v>
      </c>
      <c r="AJ371">
        <v>1</v>
      </c>
      <c r="AK371">
        <v>120</v>
      </c>
      <c r="AL371">
        <v>80</v>
      </c>
      <c r="AM371" s="76">
        <f ca="1">INDIRECT(ADDRESS(11+(MATCH(RIGHT(Table2[[#This Row],[spawner_sku]],LEN(Table2[[#This Row],[spawner_sku]])-FIND("/",Table2[[#This Row],[spawner_sku]])),Table1[Entity Prefab],0)),10,1,1,"Entities"))</f>
        <v>25</v>
      </c>
      <c r="AN371" s="76">
        <f ca="1">ROUND((Table2[[#This Row],[XP]]*Table2[[#This Row],[entity_spawned (AVG)]])*(Table2[[#This Row],[activating_chance]]/100),0)</f>
        <v>20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3">
        <v>1</v>
      </c>
      <c r="AQ371" s="73">
        <v>1</v>
      </c>
      <c r="AR371" s="73" t="b">
        <v>0</v>
      </c>
      <c r="BP371" t="s">
        <v>402</v>
      </c>
      <c r="BQ371">
        <v>1</v>
      </c>
      <c r="BR371">
        <v>300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254</v>
      </c>
      <c r="CB371">
        <v>1</v>
      </c>
      <c r="CC371">
        <v>170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540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245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6">
        <v>1</v>
      </c>
      <c r="J372" s="76">
        <v>1</v>
      </c>
      <c r="K372" s="73" t="b">
        <v>0</v>
      </c>
      <c r="AI372" t="s">
        <v>256</v>
      </c>
      <c r="AJ372">
        <v>1</v>
      </c>
      <c r="AK372">
        <v>180</v>
      </c>
      <c r="AL372">
        <v>80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20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402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255</v>
      </c>
      <c r="CB372">
        <v>1</v>
      </c>
      <c r="CC372">
        <v>170</v>
      </c>
      <c r="CD372">
        <v>80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56</v>
      </c>
      <c r="CG3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540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245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6">
        <v>1</v>
      </c>
      <c r="J373" s="76">
        <v>1</v>
      </c>
      <c r="K373" s="73" t="b">
        <v>0</v>
      </c>
      <c r="AI373" t="s">
        <v>256</v>
      </c>
      <c r="AJ373">
        <v>1</v>
      </c>
      <c r="AK373">
        <v>130</v>
      </c>
      <c r="AL373">
        <v>90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23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402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255</v>
      </c>
      <c r="CB373">
        <v>1</v>
      </c>
      <c r="CC373">
        <v>170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540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245</v>
      </c>
      <c r="C374">
        <v>1</v>
      </c>
      <c r="D374">
        <v>220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6">
        <v>1</v>
      </c>
      <c r="J374" s="76">
        <v>1</v>
      </c>
      <c r="K374" s="73" t="b">
        <v>0</v>
      </c>
      <c r="AI374" t="s">
        <v>256</v>
      </c>
      <c r="AJ374">
        <v>1</v>
      </c>
      <c r="AK374">
        <v>180</v>
      </c>
      <c r="AL374">
        <v>100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25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402</v>
      </c>
      <c r="BQ374">
        <v>1</v>
      </c>
      <c r="BR374">
        <v>200</v>
      </c>
      <c r="BS374">
        <v>100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75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255</v>
      </c>
      <c r="CB374">
        <v>1</v>
      </c>
      <c r="CC374">
        <v>170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540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245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6">
        <v>1</v>
      </c>
      <c r="J375" s="76">
        <v>1</v>
      </c>
      <c r="K375" s="73" t="b">
        <v>0</v>
      </c>
      <c r="AI375" t="s">
        <v>256</v>
      </c>
      <c r="AJ375">
        <v>1</v>
      </c>
      <c r="AK375">
        <v>170</v>
      </c>
      <c r="AL375">
        <v>100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25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402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255</v>
      </c>
      <c r="CB375">
        <v>1</v>
      </c>
      <c r="CC375">
        <v>170</v>
      </c>
      <c r="CD375">
        <v>10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</v>
      </c>
      <c r="CG3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540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246</v>
      </c>
      <c r="C376">
        <v>10</v>
      </c>
      <c r="D376">
        <v>180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25</v>
      </c>
      <c r="G376" s="76">
        <f ca="1">ROUND((Table245[[#This Row],[XP]]*Table245[[#This Row],[entity_spawned (AVG)]])*(Table245[[#This Row],[activating_chance]]/100),0)</f>
        <v>250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6">
        <v>6</v>
      </c>
      <c r="J376" s="76">
        <v>15</v>
      </c>
      <c r="K376" s="73" t="b">
        <v>1</v>
      </c>
      <c r="AI376" t="s">
        <v>256</v>
      </c>
      <c r="AJ376">
        <v>1</v>
      </c>
      <c r="AK376">
        <v>170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454</v>
      </c>
      <c r="BQ376">
        <v>1</v>
      </c>
      <c r="BR376">
        <v>200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255</v>
      </c>
      <c r="CB376">
        <v>1</v>
      </c>
      <c r="CC376">
        <v>170</v>
      </c>
      <c r="CD376">
        <v>30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21</v>
      </c>
      <c r="CG3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540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246</v>
      </c>
      <c r="C377">
        <v>8</v>
      </c>
      <c r="D377">
        <v>160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7" s="76">
        <f ca="1">ROUND((Table245[[#This Row],[XP]]*Table245[[#This Row],[entity_spawned (AVG)]])*(Table245[[#This Row],[activating_chance]]/100),0)</f>
        <v>200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6">
        <v>6</v>
      </c>
      <c r="J377" s="76">
        <v>10</v>
      </c>
      <c r="K377" s="73" t="b">
        <v>1</v>
      </c>
      <c r="AI377" t="s">
        <v>256</v>
      </c>
      <c r="AJ377">
        <v>1</v>
      </c>
      <c r="AK377">
        <v>170</v>
      </c>
      <c r="AL377">
        <v>40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10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454</v>
      </c>
      <c r="BQ377">
        <v>1</v>
      </c>
      <c r="BR377">
        <v>220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255</v>
      </c>
      <c r="CB377">
        <v>1</v>
      </c>
      <c r="CC377">
        <v>170</v>
      </c>
      <c r="CD377">
        <v>100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540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246</v>
      </c>
      <c r="C378">
        <v>8</v>
      </c>
      <c r="D378">
        <v>160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200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6">
        <v>6</v>
      </c>
      <c r="J378" s="76">
        <v>10</v>
      </c>
      <c r="K378" s="73" t="b">
        <v>1</v>
      </c>
      <c r="AI378" t="s">
        <v>256</v>
      </c>
      <c r="AJ378">
        <v>1</v>
      </c>
      <c r="AK378">
        <v>170</v>
      </c>
      <c r="AL378">
        <v>90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23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454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255</v>
      </c>
      <c r="CB378">
        <v>1</v>
      </c>
      <c r="CC378">
        <v>170</v>
      </c>
      <c r="CD378">
        <v>100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540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246</v>
      </c>
      <c r="C379">
        <v>5</v>
      </c>
      <c r="D379">
        <v>150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125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6">
        <v>5</v>
      </c>
      <c r="J379" s="76">
        <v>6</v>
      </c>
      <c r="K379" s="73" t="b">
        <v>1</v>
      </c>
      <c r="AI379" t="s">
        <v>256</v>
      </c>
      <c r="AJ379">
        <v>1</v>
      </c>
      <c r="AK379">
        <v>180</v>
      </c>
      <c r="AL379">
        <v>100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25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454</v>
      </c>
      <c r="BQ379">
        <v>1</v>
      </c>
      <c r="BR379">
        <v>200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255</v>
      </c>
      <c r="CB379">
        <v>1</v>
      </c>
      <c r="CC379">
        <v>170</v>
      </c>
      <c r="CD379">
        <v>100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540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246</v>
      </c>
      <c r="C380">
        <v>8</v>
      </c>
      <c r="D380">
        <v>200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6">
        <v>6</v>
      </c>
      <c r="J380" s="76">
        <v>10</v>
      </c>
      <c r="K380" s="73" t="b">
        <v>1</v>
      </c>
      <c r="AI380" t="s">
        <v>256</v>
      </c>
      <c r="AJ380">
        <v>1</v>
      </c>
      <c r="AK380">
        <v>100</v>
      </c>
      <c r="AL380">
        <v>100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25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454</v>
      </c>
      <c r="BQ380">
        <v>1</v>
      </c>
      <c r="BR380">
        <v>220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255</v>
      </c>
      <c r="CB380">
        <v>1</v>
      </c>
      <c r="CC380">
        <v>170</v>
      </c>
      <c r="CD380">
        <v>80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56</v>
      </c>
      <c r="CG3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522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246</v>
      </c>
      <c r="C381">
        <v>8</v>
      </c>
      <c r="D381">
        <v>180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200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6">
        <v>5</v>
      </c>
      <c r="J381" s="76">
        <v>12</v>
      </c>
      <c r="K381" s="73" t="b">
        <v>1</v>
      </c>
      <c r="AI381" t="s">
        <v>256</v>
      </c>
      <c r="AJ381">
        <v>1</v>
      </c>
      <c r="AK381">
        <v>170</v>
      </c>
      <c r="AL381">
        <v>80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20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454</v>
      </c>
      <c r="BQ381">
        <v>1</v>
      </c>
      <c r="BR381">
        <v>300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256</v>
      </c>
      <c r="CB381">
        <v>1</v>
      </c>
      <c r="CC381">
        <v>150</v>
      </c>
      <c r="CD381">
        <v>100</v>
      </c>
      <c r="CE381" s="76">
        <f ca="1">INDIRECT(ADDRESS(11+(MATCH(RIGHT(Table11[[#This Row],[spawner_sku]],LEN(Table11[[#This Row],[spawner_sku]])-FIND("/",Table11[[#This Row],[spawner_sku]])),Table1[Entity Prefab],0)),10,1,1,"Entities"))</f>
        <v>25</v>
      </c>
      <c r="CF381">
        <f ca="1">ROUND((Table11[[#This Row],[XP]]*Table11[[#This Row],[entity_spawned (AVG)]])*(Table11[[#This Row],[activating_chance]]/100),0)</f>
        <v>25</v>
      </c>
      <c r="CG3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1" s="73">
        <v>1</v>
      </c>
      <c r="CI381" s="73">
        <v>1</v>
      </c>
      <c r="CJ381" s="73" t="b">
        <v>0</v>
      </c>
      <c r="DH381" t="s">
        <v>522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383</v>
      </c>
      <c r="C382">
        <v>1</v>
      </c>
      <c r="D382">
        <v>450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0</v>
      </c>
      <c r="G382" s="76">
        <f ca="1">ROUND((Table245[[#This Row],[XP]]*Table245[[#This Row],[entity_spawned (AVG)]])*(Table245[[#This Row],[activating_chance]]/100),0)</f>
        <v>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6">
        <v>1</v>
      </c>
      <c r="J382" s="76">
        <v>1</v>
      </c>
      <c r="K382" s="73" t="b">
        <v>0</v>
      </c>
      <c r="AI382" t="s">
        <v>256</v>
      </c>
      <c r="AJ382">
        <v>1</v>
      </c>
      <c r="AK382">
        <v>170</v>
      </c>
      <c r="AL382">
        <v>20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447</v>
      </c>
      <c r="BQ382">
        <v>1</v>
      </c>
      <c r="BR382">
        <v>210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2" s="76">
        <f ca="1">ROUND((Table61011[[#This Row],[XP]]*Table61011[[#This Row],[entity_spawned (AVG)]])*(Table61011[[#This Row],[activating_chance]]/100),0)</f>
        <v>55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256</v>
      </c>
      <c r="CB382">
        <v>1</v>
      </c>
      <c r="CC382">
        <v>150</v>
      </c>
      <c r="CD382">
        <v>30</v>
      </c>
      <c r="CE382" s="76">
        <f ca="1">INDIRECT(ADDRESS(11+(MATCH(RIGHT(Table11[[#This Row],[spawner_sku]],LEN(Table11[[#This Row],[spawner_sku]])-FIND("/",Table11[[#This Row],[spawner_sku]])),Table1[Entity Prefab],0)),10,1,1,"Entities"))</f>
        <v>25</v>
      </c>
      <c r="CF382">
        <f ca="1">ROUND((Table11[[#This Row],[XP]]*Table11[[#This Row],[entity_spawned (AVG)]])*(Table11[[#This Row],[activating_chance]]/100),0)</f>
        <v>8</v>
      </c>
      <c r="CG3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2" s="73">
        <v>1</v>
      </c>
      <c r="CI382" s="73">
        <v>1</v>
      </c>
      <c r="CJ382" s="73" t="b">
        <v>0</v>
      </c>
      <c r="DH382" t="s">
        <v>522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383</v>
      </c>
      <c r="C383">
        <v>1</v>
      </c>
      <c r="D383">
        <v>450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0</v>
      </c>
      <c r="G383" s="76">
        <f ca="1">ROUND((Table245[[#This Row],[XP]]*Table245[[#This Row],[entity_spawned (AVG)]])*(Table245[[#This Row],[activating_chance]]/100),0)</f>
        <v>0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6">
        <v>1</v>
      </c>
      <c r="J383" s="76">
        <v>1</v>
      </c>
      <c r="K383" s="73" t="b">
        <v>0</v>
      </c>
      <c r="AI383" t="s">
        <v>256</v>
      </c>
      <c r="AJ383">
        <v>1</v>
      </c>
      <c r="AK383">
        <v>120</v>
      </c>
      <c r="AL383">
        <v>100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25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447</v>
      </c>
      <c r="BQ383">
        <v>1</v>
      </c>
      <c r="BR383">
        <v>210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3" s="76">
        <f ca="1">ROUND((Table61011[[#This Row],[XP]]*Table61011[[#This Row],[entity_spawned (AVG)]])*(Table61011[[#This Row],[activating_chance]]/100),0)</f>
        <v>55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256</v>
      </c>
      <c r="CB383">
        <v>1</v>
      </c>
      <c r="CC383">
        <v>150</v>
      </c>
      <c r="CD383">
        <v>100</v>
      </c>
      <c r="CE383" s="76">
        <f ca="1">INDIRECT(ADDRESS(11+(MATCH(RIGHT(Table11[[#This Row],[spawner_sku]],LEN(Table11[[#This Row],[spawner_sku]])-FIND("/",Table11[[#This Row],[spawner_sku]])),Table1[Entity Prefab],0)),10,1,1,"Entities"))</f>
        <v>25</v>
      </c>
      <c r="CF383">
        <f ca="1">ROUND((Table11[[#This Row],[XP]]*Table11[[#This Row],[entity_spawned (AVG)]])*(Table11[[#This Row],[activating_chance]]/100),0)</f>
        <v>25</v>
      </c>
      <c r="CG3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3" s="73">
        <v>1</v>
      </c>
      <c r="CI383" s="73">
        <v>1</v>
      </c>
      <c r="CJ383" s="73" t="b">
        <v>0</v>
      </c>
      <c r="DH383" t="s">
        <v>522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383</v>
      </c>
      <c r="C384">
        <v>1</v>
      </c>
      <c r="D384">
        <v>450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6">
        <v>1</v>
      </c>
      <c r="J384" s="76">
        <v>1</v>
      </c>
      <c r="K384" s="73" t="b">
        <v>0</v>
      </c>
      <c r="AI384" t="s">
        <v>256</v>
      </c>
      <c r="AJ384">
        <v>1</v>
      </c>
      <c r="AK384">
        <v>170</v>
      </c>
      <c r="AL384">
        <v>100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25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447</v>
      </c>
      <c r="BQ384">
        <v>1</v>
      </c>
      <c r="BR384">
        <v>210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6">
        <f ca="1">ROUND((Table61011[[#This Row],[XP]]*Table61011[[#This Row],[entity_spawned (AVG)]])*(Table61011[[#This Row],[activating_chance]]/100),0)</f>
        <v>55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256</v>
      </c>
      <c r="CB384">
        <v>1</v>
      </c>
      <c r="CC384">
        <v>150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25</v>
      </c>
      <c r="CF384">
        <f ca="1">ROUND((Table11[[#This Row],[XP]]*Table11[[#This Row],[entity_spawned (AVG)]])*(Table11[[#This Row],[activating_chance]]/100),0)</f>
        <v>25</v>
      </c>
      <c r="CG3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4" s="73">
        <v>1</v>
      </c>
      <c r="CI384" s="73">
        <v>1</v>
      </c>
      <c r="CJ384" s="73" t="b">
        <v>0</v>
      </c>
      <c r="DH384" t="s">
        <v>522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470</v>
      </c>
      <c r="C385">
        <v>1</v>
      </c>
      <c r="D385">
        <v>220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6">
        <v>1</v>
      </c>
      <c r="J385" s="76">
        <v>1</v>
      </c>
      <c r="K385" s="73" t="b">
        <v>0</v>
      </c>
      <c r="AI385" t="s">
        <v>256</v>
      </c>
      <c r="AJ385">
        <v>1</v>
      </c>
      <c r="AK385">
        <v>140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447</v>
      </c>
      <c r="BQ385">
        <v>1</v>
      </c>
      <c r="BR385">
        <v>210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6">
        <f ca="1">ROUND((Table61011[[#This Row],[XP]]*Table61011[[#This Row],[entity_spawned (AVG)]])*(Table61011[[#This Row],[activating_chance]]/100),0)</f>
        <v>55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256</v>
      </c>
      <c r="CB385">
        <v>1</v>
      </c>
      <c r="CC385">
        <v>150</v>
      </c>
      <c r="CD385">
        <v>100</v>
      </c>
      <c r="CE385" s="76">
        <f ca="1">INDIRECT(ADDRESS(11+(MATCH(RIGHT(Table11[[#This Row],[spawner_sku]],LEN(Table11[[#This Row],[spawner_sku]])-FIND("/",Table11[[#This Row],[spawner_sku]])),Table1[Entity Prefab],0)),10,1,1,"Entities"))</f>
        <v>25</v>
      </c>
      <c r="CF385">
        <f ca="1">ROUND((Table11[[#This Row],[XP]]*Table11[[#This Row],[entity_spawned (AVG)]])*(Table11[[#This Row],[activating_chance]]/100),0)</f>
        <v>25</v>
      </c>
      <c r="CG3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5" s="73">
        <v>1</v>
      </c>
      <c r="CI385" s="73">
        <v>1</v>
      </c>
      <c r="CJ385" s="73" t="b">
        <v>0</v>
      </c>
      <c r="DH385" t="s">
        <v>522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470</v>
      </c>
      <c r="C386">
        <v>1</v>
      </c>
      <c r="D386">
        <v>220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6">
        <v>1</v>
      </c>
      <c r="J386" s="76">
        <v>1</v>
      </c>
      <c r="K386" s="73" t="b">
        <v>0</v>
      </c>
      <c r="AI386" t="s">
        <v>256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447</v>
      </c>
      <c r="BQ386">
        <v>1</v>
      </c>
      <c r="BR386">
        <v>310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256</v>
      </c>
      <c r="CB386">
        <v>1</v>
      </c>
      <c r="CC386">
        <v>150</v>
      </c>
      <c r="CD386">
        <v>100</v>
      </c>
      <c r="CE386" s="7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3">
        <v>1</v>
      </c>
      <c r="CI386" s="73">
        <v>1</v>
      </c>
      <c r="CJ386" s="73" t="b">
        <v>0</v>
      </c>
      <c r="DH386" t="s">
        <v>522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470</v>
      </c>
      <c r="C387">
        <v>1</v>
      </c>
      <c r="D387">
        <v>220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6">
        <v>1</v>
      </c>
      <c r="J387" s="76">
        <v>1</v>
      </c>
      <c r="K387" s="73" t="b">
        <v>0</v>
      </c>
      <c r="AI387" t="s">
        <v>256</v>
      </c>
      <c r="AJ387">
        <v>1</v>
      </c>
      <c r="AK387">
        <v>120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447</v>
      </c>
      <c r="BQ387">
        <v>1</v>
      </c>
      <c r="BR387">
        <v>310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256</v>
      </c>
      <c r="CB387">
        <v>1</v>
      </c>
      <c r="CC387">
        <v>150</v>
      </c>
      <c r="CD387">
        <v>100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522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470</v>
      </c>
      <c r="C388">
        <v>1</v>
      </c>
      <c r="D388">
        <v>220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6">
        <v>1</v>
      </c>
      <c r="J388" s="76">
        <v>1</v>
      </c>
      <c r="K388" s="73" t="b">
        <v>0</v>
      </c>
      <c r="AI388" t="s">
        <v>256</v>
      </c>
      <c r="AJ388">
        <v>1</v>
      </c>
      <c r="AK388">
        <v>180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447</v>
      </c>
      <c r="BQ388">
        <v>1</v>
      </c>
      <c r="BR388">
        <v>310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256</v>
      </c>
      <c r="CB388">
        <v>1</v>
      </c>
      <c r="CC388">
        <v>150</v>
      </c>
      <c r="CD388">
        <v>80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20</v>
      </c>
      <c r="CG3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522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470</v>
      </c>
      <c r="C389">
        <v>1</v>
      </c>
      <c r="D389">
        <v>220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6">
        <v>1</v>
      </c>
      <c r="J389" s="76">
        <v>1</v>
      </c>
      <c r="K389" s="73" t="b">
        <v>0</v>
      </c>
      <c r="AI389" t="s">
        <v>256</v>
      </c>
      <c r="AJ389">
        <v>1</v>
      </c>
      <c r="AK389">
        <v>170</v>
      </c>
      <c r="AL389">
        <v>60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15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447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256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522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470</v>
      </c>
      <c r="C390">
        <v>1</v>
      </c>
      <c r="D390">
        <v>220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6">
        <v>1</v>
      </c>
      <c r="J390" s="76">
        <v>1</v>
      </c>
      <c r="K390" s="73" t="b">
        <v>0</v>
      </c>
      <c r="AI390" t="s">
        <v>256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458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256</v>
      </c>
      <c r="CB390">
        <v>1</v>
      </c>
      <c r="CC390">
        <v>150</v>
      </c>
      <c r="CD390">
        <v>30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8</v>
      </c>
      <c r="CG3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522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470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6">
        <v>1</v>
      </c>
      <c r="J391" s="76">
        <v>1</v>
      </c>
      <c r="K391" s="73" t="b">
        <v>0</v>
      </c>
      <c r="AI391" t="s">
        <v>256</v>
      </c>
      <c r="AJ391">
        <v>1</v>
      </c>
      <c r="AK391">
        <v>120</v>
      </c>
      <c r="AL391">
        <v>100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25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458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256</v>
      </c>
      <c r="CB391">
        <v>1</v>
      </c>
      <c r="CC391">
        <v>150</v>
      </c>
      <c r="CD391">
        <v>30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8</v>
      </c>
      <c r="CG3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391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470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6">
        <v>1</v>
      </c>
      <c r="J392" s="76">
        <v>1</v>
      </c>
      <c r="K392" s="73" t="b">
        <v>0</v>
      </c>
      <c r="AI392" t="s">
        <v>256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458</v>
      </c>
      <c r="BQ392">
        <v>1</v>
      </c>
      <c r="BR392">
        <v>210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256</v>
      </c>
      <c r="CB392">
        <v>1</v>
      </c>
      <c r="CC392">
        <v>150</v>
      </c>
      <c r="CD392">
        <v>80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20</v>
      </c>
      <c r="CG3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391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470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6">
        <v>1</v>
      </c>
      <c r="J393" s="76">
        <v>1</v>
      </c>
      <c r="K393" s="73" t="b">
        <v>0</v>
      </c>
      <c r="AI393" t="s">
        <v>256</v>
      </c>
      <c r="AJ393">
        <v>1</v>
      </c>
      <c r="AK393">
        <v>120</v>
      </c>
      <c r="AL393">
        <v>60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15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251</v>
      </c>
      <c r="BQ393">
        <v>1</v>
      </c>
      <c r="BR393">
        <v>230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3">
        <v>1</v>
      </c>
      <c r="BX393" s="73">
        <v>1</v>
      </c>
      <c r="BY393" s="73" t="b">
        <v>0</v>
      </c>
      <c r="CA393" t="s">
        <v>256</v>
      </c>
      <c r="CB393">
        <v>1</v>
      </c>
      <c r="CC393">
        <v>150</v>
      </c>
      <c r="CD393">
        <v>100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391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471</v>
      </c>
      <c r="C394">
        <v>1</v>
      </c>
      <c r="D394">
        <v>240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55</v>
      </c>
      <c r="G394" s="76">
        <f ca="1">ROUND((Table245[[#This Row],[XP]]*Table245[[#This Row],[entity_spawned (AVG)]])*(Table245[[#This Row],[activating_chance]]/100),0)</f>
        <v>55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6">
        <v>1</v>
      </c>
      <c r="J394" s="76">
        <v>1</v>
      </c>
      <c r="K394" s="73" t="b">
        <v>0</v>
      </c>
      <c r="AI394" t="s">
        <v>256</v>
      </c>
      <c r="AJ394">
        <v>1</v>
      </c>
      <c r="AK394">
        <v>170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251</v>
      </c>
      <c r="BQ394">
        <v>1</v>
      </c>
      <c r="BR394">
        <v>230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3">
        <v>1</v>
      </c>
      <c r="BX394" s="73">
        <v>1</v>
      </c>
      <c r="BY394" s="73" t="b">
        <v>0</v>
      </c>
      <c r="CA394" t="s">
        <v>256</v>
      </c>
      <c r="CB394">
        <v>1</v>
      </c>
      <c r="CC394">
        <v>150</v>
      </c>
      <c r="CD394">
        <v>80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20</v>
      </c>
      <c r="CG3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391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471</v>
      </c>
      <c r="C395">
        <v>1</v>
      </c>
      <c r="D395">
        <v>240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55</v>
      </c>
      <c r="G395" s="76">
        <f ca="1">ROUND((Table245[[#This Row],[XP]]*Table245[[#This Row],[entity_spawned (AVG)]])*(Table245[[#This Row],[activating_chance]]/100),0)</f>
        <v>55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6">
        <v>1</v>
      </c>
      <c r="J395" s="76">
        <v>1</v>
      </c>
      <c r="K395" s="73" t="b">
        <v>0</v>
      </c>
      <c r="AI395" t="s">
        <v>256</v>
      </c>
      <c r="AJ395">
        <v>1</v>
      </c>
      <c r="AK395">
        <v>130</v>
      </c>
      <c r="AL395">
        <v>100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25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448</v>
      </c>
      <c r="BQ395">
        <v>1</v>
      </c>
      <c r="BR395">
        <v>260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6">
        <f ca="1">ROUND((Table61011[[#This Row],[XP]]*Table61011[[#This Row],[entity_spawned (AVG)]])*(Table61011[[#This Row],[activating_chance]]/100),0)</f>
        <v>75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3">
        <v>1</v>
      </c>
      <c r="BX395" s="73">
        <v>1</v>
      </c>
      <c r="BY395" s="73" t="b">
        <v>0</v>
      </c>
      <c r="CA395" t="s">
        <v>256</v>
      </c>
      <c r="CB395">
        <v>1</v>
      </c>
      <c r="CC395">
        <v>150</v>
      </c>
      <c r="CD395">
        <v>30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391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471</v>
      </c>
      <c r="C396">
        <v>1</v>
      </c>
      <c r="D396">
        <v>240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6">
        <v>1</v>
      </c>
      <c r="J396" s="76">
        <v>1</v>
      </c>
      <c r="K396" s="73" t="b">
        <v>0</v>
      </c>
      <c r="AI396" t="s">
        <v>256</v>
      </c>
      <c r="AJ396">
        <v>1</v>
      </c>
      <c r="AK396">
        <v>170</v>
      </c>
      <c r="AL396">
        <v>90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23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448</v>
      </c>
      <c r="BQ396">
        <v>1</v>
      </c>
      <c r="BR396">
        <v>260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6">
        <f ca="1">ROUND((Table61011[[#This Row],[XP]]*Table61011[[#This Row],[entity_spawned (AVG)]])*(Table61011[[#This Row],[activating_chance]]/100),0)</f>
        <v>75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3">
        <v>1</v>
      </c>
      <c r="BX396" s="73">
        <v>1</v>
      </c>
      <c r="BY396" s="73" t="b">
        <v>0</v>
      </c>
      <c r="CA396" t="s">
        <v>256</v>
      </c>
      <c r="CB396">
        <v>1</v>
      </c>
      <c r="CC396">
        <v>150</v>
      </c>
      <c r="CD396">
        <v>100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391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471</v>
      </c>
      <c r="C397">
        <v>1</v>
      </c>
      <c r="D397">
        <v>240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6">
        <v>1</v>
      </c>
      <c r="J397" s="76">
        <v>1</v>
      </c>
      <c r="K397" s="73" t="b">
        <v>0</v>
      </c>
      <c r="AI397" t="s">
        <v>256</v>
      </c>
      <c r="AJ397">
        <v>1</v>
      </c>
      <c r="AK397">
        <v>170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448</v>
      </c>
      <c r="BQ397">
        <v>1</v>
      </c>
      <c r="BR397">
        <v>260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6">
        <f ca="1">ROUND((Table61011[[#This Row],[XP]]*Table61011[[#This Row],[entity_spawned (AVG)]])*(Table61011[[#This Row],[activating_chance]]/100),0)</f>
        <v>75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256</v>
      </c>
      <c r="CB397">
        <v>1</v>
      </c>
      <c r="CC397">
        <v>150</v>
      </c>
      <c r="CD397">
        <v>100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391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472</v>
      </c>
      <c r="C398">
        <v>1</v>
      </c>
      <c r="D398">
        <v>260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6">
        <f ca="1">ROUND((Table245[[#This Row],[XP]]*Table245[[#This Row],[entity_spawned (AVG)]])*(Table245[[#This Row],[activating_chance]]/100),0)</f>
        <v>105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6">
        <v>1</v>
      </c>
      <c r="J398" s="76">
        <v>1</v>
      </c>
      <c r="K398" s="73" t="b">
        <v>0</v>
      </c>
      <c r="AI398" t="s">
        <v>256</v>
      </c>
      <c r="AJ398">
        <v>1</v>
      </c>
      <c r="AK398">
        <v>120</v>
      </c>
      <c r="AL398">
        <v>100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25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394</v>
      </c>
      <c r="BQ398">
        <v>1</v>
      </c>
      <c r="BR398">
        <v>240</v>
      </c>
      <c r="BS398">
        <v>80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8" s="76">
        <f ca="1">ROUND((Table61011[[#This Row],[XP]]*Table61011[[#This Row],[entity_spawned (AVG)]])*(Table61011[[#This Row],[activating_chance]]/100),0)</f>
        <v>66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256</v>
      </c>
      <c r="CB398">
        <v>1</v>
      </c>
      <c r="CC398">
        <v>150</v>
      </c>
      <c r="CD398">
        <v>100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391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472</v>
      </c>
      <c r="C399">
        <v>1</v>
      </c>
      <c r="D399">
        <v>260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6">
        <f ca="1">ROUND((Table245[[#This Row],[XP]]*Table245[[#This Row],[entity_spawned (AVG)]])*(Table245[[#This Row],[activating_chance]]/100),0)</f>
        <v>105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6">
        <v>1</v>
      </c>
      <c r="J399" s="76">
        <v>1</v>
      </c>
      <c r="K399" s="73" t="b">
        <v>0</v>
      </c>
      <c r="AI399" t="s">
        <v>256</v>
      </c>
      <c r="AJ399">
        <v>1</v>
      </c>
      <c r="AK399">
        <v>180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394</v>
      </c>
      <c r="BQ399">
        <v>1</v>
      </c>
      <c r="BR399">
        <v>180</v>
      </c>
      <c r="BS399">
        <v>60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9" s="76">
        <f ca="1">ROUND((Table61011[[#This Row],[XP]]*Table61011[[#This Row],[entity_spawned (AVG)]])*(Table61011[[#This Row],[activating_chance]]/100),0)</f>
        <v>50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256</v>
      </c>
      <c r="CB399">
        <v>1</v>
      </c>
      <c r="CC399">
        <v>150</v>
      </c>
      <c r="CD399">
        <v>100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391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472</v>
      </c>
      <c r="C400">
        <v>1</v>
      </c>
      <c r="D400">
        <v>260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6">
        <v>1</v>
      </c>
      <c r="J400" s="76">
        <v>1</v>
      </c>
      <c r="K400" s="73" t="b">
        <v>0</v>
      </c>
      <c r="AI400" t="s">
        <v>256</v>
      </c>
      <c r="AJ400">
        <v>1</v>
      </c>
      <c r="AK400">
        <v>170</v>
      </c>
      <c r="AL400">
        <v>40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10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394</v>
      </c>
      <c r="BQ400">
        <v>1</v>
      </c>
      <c r="BR400">
        <v>240</v>
      </c>
      <c r="BS400">
        <v>60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6">
        <f ca="1">ROUND((Table61011[[#This Row],[XP]]*Table61011[[#This Row],[entity_spawned (AVG)]])*(Table61011[[#This Row],[activating_chance]]/100),0)</f>
        <v>50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256</v>
      </c>
      <c r="CB400">
        <v>1</v>
      </c>
      <c r="CC400">
        <v>150</v>
      </c>
      <c r="CD400">
        <v>100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25</v>
      </c>
      <c r="CG4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391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472</v>
      </c>
      <c r="C401">
        <v>1</v>
      </c>
      <c r="D401">
        <v>260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6">
        <v>1</v>
      </c>
      <c r="J401" s="76">
        <v>1</v>
      </c>
      <c r="K401" s="73" t="b">
        <v>0</v>
      </c>
      <c r="AI401" t="s">
        <v>256</v>
      </c>
      <c r="AJ401">
        <v>1</v>
      </c>
      <c r="AK401">
        <v>130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394</v>
      </c>
      <c r="BQ401">
        <v>1</v>
      </c>
      <c r="BR401">
        <v>240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6">
        <f ca="1">ROUND((Table61011[[#This Row],[XP]]*Table61011[[#This Row],[entity_spawned (AVG)]])*(Table61011[[#This Row],[activating_chance]]/100),0)</f>
        <v>83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256</v>
      </c>
      <c r="CB401">
        <v>1</v>
      </c>
      <c r="CC401">
        <v>150</v>
      </c>
      <c r="CD401">
        <v>20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5</v>
      </c>
      <c r="CG4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391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472</v>
      </c>
      <c r="C402">
        <v>1</v>
      </c>
      <c r="D402">
        <v>260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6">
        <v>1</v>
      </c>
      <c r="J402" s="76">
        <v>1</v>
      </c>
      <c r="K402" s="73" t="b">
        <v>0</v>
      </c>
      <c r="AI402" t="s">
        <v>256</v>
      </c>
      <c r="AJ402">
        <v>1</v>
      </c>
      <c r="AK402">
        <v>130</v>
      </c>
      <c r="AL402">
        <v>100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25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394</v>
      </c>
      <c r="BQ402">
        <v>1</v>
      </c>
      <c r="BR402">
        <v>180</v>
      </c>
      <c r="BS402">
        <v>60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50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256</v>
      </c>
      <c r="CB402">
        <v>1</v>
      </c>
      <c r="CC402">
        <v>150</v>
      </c>
      <c r="CD402">
        <v>80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20</v>
      </c>
      <c r="CG4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391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472</v>
      </c>
      <c r="C403">
        <v>1</v>
      </c>
      <c r="D403">
        <v>260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6">
        <v>1</v>
      </c>
      <c r="J403" s="76">
        <v>1</v>
      </c>
      <c r="K403" s="73" t="b">
        <v>0</v>
      </c>
      <c r="AI403" t="s">
        <v>256</v>
      </c>
      <c r="AJ403">
        <v>1</v>
      </c>
      <c r="AK403">
        <v>105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643</v>
      </c>
      <c r="BQ403">
        <v>1</v>
      </c>
      <c r="BR403">
        <v>100</v>
      </c>
      <c r="BS403">
        <v>100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6">
        <f ca="1">ROUND((Table61011[[#This Row],[XP]]*Table61011[[#This Row],[entity_spawned (AVG)]])*(Table61011[[#This Row],[activating_chance]]/100),0)</f>
        <v>25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256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391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473</v>
      </c>
      <c r="C404">
        <v>1</v>
      </c>
      <c r="D404">
        <v>280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6">
        <f ca="1">ROUND((Table245[[#This Row],[XP]]*Table245[[#This Row],[entity_spawned (AVG)]])*(Table245[[#This Row],[activating_chance]]/100),0)</f>
        <v>143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6">
        <v>1</v>
      </c>
      <c r="J404" s="76">
        <v>1</v>
      </c>
      <c r="K404" s="73" t="b">
        <v>0</v>
      </c>
      <c r="AI404" t="s">
        <v>256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642</v>
      </c>
      <c r="BQ404">
        <v>1</v>
      </c>
      <c r="BR404">
        <v>80</v>
      </c>
      <c r="BS404">
        <v>100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6">
        <f ca="1">ROUND((Table61011[[#This Row],[XP]]*Table61011[[#This Row],[entity_spawned (AVG)]])*(Table61011[[#This Row],[activating_chance]]/100),0)</f>
        <v>25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256</v>
      </c>
      <c r="CB404">
        <v>1</v>
      </c>
      <c r="CC404">
        <v>150</v>
      </c>
      <c r="CD404">
        <v>100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391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473</v>
      </c>
      <c r="C405">
        <v>1</v>
      </c>
      <c r="D405">
        <v>280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6">
        <f ca="1">ROUND((Table245[[#This Row],[XP]]*Table245[[#This Row],[entity_spawned (AVG)]])*(Table245[[#This Row],[activating_chance]]/100),0)</f>
        <v>143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6">
        <v>1</v>
      </c>
      <c r="J405" s="76">
        <v>1</v>
      </c>
      <c r="K405" s="73" t="b">
        <v>0</v>
      </c>
      <c r="AI405" t="s">
        <v>256</v>
      </c>
      <c r="AJ405">
        <v>1</v>
      </c>
      <c r="AK405">
        <v>170</v>
      </c>
      <c r="AL405">
        <v>60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15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642</v>
      </c>
      <c r="BQ405">
        <v>1</v>
      </c>
      <c r="BR405">
        <v>80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6">
        <f ca="1">ROUND((Table61011[[#This Row],[XP]]*Table61011[[#This Row],[entity_spawned (AVG)]])*(Table61011[[#This Row],[activating_chance]]/100),0)</f>
        <v>25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256</v>
      </c>
      <c r="CB405">
        <v>1</v>
      </c>
      <c r="CC405">
        <v>150</v>
      </c>
      <c r="CD405">
        <v>100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391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474</v>
      </c>
      <c r="C406">
        <v>1</v>
      </c>
      <c r="D406">
        <v>300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6">
        <f ca="1">ROUND((Table245[[#This Row],[XP]]*Table245[[#This Row],[entity_spawned (AVG)]])*(Table245[[#This Row],[activating_chance]]/100),0)</f>
        <v>195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6">
        <v>1</v>
      </c>
      <c r="J406" s="76">
        <v>1</v>
      </c>
      <c r="K406" s="73" t="b">
        <v>0</v>
      </c>
      <c r="AI406" t="s">
        <v>256</v>
      </c>
      <c r="AJ406">
        <v>1</v>
      </c>
      <c r="AK406">
        <v>110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642</v>
      </c>
      <c r="BQ406">
        <v>1</v>
      </c>
      <c r="BR406">
        <v>100</v>
      </c>
      <c r="BS406">
        <v>75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6">
        <f ca="1">ROUND((Table61011[[#This Row],[XP]]*Table61011[[#This Row],[entity_spawned (AVG)]])*(Table61011[[#This Row],[activating_chance]]/100),0)</f>
        <v>19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256</v>
      </c>
      <c r="CB406">
        <v>1</v>
      </c>
      <c r="CC406">
        <v>80</v>
      </c>
      <c r="CD406">
        <v>100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391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474</v>
      </c>
      <c r="C407">
        <v>1</v>
      </c>
      <c r="D407">
        <v>300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6">
        <f ca="1">ROUND((Table245[[#This Row],[XP]]*Table245[[#This Row],[entity_spawned (AVG)]])*(Table245[[#This Row],[activating_chance]]/100),0)</f>
        <v>195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6">
        <v>1</v>
      </c>
      <c r="J407" s="76">
        <v>1</v>
      </c>
      <c r="K407" s="73" t="b">
        <v>0</v>
      </c>
      <c r="AI407" t="s">
        <v>256</v>
      </c>
      <c r="AJ407">
        <v>1</v>
      </c>
      <c r="AK407">
        <v>170</v>
      </c>
      <c r="AL407">
        <v>90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23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348</v>
      </c>
      <c r="BQ407">
        <v>1</v>
      </c>
      <c r="BR407">
        <v>150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07" s="76">
        <f ca="1">ROUND((Table61011[[#This Row],[XP]]*Table61011[[#This Row],[entity_spawned (AVG)]])*(Table61011[[#This Row],[activating_chance]]/100),0)</f>
        <v>50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257</v>
      </c>
      <c r="CB407">
        <v>1</v>
      </c>
      <c r="CC407">
        <v>150</v>
      </c>
      <c r="CD407">
        <v>100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25</v>
      </c>
      <c r="CG4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391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474</v>
      </c>
      <c r="C408">
        <v>1</v>
      </c>
      <c r="D408">
        <v>300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6">
        <v>1</v>
      </c>
      <c r="J408" s="76">
        <v>1</v>
      </c>
      <c r="K408" s="73" t="b">
        <v>0</v>
      </c>
      <c r="AI408" t="s">
        <v>256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253</v>
      </c>
      <c r="BQ408">
        <v>1</v>
      </c>
      <c r="BR408">
        <v>190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6">
        <f ca="1">ROUND((Table61011[[#This Row],[XP]]*Table61011[[#This Row],[entity_spawned (AVG)]])*(Table61011[[#This Row],[activating_chance]]/100),0)</f>
        <v>75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257</v>
      </c>
      <c r="CB408">
        <v>1</v>
      </c>
      <c r="CC408">
        <v>150</v>
      </c>
      <c r="CD408">
        <v>100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391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446</v>
      </c>
      <c r="C409">
        <v>1</v>
      </c>
      <c r="D409">
        <v>190</v>
      </c>
      <c r="E409">
        <v>30</v>
      </c>
      <c r="F409" s="76">
        <f ca="1">INDIRECT(ADDRESS(11+(MATCH(RIGHT(Table245[[#This Row],[spawner_sku]],LEN(Table245[[#This Row],[spawner_sku]])-FIND("/",Table245[[#This Row],[spawner_sku]])),Table1[Entity Prefab],0)),10,1,1,"Entities"))</f>
        <v>25</v>
      </c>
      <c r="G409" s="76">
        <f ca="1">ROUND((Table245[[#This Row],[XP]]*Table245[[#This Row],[entity_spawned (AVG)]])*(Table245[[#This Row],[activating_chance]]/100),0)</f>
        <v>8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6">
        <v>1</v>
      </c>
      <c r="J409" s="76">
        <v>1</v>
      </c>
      <c r="K409" s="73" t="b">
        <v>0</v>
      </c>
      <c r="AI409" t="s">
        <v>256</v>
      </c>
      <c r="AJ409">
        <v>1</v>
      </c>
      <c r="AK409">
        <v>180</v>
      </c>
      <c r="AL409">
        <v>100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25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253</v>
      </c>
      <c r="BQ409">
        <v>1</v>
      </c>
      <c r="BR409">
        <v>220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9" s="76">
        <f ca="1">ROUND((Table61011[[#This Row],[XP]]*Table61011[[#This Row],[entity_spawned (AVG)]])*(Table61011[[#This Row],[activating_chance]]/100),0)</f>
        <v>75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257</v>
      </c>
      <c r="CB409">
        <v>1</v>
      </c>
      <c r="CC409">
        <v>150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391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446</v>
      </c>
      <c r="C410">
        <v>1</v>
      </c>
      <c r="D410">
        <v>190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25</v>
      </c>
      <c r="G410" s="76">
        <f ca="1">ROUND((Table245[[#This Row],[XP]]*Table245[[#This Row],[entity_spawned (AVG)]])*(Table245[[#This Row],[activating_chance]]/100),0)</f>
        <v>25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6">
        <v>1</v>
      </c>
      <c r="J410" s="76">
        <v>1</v>
      </c>
      <c r="K410" s="73" t="b">
        <v>0</v>
      </c>
      <c r="AI410" t="s">
        <v>256</v>
      </c>
      <c r="AJ410">
        <v>1</v>
      </c>
      <c r="AK410">
        <v>100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253</v>
      </c>
      <c r="BQ410">
        <v>1</v>
      </c>
      <c r="BR410">
        <v>220</v>
      </c>
      <c r="BS410">
        <v>100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6">
        <f ca="1">ROUND((Table61011[[#This Row],[XP]]*Table61011[[#This Row],[entity_spawned (AVG)]])*(Table61011[[#This Row],[activating_chance]]/100),0)</f>
        <v>75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258</v>
      </c>
      <c r="CB410">
        <v>1</v>
      </c>
      <c r="CC410">
        <v>120</v>
      </c>
      <c r="CD410">
        <v>80</v>
      </c>
      <c r="CE410" s="76">
        <f ca="1">INDIRECT(ADDRESS(11+(MATCH(RIGHT(Table11[[#This Row],[spawner_sku]],LEN(Table11[[#This Row],[spawner_sku]])-FIND("/",Table11[[#This Row],[spawner_sku]])),Table1[Entity Prefab],0)),10,1,1,"Entities"))</f>
        <v>50</v>
      </c>
      <c r="CF410">
        <f ca="1">ROUND((Table11[[#This Row],[XP]]*Table11[[#This Row],[entity_spawned (AVG)]])*(Table11[[#This Row],[activating_chance]]/100),0)</f>
        <v>40</v>
      </c>
      <c r="CG4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391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446</v>
      </c>
      <c r="C411">
        <v>1</v>
      </c>
      <c r="D411">
        <v>180</v>
      </c>
      <c r="E411">
        <v>80</v>
      </c>
      <c r="F41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1" s="76">
        <f ca="1">ROUND((Table245[[#This Row],[XP]]*Table245[[#This Row],[entity_spawned (AVG)]])*(Table245[[#This Row],[activating_chance]]/100),0)</f>
        <v>20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6">
        <v>1</v>
      </c>
      <c r="J411" s="76">
        <v>1</v>
      </c>
      <c r="K411" s="73" t="b">
        <v>0</v>
      </c>
      <c r="AI411" t="s">
        <v>256</v>
      </c>
      <c r="AJ411">
        <v>1</v>
      </c>
      <c r="AK411">
        <v>120</v>
      </c>
      <c r="AL411">
        <v>90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23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253</v>
      </c>
      <c r="BQ411">
        <v>1</v>
      </c>
      <c r="BR411">
        <v>170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6">
        <f ca="1">ROUND((Table61011[[#This Row],[XP]]*Table61011[[#This Row],[entity_spawned (AVG)]])*(Table61011[[#This Row],[activating_chance]]/100),0)</f>
        <v>75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258</v>
      </c>
      <c r="CB411">
        <v>1</v>
      </c>
      <c r="CC411">
        <v>120</v>
      </c>
      <c r="CD411">
        <v>80</v>
      </c>
      <c r="CE411" s="76">
        <f ca="1">INDIRECT(ADDRESS(11+(MATCH(RIGHT(Table11[[#This Row],[spawner_sku]],LEN(Table11[[#This Row],[spawner_sku]])-FIND("/",Table11[[#This Row],[spawner_sku]])),Table1[Entity Prefab],0)),10,1,1,"Entities"))</f>
        <v>50</v>
      </c>
      <c r="CF411">
        <f ca="1">ROUND((Table11[[#This Row],[XP]]*Table11[[#This Row],[entity_spawned (AVG)]])*(Table11[[#This Row],[activating_chance]]/100),0)</f>
        <v>40</v>
      </c>
      <c r="CG4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391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446</v>
      </c>
      <c r="C412">
        <v>1</v>
      </c>
      <c r="D412">
        <v>180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25</v>
      </c>
      <c r="G412" s="76">
        <f ca="1">ROUND((Table245[[#This Row],[XP]]*Table245[[#This Row],[entity_spawned (AVG)]])*(Table245[[#This Row],[activating_chance]]/100),0)</f>
        <v>25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6">
        <v>1</v>
      </c>
      <c r="J412" s="76">
        <v>1</v>
      </c>
      <c r="K412" s="73" t="b">
        <v>0</v>
      </c>
      <c r="AI412" t="s">
        <v>256</v>
      </c>
      <c r="AJ412">
        <v>1</v>
      </c>
      <c r="AK412">
        <v>180</v>
      </c>
      <c r="AL412">
        <v>30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8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253</v>
      </c>
      <c r="BQ412">
        <v>1</v>
      </c>
      <c r="BR412">
        <v>220</v>
      </c>
      <c r="BS412">
        <v>30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23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258</v>
      </c>
      <c r="CB412">
        <v>1</v>
      </c>
      <c r="CC412">
        <v>120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50</v>
      </c>
      <c r="CF412">
        <f ca="1">ROUND((Table11[[#This Row],[XP]]*Table11[[#This Row],[entity_spawned (AVG)]])*(Table11[[#This Row],[activating_chance]]/100),0)</f>
        <v>50</v>
      </c>
      <c r="CG4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391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446</v>
      </c>
      <c r="C413">
        <v>1</v>
      </c>
      <c r="D413">
        <v>180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25</v>
      </c>
      <c r="G413" s="76">
        <f ca="1">ROUND((Table245[[#This Row],[XP]]*Table245[[#This Row],[entity_spawned (AVG)]])*(Table245[[#This Row],[activating_chance]]/100),0)</f>
        <v>25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6">
        <v>1</v>
      </c>
      <c r="J413" s="76">
        <v>1</v>
      </c>
      <c r="K413" s="73" t="b">
        <v>0</v>
      </c>
      <c r="AI413" t="s">
        <v>256</v>
      </c>
      <c r="AJ413">
        <v>1</v>
      </c>
      <c r="AK413">
        <v>170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253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258</v>
      </c>
      <c r="CB413">
        <v>1</v>
      </c>
      <c r="CC413">
        <v>120</v>
      </c>
      <c r="CD413">
        <v>30</v>
      </c>
      <c r="CE413" s="76">
        <f ca="1">INDIRECT(ADDRESS(11+(MATCH(RIGHT(Table11[[#This Row],[spawner_sku]],LEN(Table11[[#This Row],[spawner_sku]])-FIND("/",Table11[[#This Row],[spawner_sku]])),Table1[Entity Prefab],0)),10,1,1,"Entities"))</f>
        <v>50</v>
      </c>
      <c r="CF413">
        <f ca="1">ROUND((Table11[[#This Row],[XP]]*Table11[[#This Row],[entity_spawned (AVG)]])*(Table11[[#This Row],[activating_chance]]/100),0)</f>
        <v>15</v>
      </c>
      <c r="CG4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387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446</v>
      </c>
      <c r="C414">
        <v>1</v>
      </c>
      <c r="D414">
        <v>180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25</v>
      </c>
      <c r="G414" s="76">
        <f ca="1">ROUND((Table245[[#This Row],[XP]]*Table245[[#This Row],[entity_spawned (AVG)]])*(Table245[[#This Row],[activating_chance]]/100),0)</f>
        <v>25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6">
        <v>1</v>
      </c>
      <c r="J414" s="76">
        <v>1</v>
      </c>
      <c r="K414" s="73" t="b">
        <v>0</v>
      </c>
      <c r="AI414" t="s">
        <v>256</v>
      </c>
      <c r="AJ414">
        <v>1</v>
      </c>
      <c r="AK414">
        <v>170</v>
      </c>
      <c r="AL414">
        <v>80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20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253</v>
      </c>
      <c r="BQ414">
        <v>1</v>
      </c>
      <c r="BR414">
        <v>170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258</v>
      </c>
      <c r="CB414">
        <v>1</v>
      </c>
      <c r="CC414">
        <v>120</v>
      </c>
      <c r="CD414">
        <v>100</v>
      </c>
      <c r="CE414" s="76">
        <f ca="1">INDIRECT(ADDRESS(11+(MATCH(RIGHT(Table11[[#This Row],[spawner_sku]],LEN(Table11[[#This Row],[spawner_sku]])-FIND("/",Table11[[#This Row],[spawner_sku]])),Table1[Entity Prefab],0)),10,1,1,"Entities"))</f>
        <v>50</v>
      </c>
      <c r="CF414">
        <f ca="1">ROUND((Table11[[#This Row],[XP]]*Table11[[#This Row],[entity_spawned (AVG)]])*(Table11[[#This Row],[activating_chance]]/100),0)</f>
        <v>50</v>
      </c>
      <c r="CG4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387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446</v>
      </c>
      <c r="C415">
        <v>1</v>
      </c>
      <c r="D415">
        <v>180</v>
      </c>
      <c r="E415">
        <v>100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25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6">
        <v>1</v>
      </c>
      <c r="J415" s="76">
        <v>1</v>
      </c>
      <c r="K415" s="73" t="b">
        <v>0</v>
      </c>
      <c r="AI415" t="s">
        <v>256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253</v>
      </c>
      <c r="BQ415">
        <v>1</v>
      </c>
      <c r="BR415">
        <v>220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258</v>
      </c>
      <c r="CB415">
        <v>1</v>
      </c>
      <c r="CC415">
        <v>120</v>
      </c>
      <c r="CD415">
        <v>100</v>
      </c>
      <c r="CE415" s="76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50</v>
      </c>
      <c r="CG4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387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446</v>
      </c>
      <c r="C416">
        <v>1</v>
      </c>
      <c r="D416">
        <v>180</v>
      </c>
      <c r="E416">
        <v>80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20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6">
        <v>1</v>
      </c>
      <c r="J416" s="76">
        <v>1</v>
      </c>
      <c r="K416" s="73" t="b">
        <v>0</v>
      </c>
      <c r="AI416" t="s">
        <v>256</v>
      </c>
      <c r="AJ416">
        <v>1</v>
      </c>
      <c r="AK416">
        <v>170</v>
      </c>
      <c r="AL416">
        <v>100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25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253</v>
      </c>
      <c r="BQ416">
        <v>1</v>
      </c>
      <c r="BR416">
        <v>200</v>
      </c>
      <c r="BS416">
        <v>100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75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258</v>
      </c>
      <c r="CB416">
        <v>1</v>
      </c>
      <c r="CC416">
        <v>120</v>
      </c>
      <c r="CD416">
        <v>10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5</v>
      </c>
      <c r="CG4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387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446</v>
      </c>
      <c r="C417">
        <v>1</v>
      </c>
      <c r="D417">
        <v>180</v>
      </c>
      <c r="E417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25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6">
        <v>1</v>
      </c>
      <c r="J417" s="76">
        <v>1</v>
      </c>
      <c r="K417" s="73" t="b">
        <v>0</v>
      </c>
      <c r="AI417" t="s">
        <v>256</v>
      </c>
      <c r="AJ417">
        <v>1</v>
      </c>
      <c r="AK417">
        <v>160</v>
      </c>
      <c r="AL417">
        <v>100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25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253</v>
      </c>
      <c r="BQ417">
        <v>1</v>
      </c>
      <c r="BR417">
        <v>200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258</v>
      </c>
      <c r="CB417">
        <v>1</v>
      </c>
      <c r="CC417">
        <v>120</v>
      </c>
      <c r="CD417">
        <v>100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387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446</v>
      </c>
      <c r="C418">
        <v>1</v>
      </c>
      <c r="D418">
        <v>190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6">
        <v>1</v>
      </c>
      <c r="J418" s="76">
        <v>1</v>
      </c>
      <c r="K418" s="73" t="b">
        <v>0</v>
      </c>
      <c r="AI418" t="s">
        <v>256</v>
      </c>
      <c r="AJ418">
        <v>1</v>
      </c>
      <c r="AK418">
        <v>170</v>
      </c>
      <c r="AL418">
        <v>60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15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253</v>
      </c>
      <c r="BQ418">
        <v>1</v>
      </c>
      <c r="BR418">
        <v>220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258</v>
      </c>
      <c r="CB418">
        <v>1</v>
      </c>
      <c r="CC418">
        <v>120</v>
      </c>
      <c r="CD418">
        <v>10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</v>
      </c>
      <c r="CG4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387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446</v>
      </c>
      <c r="C419">
        <v>1</v>
      </c>
      <c r="D419">
        <v>180</v>
      </c>
      <c r="E419">
        <v>80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20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6">
        <v>1</v>
      </c>
      <c r="J419" s="76">
        <v>1</v>
      </c>
      <c r="K419" s="73" t="b">
        <v>0</v>
      </c>
      <c r="AI419" t="s">
        <v>256</v>
      </c>
      <c r="AJ419">
        <v>1</v>
      </c>
      <c r="AK419">
        <v>100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253</v>
      </c>
      <c r="BQ419">
        <v>1</v>
      </c>
      <c r="BR419">
        <v>220</v>
      </c>
      <c r="BS419">
        <v>80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60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258</v>
      </c>
      <c r="CB419">
        <v>1</v>
      </c>
      <c r="CC419">
        <v>120</v>
      </c>
      <c r="CD419">
        <v>100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387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446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6">
        <v>1</v>
      </c>
      <c r="J420" s="76">
        <v>1</v>
      </c>
      <c r="K420" s="73" t="b">
        <v>0</v>
      </c>
      <c r="AI420" t="s">
        <v>256</v>
      </c>
      <c r="AJ420">
        <v>1</v>
      </c>
      <c r="AK420">
        <v>180</v>
      </c>
      <c r="AL420">
        <v>100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25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253</v>
      </c>
      <c r="BQ420">
        <v>1</v>
      </c>
      <c r="BR420">
        <v>170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258</v>
      </c>
      <c r="CB420">
        <v>1</v>
      </c>
      <c r="CC420">
        <v>120</v>
      </c>
      <c r="CD420">
        <v>30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15</v>
      </c>
      <c r="CG4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387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446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6">
        <v>1</v>
      </c>
      <c r="J421" s="76">
        <v>1</v>
      </c>
      <c r="K421" s="73" t="b">
        <v>0</v>
      </c>
      <c r="AI421" t="s">
        <v>256</v>
      </c>
      <c r="AJ421">
        <v>1</v>
      </c>
      <c r="AK421">
        <v>170</v>
      </c>
      <c r="AL421">
        <v>90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23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253</v>
      </c>
      <c r="BQ421">
        <v>1</v>
      </c>
      <c r="BR421">
        <v>220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258</v>
      </c>
      <c r="CB421">
        <v>1</v>
      </c>
      <c r="CC421">
        <v>120</v>
      </c>
      <c r="CD421">
        <v>70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35</v>
      </c>
      <c r="CG4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387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446</v>
      </c>
      <c r="C422">
        <v>1</v>
      </c>
      <c r="D422">
        <v>180</v>
      </c>
      <c r="E422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25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6">
        <v>1</v>
      </c>
      <c r="J422" s="76">
        <v>1</v>
      </c>
      <c r="K422" s="73" t="b">
        <v>0</v>
      </c>
      <c r="AI422" t="s">
        <v>256</v>
      </c>
      <c r="AJ422">
        <v>1</v>
      </c>
      <c r="AK422">
        <v>140</v>
      </c>
      <c r="AL422">
        <v>90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23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253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DH422" t="s">
        <v>387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446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6">
        <v>1</v>
      </c>
      <c r="J423" s="76">
        <v>1</v>
      </c>
      <c r="K423" s="73" t="b">
        <v>0</v>
      </c>
      <c r="AI423" t="s">
        <v>256</v>
      </c>
      <c r="AJ423">
        <v>1</v>
      </c>
      <c r="AK423">
        <v>180</v>
      </c>
      <c r="AL423">
        <v>100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25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253</v>
      </c>
      <c r="BQ423">
        <v>1</v>
      </c>
      <c r="BR423">
        <v>220</v>
      </c>
      <c r="BS423">
        <v>100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75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DH423" t="s">
        <v>387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446</v>
      </c>
      <c r="C424">
        <v>1</v>
      </c>
      <c r="D424">
        <v>190</v>
      </c>
      <c r="E424">
        <v>80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20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6">
        <v>1</v>
      </c>
      <c r="J424" s="76">
        <v>1</v>
      </c>
      <c r="K424" s="73" t="b">
        <v>0</v>
      </c>
      <c r="AI424" t="s">
        <v>256</v>
      </c>
      <c r="AJ424">
        <v>1</v>
      </c>
      <c r="AK424">
        <v>180</v>
      </c>
      <c r="AL424">
        <v>100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25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253</v>
      </c>
      <c r="BQ424">
        <v>1</v>
      </c>
      <c r="BR424">
        <v>220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DH424" t="s">
        <v>387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446</v>
      </c>
      <c r="C425">
        <v>1</v>
      </c>
      <c r="D425">
        <v>180</v>
      </c>
      <c r="E425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25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6">
        <v>1</v>
      </c>
      <c r="J425" s="76">
        <v>1</v>
      </c>
      <c r="K425" s="73" t="b">
        <v>0</v>
      </c>
      <c r="AI425" t="s">
        <v>7330</v>
      </c>
      <c r="AJ425">
        <v>1</v>
      </c>
      <c r="AK425">
        <v>120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50</v>
      </c>
      <c r="AN425" s="76">
        <f ca="1">ROUND((Table2[[#This Row],[XP]]*Table2[[#This Row],[entity_spawned (AVG)]])*(Table2[[#This Row],[activating_chance]]/100),0)</f>
        <v>50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253</v>
      </c>
      <c r="BQ425">
        <v>1</v>
      </c>
      <c r="BR425">
        <v>190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DH425" t="s">
        <v>386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446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6">
        <v>1</v>
      </c>
      <c r="J426" s="76">
        <v>1</v>
      </c>
      <c r="K426" s="73" t="b">
        <v>0</v>
      </c>
      <c r="AI426" t="s">
        <v>7330</v>
      </c>
      <c r="AJ426">
        <v>1</v>
      </c>
      <c r="AK426">
        <v>120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50</v>
      </c>
      <c r="AN426" s="76">
        <f ca="1">ROUND((Table2[[#This Row],[XP]]*Table2[[#This Row],[entity_spawned (AVG)]])*(Table2[[#This Row],[activating_chance]]/100),0)</f>
        <v>50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255</v>
      </c>
      <c r="BQ426">
        <v>1</v>
      </c>
      <c r="BR426">
        <v>200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6" s="76">
        <f ca="1">ROUND((Table61011[[#This Row],[XP]]*Table61011[[#This Row],[entity_spawned (AVG)]])*(Table61011[[#This Row],[activating_chance]]/100),0)</f>
        <v>70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3">
        <v>1</v>
      </c>
      <c r="BX426" s="73">
        <v>1</v>
      </c>
      <c r="BY426" s="73" t="b">
        <v>0</v>
      </c>
      <c r="DH426" t="s">
        <v>386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446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6">
        <v>1</v>
      </c>
      <c r="J427" s="76">
        <v>1</v>
      </c>
      <c r="K427" s="73" t="b">
        <v>0</v>
      </c>
      <c r="AI427" t="s">
        <v>388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255</v>
      </c>
      <c r="BQ427">
        <v>1</v>
      </c>
      <c r="BR427">
        <v>170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7" s="76">
        <f ca="1">ROUND((Table61011[[#This Row],[XP]]*Table61011[[#This Row],[entity_spawned (AVG)]])*(Table61011[[#This Row],[activating_chance]]/100),0)</f>
        <v>70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7" s="73">
        <v>1</v>
      </c>
      <c r="BX427" s="73">
        <v>1</v>
      </c>
      <c r="BY427" s="73" t="b">
        <v>0</v>
      </c>
      <c r="DH427" t="s">
        <v>386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446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6">
        <v>1</v>
      </c>
      <c r="J428" s="76">
        <v>1</v>
      </c>
      <c r="K428" s="73" t="b">
        <v>0</v>
      </c>
      <c r="AI428" t="s">
        <v>388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255</v>
      </c>
      <c r="BQ428">
        <v>1</v>
      </c>
      <c r="BR428">
        <v>200</v>
      </c>
      <c r="BS428">
        <v>80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6">
        <f ca="1">ROUND((Table61011[[#This Row],[XP]]*Table61011[[#This Row],[entity_spawned (AVG)]])*(Table61011[[#This Row],[activating_chance]]/100),0)</f>
        <v>56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3">
        <v>1</v>
      </c>
      <c r="BX428" s="73">
        <v>1</v>
      </c>
      <c r="BY428" s="73" t="b">
        <v>0</v>
      </c>
      <c r="DH428" t="s">
        <v>386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446</v>
      </c>
      <c r="C429">
        <v>1</v>
      </c>
      <c r="D429">
        <v>180</v>
      </c>
      <c r="E429">
        <v>80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20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6">
        <v>1</v>
      </c>
      <c r="J429" s="76">
        <v>1</v>
      </c>
      <c r="K429" s="73" t="b">
        <v>0</v>
      </c>
      <c r="AI429" t="s">
        <v>513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255</v>
      </c>
      <c r="BQ429">
        <v>1</v>
      </c>
      <c r="BR429">
        <v>170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6">
        <f ca="1">ROUND((Table61011[[#This Row],[XP]]*Table61011[[#This Row],[entity_spawned (AVG)]])*(Table61011[[#This Row],[activating_chance]]/100),0)</f>
        <v>70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3">
        <v>1</v>
      </c>
      <c r="BX429" s="73">
        <v>1</v>
      </c>
      <c r="BY429" s="73" t="b">
        <v>0</v>
      </c>
      <c r="DH429" t="s">
        <v>386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446</v>
      </c>
      <c r="C430">
        <v>1</v>
      </c>
      <c r="D430">
        <v>190</v>
      </c>
      <c r="E430">
        <v>100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25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6">
        <v>1</v>
      </c>
      <c r="J430" s="76">
        <v>1</v>
      </c>
      <c r="K430" s="73" t="b">
        <v>0</v>
      </c>
      <c r="BP430" t="s">
        <v>255</v>
      </c>
      <c r="BQ430">
        <v>1</v>
      </c>
      <c r="BR430">
        <v>170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386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446</v>
      </c>
      <c r="C431">
        <v>1</v>
      </c>
      <c r="D431">
        <v>180</v>
      </c>
      <c r="E431">
        <v>80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20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6">
        <v>1</v>
      </c>
      <c r="J431" s="76">
        <v>1</v>
      </c>
      <c r="K431" s="73" t="b">
        <v>0</v>
      </c>
      <c r="BP431" t="s">
        <v>255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386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446</v>
      </c>
      <c r="C432">
        <v>1</v>
      </c>
      <c r="D432">
        <v>180</v>
      </c>
      <c r="E432">
        <v>30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8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6">
        <v>1</v>
      </c>
      <c r="J432" s="76">
        <v>1</v>
      </c>
      <c r="K432" s="73" t="b">
        <v>0</v>
      </c>
      <c r="BP432" t="s">
        <v>255</v>
      </c>
      <c r="BQ432">
        <v>1</v>
      </c>
      <c r="BR432">
        <v>170</v>
      </c>
      <c r="BS432">
        <v>100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70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386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446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6">
        <v>1</v>
      </c>
      <c r="J433" s="76">
        <v>1</v>
      </c>
      <c r="K433" s="73" t="b">
        <v>0</v>
      </c>
      <c r="BP433" t="s">
        <v>255</v>
      </c>
      <c r="BQ433">
        <v>1</v>
      </c>
      <c r="BR433">
        <v>200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386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446</v>
      </c>
      <c r="C434">
        <v>1</v>
      </c>
      <c r="D434">
        <v>190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6">
        <v>1</v>
      </c>
      <c r="J434" s="76">
        <v>1</v>
      </c>
      <c r="K434" s="73" t="b">
        <v>0</v>
      </c>
      <c r="BP434" t="s">
        <v>255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386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446</v>
      </c>
      <c r="C435">
        <v>1</v>
      </c>
      <c r="D435">
        <v>190</v>
      </c>
      <c r="E435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25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6">
        <v>1</v>
      </c>
      <c r="J435" s="76">
        <v>1</v>
      </c>
      <c r="K435" s="73" t="b">
        <v>0</v>
      </c>
      <c r="BP435" t="s">
        <v>255</v>
      </c>
      <c r="BQ435">
        <v>1</v>
      </c>
      <c r="BR435">
        <v>170</v>
      </c>
      <c r="BS435">
        <v>80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56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386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446</v>
      </c>
      <c r="C436">
        <v>1</v>
      </c>
      <c r="D436">
        <v>180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6">
        <v>1</v>
      </c>
      <c r="J436" s="76">
        <v>1</v>
      </c>
      <c r="K436" s="73" t="b">
        <v>0</v>
      </c>
      <c r="BP436" t="s">
        <v>256</v>
      </c>
      <c r="BQ436">
        <v>1</v>
      </c>
      <c r="BR436">
        <v>150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6">
        <f ca="1">ROUND((Table61011[[#This Row],[XP]]*Table61011[[#This Row],[entity_spawned (AVG)]])*(Table61011[[#This Row],[activating_chance]]/100),0)</f>
        <v>25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3">
        <v>1</v>
      </c>
      <c r="BX436" s="73">
        <v>1</v>
      </c>
      <c r="BY436" s="73" t="b">
        <v>0</v>
      </c>
      <c r="DH436" t="s">
        <v>386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446</v>
      </c>
      <c r="C437">
        <v>1</v>
      </c>
      <c r="D437">
        <v>190</v>
      </c>
      <c r="E437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25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6">
        <v>1</v>
      </c>
      <c r="J437" s="76">
        <v>1</v>
      </c>
      <c r="K437" s="73" t="b">
        <v>0</v>
      </c>
      <c r="BP437" t="s">
        <v>256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6">
        <f ca="1">ROUND((Table61011[[#This Row],[XP]]*Table61011[[#This Row],[entity_spawned (AVG)]])*(Table61011[[#This Row],[activating_chance]]/100),0)</f>
        <v>25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3">
        <v>1</v>
      </c>
      <c r="BX437" s="73">
        <v>1</v>
      </c>
      <c r="BY437" s="73" t="b">
        <v>0</v>
      </c>
      <c r="DH437" t="s">
        <v>386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446</v>
      </c>
      <c r="C438">
        <v>1</v>
      </c>
      <c r="D438">
        <v>180</v>
      </c>
      <c r="E438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25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6">
        <v>1</v>
      </c>
      <c r="J438" s="76">
        <v>1</v>
      </c>
      <c r="K438" s="73" t="b">
        <v>0</v>
      </c>
      <c r="BP438" t="s">
        <v>256</v>
      </c>
      <c r="BQ438">
        <v>1</v>
      </c>
      <c r="BR438">
        <v>200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6">
        <f ca="1">ROUND((Table61011[[#This Row],[XP]]*Table61011[[#This Row],[entity_spawned (AVG)]])*(Table61011[[#This Row],[activating_chance]]/100),0)</f>
        <v>25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3">
        <v>1</v>
      </c>
      <c r="BX438" s="73">
        <v>1</v>
      </c>
      <c r="BY438" s="73" t="b">
        <v>0</v>
      </c>
      <c r="DH438" t="s">
        <v>386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446</v>
      </c>
      <c r="C439">
        <v>1</v>
      </c>
      <c r="D439">
        <v>190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6">
        <v>1</v>
      </c>
      <c r="J439" s="76">
        <v>1</v>
      </c>
      <c r="K439" s="73" t="b">
        <v>0</v>
      </c>
      <c r="BP439" t="s">
        <v>256</v>
      </c>
      <c r="BQ439">
        <v>1</v>
      </c>
      <c r="BR439">
        <v>200</v>
      </c>
      <c r="BS439">
        <v>100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6">
        <f ca="1">ROUND((Table61011[[#This Row],[XP]]*Table61011[[#This Row],[entity_spawned (AVG)]])*(Table61011[[#This Row],[activating_chance]]/100),0)</f>
        <v>25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3">
        <v>1</v>
      </c>
      <c r="BX439" s="73">
        <v>1</v>
      </c>
      <c r="BY439" s="73" t="b">
        <v>0</v>
      </c>
      <c r="DH439" t="s">
        <v>386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446</v>
      </c>
      <c r="C440">
        <v>1</v>
      </c>
      <c r="D440">
        <v>180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6">
        <v>1</v>
      </c>
      <c r="J440" s="76">
        <v>1</v>
      </c>
      <c r="K440" s="73" t="b">
        <v>0</v>
      </c>
      <c r="BP440" t="s">
        <v>256</v>
      </c>
      <c r="BQ440">
        <v>1</v>
      </c>
      <c r="BR440">
        <v>180</v>
      </c>
      <c r="BS440">
        <v>30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8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386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446</v>
      </c>
      <c r="C441">
        <v>1</v>
      </c>
      <c r="D441">
        <v>190</v>
      </c>
      <c r="E441">
        <v>80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20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6">
        <v>1</v>
      </c>
      <c r="J441" s="76">
        <v>1</v>
      </c>
      <c r="K441" s="73" t="b">
        <v>0</v>
      </c>
      <c r="BP441" t="s">
        <v>256</v>
      </c>
      <c r="BQ441">
        <v>1</v>
      </c>
      <c r="BR441">
        <v>150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386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446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6">
        <v>1</v>
      </c>
      <c r="J442" s="76">
        <v>1</v>
      </c>
      <c r="K442" s="73" t="b">
        <v>0</v>
      </c>
      <c r="BP442" t="s">
        <v>256</v>
      </c>
      <c r="BQ442">
        <v>1</v>
      </c>
      <c r="BR442">
        <v>200</v>
      </c>
      <c r="BS442">
        <v>40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10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386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446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6">
        <v>1</v>
      </c>
      <c r="J443" s="76">
        <v>1</v>
      </c>
      <c r="K443" s="73" t="b">
        <v>0</v>
      </c>
      <c r="BP443" t="s">
        <v>256</v>
      </c>
      <c r="BQ443">
        <v>1</v>
      </c>
      <c r="BR443">
        <v>200</v>
      </c>
      <c r="BS443">
        <v>30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8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386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446</v>
      </c>
      <c r="C444">
        <v>1</v>
      </c>
      <c r="D444">
        <v>190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6">
        <v>1</v>
      </c>
      <c r="J444" s="76">
        <v>1</v>
      </c>
      <c r="K444" s="73" t="b">
        <v>0</v>
      </c>
      <c r="BP444" t="s">
        <v>256</v>
      </c>
      <c r="BQ444">
        <v>1</v>
      </c>
      <c r="BR444">
        <v>180</v>
      </c>
      <c r="BS444">
        <v>80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20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386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446</v>
      </c>
      <c r="C445">
        <v>1</v>
      </c>
      <c r="D445">
        <v>180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6">
        <v>1</v>
      </c>
      <c r="J445" s="76">
        <v>1</v>
      </c>
      <c r="K445" s="73" t="b">
        <v>0</v>
      </c>
      <c r="BP445" t="s">
        <v>256</v>
      </c>
      <c r="BQ445">
        <v>1</v>
      </c>
      <c r="BR445">
        <v>180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386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446</v>
      </c>
      <c r="C446">
        <v>1</v>
      </c>
      <c r="D446">
        <v>190</v>
      </c>
      <c r="E446">
        <v>80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20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6">
        <v>1</v>
      </c>
      <c r="J446" s="76">
        <v>1</v>
      </c>
      <c r="K446" s="73" t="b">
        <v>0</v>
      </c>
      <c r="BP446" t="s">
        <v>256</v>
      </c>
      <c r="BQ446">
        <v>1</v>
      </c>
      <c r="BR446">
        <v>180</v>
      </c>
      <c r="BS446">
        <v>30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8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386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446</v>
      </c>
      <c r="C447">
        <v>1</v>
      </c>
      <c r="D447">
        <v>180</v>
      </c>
      <c r="E447">
        <v>100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25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6">
        <v>1</v>
      </c>
      <c r="J447" s="76">
        <v>1</v>
      </c>
      <c r="K447" s="73" t="b">
        <v>0</v>
      </c>
      <c r="BP447" t="s">
        <v>256</v>
      </c>
      <c r="BQ447">
        <v>1</v>
      </c>
      <c r="BR447">
        <v>200</v>
      </c>
      <c r="BS447">
        <v>100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25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386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446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6">
        <v>1</v>
      </c>
      <c r="J448" s="76">
        <v>1</v>
      </c>
      <c r="K448" s="73" t="b">
        <v>0</v>
      </c>
      <c r="BP448" t="s">
        <v>256</v>
      </c>
      <c r="BQ448">
        <v>1</v>
      </c>
      <c r="BR448">
        <v>200</v>
      </c>
      <c r="BS448">
        <v>100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25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386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446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6">
        <v>1</v>
      </c>
      <c r="J449" s="76">
        <v>1</v>
      </c>
      <c r="K449" s="73" t="b">
        <v>0</v>
      </c>
      <c r="BP449" t="s">
        <v>256</v>
      </c>
      <c r="BQ449">
        <v>1</v>
      </c>
      <c r="BR449">
        <v>150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386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446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6">
        <v>1</v>
      </c>
      <c r="J450" s="76">
        <v>1</v>
      </c>
      <c r="K450" s="73" t="b">
        <v>0</v>
      </c>
      <c r="BP450" t="s">
        <v>256</v>
      </c>
      <c r="BQ450">
        <v>1</v>
      </c>
      <c r="BR450">
        <v>100</v>
      </c>
      <c r="BS450">
        <v>100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25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386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446</v>
      </c>
      <c r="C451">
        <v>1</v>
      </c>
      <c r="D451">
        <v>190</v>
      </c>
      <c r="E451">
        <v>80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20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6">
        <v>1</v>
      </c>
      <c r="J451" s="76">
        <v>1</v>
      </c>
      <c r="K451" s="73" t="b">
        <v>0</v>
      </c>
      <c r="BP451" t="s">
        <v>256</v>
      </c>
      <c r="BQ451">
        <v>1</v>
      </c>
      <c r="BR451">
        <v>150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386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446</v>
      </c>
      <c r="C452">
        <v>1</v>
      </c>
      <c r="D452">
        <v>190</v>
      </c>
      <c r="E452">
        <v>100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25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6">
        <v>1</v>
      </c>
      <c r="J452" s="76">
        <v>1</v>
      </c>
      <c r="K452" s="73" t="b">
        <v>0</v>
      </c>
      <c r="BP452" t="s">
        <v>256</v>
      </c>
      <c r="BQ452">
        <v>1</v>
      </c>
      <c r="BR452">
        <v>100</v>
      </c>
      <c r="BS452">
        <v>80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20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539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446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6">
        <v>1</v>
      </c>
      <c r="J453" s="76">
        <v>1</v>
      </c>
      <c r="K453" s="73" t="b">
        <v>0</v>
      </c>
      <c r="BP453" t="s">
        <v>256</v>
      </c>
      <c r="BQ453">
        <v>1</v>
      </c>
      <c r="BR453">
        <v>180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539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446</v>
      </c>
      <c r="C454">
        <v>1</v>
      </c>
      <c r="D454">
        <v>190</v>
      </c>
      <c r="E454">
        <v>80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20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6">
        <v>1</v>
      </c>
      <c r="J454" s="76">
        <v>1</v>
      </c>
      <c r="K454" s="73" t="b">
        <v>0</v>
      </c>
      <c r="BP454" t="s">
        <v>256</v>
      </c>
      <c r="BQ454">
        <v>1</v>
      </c>
      <c r="BR454">
        <v>150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539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446</v>
      </c>
      <c r="C455">
        <v>1</v>
      </c>
      <c r="D455">
        <v>180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6">
        <v>1</v>
      </c>
      <c r="J455" s="76">
        <v>1</v>
      </c>
      <c r="K455" s="73" t="b">
        <v>0</v>
      </c>
      <c r="BP455" t="s">
        <v>256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539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446</v>
      </c>
      <c r="C456">
        <v>1</v>
      </c>
      <c r="D456">
        <v>180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6">
        <v>1</v>
      </c>
      <c r="J456" s="76">
        <v>1</v>
      </c>
      <c r="K456" s="73" t="b">
        <v>0</v>
      </c>
      <c r="BP456" t="s">
        <v>256</v>
      </c>
      <c r="BQ456">
        <v>1</v>
      </c>
      <c r="BR456">
        <v>180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539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446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6">
        <v>1</v>
      </c>
      <c r="J457" s="76">
        <v>1</v>
      </c>
      <c r="K457" s="73" t="b">
        <v>0</v>
      </c>
      <c r="BP457" t="s">
        <v>256</v>
      </c>
      <c r="BQ457">
        <v>1</v>
      </c>
      <c r="BR457">
        <v>180</v>
      </c>
      <c r="BS457">
        <v>30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8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539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446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6">
        <v>1</v>
      </c>
      <c r="J458" s="76">
        <v>1</v>
      </c>
      <c r="K458" s="73" t="b">
        <v>0</v>
      </c>
      <c r="BP458" t="s">
        <v>256</v>
      </c>
      <c r="BQ458">
        <v>1</v>
      </c>
      <c r="BR458">
        <v>200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539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608</v>
      </c>
      <c r="C459">
        <v>1</v>
      </c>
      <c r="D459">
        <v>5000</v>
      </c>
      <c r="E459">
        <v>30</v>
      </c>
      <c r="F459" s="76">
        <f ca="1">INDIRECT(ADDRESS(11+(MATCH(RIGHT(Table245[[#This Row],[spawner_sku]],LEN(Table245[[#This Row],[spawner_sku]])-FIND("/",Table245[[#This Row],[spawner_sku]])),Table1[Entity Prefab],0)),10,1,1,"Entities"))</f>
        <v>75</v>
      </c>
      <c r="G459" s="76">
        <f ca="1">ROUND((Table245[[#This Row],[XP]]*Table245[[#This Row],[entity_spawned (AVG)]])*(Table245[[#This Row],[activating_chance]]/100),0)</f>
        <v>23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6">
        <v>1</v>
      </c>
      <c r="J459" s="76">
        <v>1</v>
      </c>
      <c r="K459" s="73" t="b">
        <v>0</v>
      </c>
      <c r="BP459" t="s">
        <v>256</v>
      </c>
      <c r="BQ459">
        <v>1</v>
      </c>
      <c r="BR459">
        <v>100</v>
      </c>
      <c r="BS459">
        <v>80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20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539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608</v>
      </c>
      <c r="C460">
        <v>1</v>
      </c>
      <c r="D460">
        <v>5000</v>
      </c>
      <c r="E460">
        <v>30</v>
      </c>
      <c r="F460" s="76">
        <f ca="1">INDIRECT(ADDRESS(11+(MATCH(RIGHT(Table245[[#This Row],[spawner_sku]],LEN(Table245[[#This Row],[spawner_sku]])-FIND("/",Table245[[#This Row],[spawner_sku]])),Table1[Entity Prefab],0)),10,1,1,"Entities"))</f>
        <v>75</v>
      </c>
      <c r="G460" s="76">
        <f ca="1">ROUND((Table245[[#This Row],[XP]]*Table245[[#This Row],[entity_spawned (AVG)]])*(Table245[[#This Row],[activating_chance]]/100),0)</f>
        <v>23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6">
        <v>1</v>
      </c>
      <c r="J460" s="76">
        <v>1</v>
      </c>
      <c r="K460" s="73" t="b">
        <v>0</v>
      </c>
      <c r="BP460" t="s">
        <v>256</v>
      </c>
      <c r="BQ460">
        <v>1</v>
      </c>
      <c r="BR460">
        <v>200</v>
      </c>
      <c r="BS460">
        <v>100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25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539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608</v>
      </c>
      <c r="C461">
        <v>1</v>
      </c>
      <c r="D461">
        <v>5000</v>
      </c>
      <c r="E461">
        <v>30</v>
      </c>
      <c r="F461" s="76">
        <f ca="1">INDIRECT(ADDRESS(11+(MATCH(RIGHT(Table245[[#This Row],[spawner_sku]],LEN(Table245[[#This Row],[spawner_sku]])-FIND("/",Table245[[#This Row],[spawner_sku]])),Table1[Entity Prefab],0)),10,1,1,"Entities"))</f>
        <v>75</v>
      </c>
      <c r="G461" s="76">
        <f ca="1">ROUND((Table245[[#This Row],[XP]]*Table245[[#This Row],[entity_spawned (AVG)]])*(Table245[[#This Row],[activating_chance]]/100),0)</f>
        <v>23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6">
        <v>1</v>
      </c>
      <c r="J461" s="76">
        <v>1</v>
      </c>
      <c r="K461" s="73" t="b">
        <v>0</v>
      </c>
      <c r="BP461" t="s">
        <v>256</v>
      </c>
      <c r="BQ461">
        <v>1</v>
      </c>
      <c r="BR461">
        <v>200</v>
      </c>
      <c r="BS461">
        <v>100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25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539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608</v>
      </c>
      <c r="C462">
        <v>1</v>
      </c>
      <c r="D462">
        <v>5000</v>
      </c>
      <c r="E462">
        <v>30</v>
      </c>
      <c r="F462" s="76">
        <f ca="1">INDIRECT(ADDRESS(11+(MATCH(RIGHT(Table245[[#This Row],[spawner_sku]],LEN(Table245[[#This Row],[spawner_sku]])-FIND("/",Table245[[#This Row],[spawner_sku]])),Table1[Entity Prefab],0)),10,1,1,"Entities"))</f>
        <v>75</v>
      </c>
      <c r="G462" s="76">
        <f ca="1">ROUND((Table245[[#This Row],[XP]]*Table245[[#This Row],[entity_spawned (AVG)]])*(Table245[[#This Row],[activating_chance]]/100),0)</f>
        <v>23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6">
        <v>1</v>
      </c>
      <c r="J462" s="76">
        <v>1</v>
      </c>
      <c r="K462" s="73" t="b">
        <v>0</v>
      </c>
      <c r="BP462" t="s">
        <v>256</v>
      </c>
      <c r="BQ462">
        <v>1</v>
      </c>
      <c r="BR462">
        <v>150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539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608</v>
      </c>
      <c r="C463">
        <v>1</v>
      </c>
      <c r="D463">
        <v>5000</v>
      </c>
      <c r="E463">
        <v>30</v>
      </c>
      <c r="F463" s="76">
        <f ca="1">INDIRECT(ADDRESS(11+(MATCH(RIGHT(Table245[[#This Row],[spawner_sku]],LEN(Table245[[#This Row],[spawner_sku]])-FIND("/",Table245[[#This Row],[spawner_sku]])),Table1[Entity Prefab],0)),10,1,1,"Entities"))</f>
        <v>75</v>
      </c>
      <c r="G463" s="76">
        <f ca="1">ROUND((Table245[[#This Row],[XP]]*Table245[[#This Row],[entity_spawned (AVG)]])*(Table245[[#This Row],[activating_chance]]/100),0)</f>
        <v>23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6">
        <v>1</v>
      </c>
      <c r="J463" s="76">
        <v>1</v>
      </c>
      <c r="K463" s="73" t="b">
        <v>0</v>
      </c>
      <c r="BP463" t="s">
        <v>256</v>
      </c>
      <c r="BQ463">
        <v>1</v>
      </c>
      <c r="BR463">
        <v>100</v>
      </c>
      <c r="BS463">
        <v>100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25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539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608</v>
      </c>
      <c r="C464">
        <v>1</v>
      </c>
      <c r="D464">
        <v>5000</v>
      </c>
      <c r="E464">
        <v>30</v>
      </c>
      <c r="F464" s="76">
        <f ca="1">INDIRECT(ADDRESS(11+(MATCH(RIGHT(Table245[[#This Row],[spawner_sku]],LEN(Table245[[#This Row],[spawner_sku]])-FIND("/",Table245[[#This Row],[spawner_sku]])),Table1[Entity Prefab],0)),10,1,1,"Entities"))</f>
        <v>75</v>
      </c>
      <c r="G464" s="76">
        <f ca="1">ROUND((Table245[[#This Row],[XP]]*Table245[[#This Row],[entity_spawned (AVG)]])*(Table245[[#This Row],[activating_chance]]/100),0)</f>
        <v>23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6">
        <v>1</v>
      </c>
      <c r="J464" s="76">
        <v>1</v>
      </c>
      <c r="K464" s="73" t="b">
        <v>0</v>
      </c>
      <c r="BP464" t="s">
        <v>256</v>
      </c>
      <c r="BQ464">
        <v>1</v>
      </c>
      <c r="BR464">
        <v>150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539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608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6">
        <v>1</v>
      </c>
      <c r="J465" s="76">
        <v>1</v>
      </c>
      <c r="K465" s="73" t="b">
        <v>0</v>
      </c>
      <c r="BP465" t="s">
        <v>258</v>
      </c>
      <c r="BQ465">
        <v>1</v>
      </c>
      <c r="BR465">
        <v>220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6">
        <f ca="1">ROUND((Table61011[[#This Row],[XP]]*Table61011[[#This Row],[entity_spawned (AVG)]])*(Table61011[[#This Row],[activating_chance]]/100),0)</f>
        <v>50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539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247</v>
      </c>
      <c r="C466">
        <v>1</v>
      </c>
      <c r="D466">
        <v>500</v>
      </c>
      <c r="E466">
        <v>75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56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6">
        <v>1</v>
      </c>
      <c r="J466" s="76">
        <v>1</v>
      </c>
      <c r="K466" s="73" t="b">
        <v>0</v>
      </c>
      <c r="BP466" t="s">
        <v>258</v>
      </c>
      <c r="BQ466">
        <v>1</v>
      </c>
      <c r="BR466">
        <v>240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6">
        <f ca="1">ROUND((Table61011[[#This Row],[XP]]*Table61011[[#This Row],[entity_spawned (AVG)]])*(Table61011[[#This Row],[activating_chance]]/100),0)</f>
        <v>50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539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247</v>
      </c>
      <c r="C467">
        <v>1</v>
      </c>
      <c r="D467">
        <v>500</v>
      </c>
      <c r="E467">
        <v>75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56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6">
        <v>1</v>
      </c>
      <c r="J467" s="76">
        <v>1</v>
      </c>
      <c r="K467" s="73" t="b">
        <v>0</v>
      </c>
      <c r="BP467" t="s">
        <v>258</v>
      </c>
      <c r="BQ467">
        <v>1</v>
      </c>
      <c r="BR467">
        <v>200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6">
        <f ca="1">ROUND((Table61011[[#This Row],[XP]]*Table61011[[#This Row],[entity_spawned (AVG)]])*(Table61011[[#This Row],[activating_chance]]/100),0)</f>
        <v>50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539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491</v>
      </c>
      <c r="C468">
        <v>1</v>
      </c>
      <c r="D468">
        <v>220</v>
      </c>
      <c r="E468">
        <v>100</v>
      </c>
      <c r="F468" s="76">
        <f ca="1">INDIRECT(ADDRESS(11+(MATCH(RIGHT(Table245[[#This Row],[spawner_sku]],LEN(Table245[[#This Row],[spawner_sku]])-FIND("/",Table245[[#This Row],[spawner_sku]])),Table1[Entity Prefab],0)),10,1,1,"Entities"))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6">
        <v>1</v>
      </c>
      <c r="J468" s="76">
        <v>1</v>
      </c>
      <c r="K468" s="73" t="b">
        <v>0</v>
      </c>
      <c r="BP468" t="s">
        <v>258</v>
      </c>
      <c r="BQ468">
        <v>1</v>
      </c>
      <c r="BR468">
        <v>200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6">
        <f ca="1">ROUND((Table61011[[#This Row],[XP]]*Table61011[[#This Row],[entity_spawned (AVG)]])*(Table61011[[#This Row],[activating_chance]]/100),0)</f>
        <v>50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539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491</v>
      </c>
      <c r="C469">
        <v>1</v>
      </c>
      <c r="D469">
        <v>220</v>
      </c>
      <c r="E469">
        <v>100</v>
      </c>
      <c r="F469" s="76">
        <f ca="1">INDIRECT(ADDRESS(11+(MATCH(RIGHT(Table245[[#This Row],[spawner_sku]],LEN(Table245[[#This Row],[spawner_sku]])-FIND("/",Table245[[#This Row],[spawner_sku]])),Table1[Entity Prefab],0)),10,1,1,"Entities"))</f>
        <v>55</v>
      </c>
      <c r="G469" s="76">
        <f ca="1">ROUND((Table245[[#This Row],[XP]]*Table245[[#This Row],[entity_spawned (AVG)]])*(Table245[[#This Row],[activating_chance]]/100),0)</f>
        <v>55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6">
        <v>1</v>
      </c>
      <c r="J469" s="76">
        <v>1</v>
      </c>
      <c r="K469" s="73" t="b">
        <v>0</v>
      </c>
      <c r="BP469" t="s">
        <v>258</v>
      </c>
      <c r="BQ469">
        <v>1</v>
      </c>
      <c r="BR469">
        <v>240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539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491</v>
      </c>
      <c r="C470">
        <v>1</v>
      </c>
      <c r="D470">
        <v>200</v>
      </c>
      <c r="E470">
        <v>100</v>
      </c>
      <c r="F470" s="76">
        <f ca="1">INDIRECT(ADDRESS(11+(MATCH(RIGHT(Table245[[#This Row],[spawner_sku]],LEN(Table245[[#This Row],[spawner_sku]])-FIND("/",Table245[[#This Row],[spawner_sku]])),Table1[Entity Prefab],0)),10,1,1,"Entities"))</f>
        <v>55</v>
      </c>
      <c r="G470" s="76">
        <f ca="1">ROUND((Table245[[#This Row],[XP]]*Table245[[#This Row],[entity_spawned (AVG)]])*(Table245[[#This Row],[activating_chance]]/100),0)</f>
        <v>55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6">
        <v>1</v>
      </c>
      <c r="J470" s="76">
        <v>1</v>
      </c>
      <c r="K470" s="73" t="b">
        <v>0</v>
      </c>
      <c r="BP470" t="s">
        <v>258</v>
      </c>
      <c r="BQ470">
        <v>1</v>
      </c>
      <c r="BR470">
        <v>200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539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492</v>
      </c>
      <c r="C471">
        <v>1</v>
      </c>
      <c r="D471">
        <v>140</v>
      </c>
      <c r="E471">
        <v>80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6">
        <v>1</v>
      </c>
      <c r="J471" s="76">
        <v>1</v>
      </c>
      <c r="K471" s="73" t="b">
        <v>0</v>
      </c>
      <c r="BP471" t="s">
        <v>258</v>
      </c>
      <c r="BQ471">
        <v>1</v>
      </c>
      <c r="BR471">
        <v>240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539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492</v>
      </c>
      <c r="C472">
        <v>1</v>
      </c>
      <c r="D472">
        <v>160</v>
      </c>
      <c r="E472">
        <v>100</v>
      </c>
      <c r="F472" s="76">
        <f ca="1">INDIRECT(ADDRESS(11+(MATCH(RIGHT(Table245[[#This Row],[spawner_sku]],LEN(Table245[[#This Row],[spawner_sku]])-FIND("/",Table245[[#This Row],[spawner_sku]])),Table1[Entity Prefab],0)),10,1,1,"Entities"))</f>
        <v>25</v>
      </c>
      <c r="G472" s="76">
        <f ca="1">ROUND((Table245[[#This Row],[XP]]*Table245[[#This Row],[entity_spawned (AVG)]])*(Table245[[#This Row],[activating_chance]]/100),0)</f>
        <v>25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6">
        <v>1</v>
      </c>
      <c r="J472" s="76">
        <v>1</v>
      </c>
      <c r="K472" s="73" t="b">
        <v>0</v>
      </c>
      <c r="BP472" t="s">
        <v>258</v>
      </c>
      <c r="BQ472">
        <v>1</v>
      </c>
      <c r="BR472">
        <v>240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539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492</v>
      </c>
      <c r="C473">
        <v>1</v>
      </c>
      <c r="D473">
        <v>140</v>
      </c>
      <c r="E473">
        <v>100</v>
      </c>
      <c r="F473" s="76">
        <f ca="1">INDIRECT(ADDRESS(11+(MATCH(RIGHT(Table245[[#This Row],[spawner_sku]],LEN(Table245[[#This Row],[spawner_sku]])-FIND("/",Table245[[#This Row],[spawner_sku]])),Table1[Entity Prefab],0)),10,1,1,"Entities"))</f>
        <v>25</v>
      </c>
      <c r="G473" s="76">
        <f ca="1">ROUND((Table245[[#This Row],[XP]]*Table245[[#This Row],[entity_spawned (AVG)]])*(Table245[[#This Row],[activating_chance]]/100),0)</f>
        <v>25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6">
        <v>1</v>
      </c>
      <c r="J473" s="76">
        <v>1</v>
      </c>
      <c r="K473" s="73" t="b">
        <v>0</v>
      </c>
      <c r="BP473" t="s">
        <v>258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538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492</v>
      </c>
      <c r="C474">
        <v>1</v>
      </c>
      <c r="D474">
        <v>120</v>
      </c>
      <c r="E474">
        <v>80</v>
      </c>
      <c r="F474" s="76">
        <f ca="1">INDIRECT(ADDRESS(11+(MATCH(RIGHT(Table245[[#This Row],[spawner_sku]],LEN(Table245[[#This Row],[spawner_sku]])-FIND("/",Table245[[#This Row],[spawner_sku]])),Table1[Entity Prefab],0)),10,1,1,"Entities"))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6">
        <v>1</v>
      </c>
      <c r="J474" s="76">
        <v>1</v>
      </c>
      <c r="K474" s="73" t="b">
        <v>0</v>
      </c>
      <c r="BP474" t="s">
        <v>258</v>
      </c>
      <c r="BQ474">
        <v>1</v>
      </c>
      <c r="BR474">
        <v>240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538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492</v>
      </c>
      <c r="C475">
        <v>1</v>
      </c>
      <c r="D475">
        <v>140</v>
      </c>
      <c r="E475">
        <v>80</v>
      </c>
      <c r="F475" s="76">
        <f ca="1">INDIRECT(ADDRESS(11+(MATCH(RIGHT(Table245[[#This Row],[spawner_sku]],LEN(Table245[[#This Row],[spawner_sku]])-FIND("/",Table245[[#This Row],[spawner_sku]])),Table1[Entity Prefab],0)),10,1,1,"Entities"))</f>
        <v>25</v>
      </c>
      <c r="G475" s="76">
        <f ca="1">ROUND((Table245[[#This Row],[XP]]*Table245[[#This Row],[entity_spawned (AVG)]])*(Table245[[#This Row],[activating_chance]]/100),0)</f>
        <v>20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6">
        <v>1</v>
      </c>
      <c r="J475" s="76">
        <v>1</v>
      </c>
      <c r="K475" s="73" t="b">
        <v>0</v>
      </c>
      <c r="BP475" t="s">
        <v>258</v>
      </c>
      <c r="BQ475">
        <v>1</v>
      </c>
      <c r="BR475">
        <v>200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538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492</v>
      </c>
      <c r="C476">
        <v>1</v>
      </c>
      <c r="D476">
        <v>150</v>
      </c>
      <c r="E476">
        <v>80</v>
      </c>
      <c r="F476" s="76">
        <f ca="1">INDIRECT(ADDRESS(11+(MATCH(RIGHT(Table245[[#This Row],[spawner_sku]],LEN(Table245[[#This Row],[spawner_sku]])-FIND("/",Table245[[#This Row],[spawner_sku]])),Table1[Entity Prefab],0)),10,1,1,"Entities"))</f>
        <v>25</v>
      </c>
      <c r="G476" s="76">
        <f ca="1">ROUND((Table245[[#This Row],[XP]]*Table245[[#This Row],[entity_spawned (AVG)]])*(Table245[[#This Row],[activating_chance]]/100),0)</f>
        <v>20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6">
        <v>1</v>
      </c>
      <c r="J476" s="76">
        <v>1</v>
      </c>
      <c r="K476" s="73" t="b">
        <v>0</v>
      </c>
      <c r="BP476" t="s">
        <v>258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538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248</v>
      </c>
      <c r="C477">
        <v>1</v>
      </c>
      <c r="D477">
        <v>420</v>
      </c>
      <c r="E477">
        <v>100</v>
      </c>
      <c r="F477" s="76">
        <f ca="1">INDIRECT(ADDRESS(11+(MATCH(RIGHT(Table245[[#This Row],[spawner_sku]],LEN(Table245[[#This Row],[spawner_sku]])-FIND("/",Table245[[#This Row],[spawner_sku]])),Table1[Entity Prefab],0)),10,1,1,"Entities"))</f>
        <v>83</v>
      </c>
      <c r="G477" s="76">
        <f ca="1">ROUND((Table245[[#This Row],[XP]]*Table245[[#This Row],[entity_spawned (AVG)]])*(Table245[[#This Row],[activating_chance]]/100),0)</f>
        <v>83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6">
        <v>1</v>
      </c>
      <c r="J477" s="76">
        <v>1</v>
      </c>
      <c r="K477" s="73" t="b">
        <v>0</v>
      </c>
      <c r="BP477" t="s">
        <v>258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538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248</v>
      </c>
      <c r="C478">
        <v>1</v>
      </c>
      <c r="D478">
        <v>420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83</v>
      </c>
      <c r="G478" s="76">
        <f ca="1">ROUND((Table245[[#This Row],[XP]]*Table245[[#This Row],[entity_spawned (AVG)]])*(Table245[[#This Row],[activating_chance]]/100),0)</f>
        <v>83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6">
        <v>1</v>
      </c>
      <c r="J478" s="76">
        <v>1</v>
      </c>
      <c r="K478" s="73" t="b">
        <v>0</v>
      </c>
      <c r="BP478" t="s">
        <v>258</v>
      </c>
      <c r="BQ478">
        <v>1</v>
      </c>
      <c r="BR478">
        <v>240</v>
      </c>
      <c r="BS478">
        <v>30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15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538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249</v>
      </c>
      <c r="C479">
        <v>1</v>
      </c>
      <c r="D479">
        <v>300</v>
      </c>
      <c r="E479">
        <v>50</v>
      </c>
      <c r="F479" s="76">
        <f ca="1">INDIRECT(ADDRESS(11+(MATCH(RIGHT(Table245[[#This Row],[spawner_sku]],LEN(Table245[[#This Row],[spawner_sku]])-FIND("/",Table245[[#This Row],[spawner_sku]])),Table1[Entity Prefab],0)),10,1,1,"Entities"))</f>
        <v>75</v>
      </c>
      <c r="G479" s="76">
        <f ca="1">ROUND((Table245[[#This Row],[XP]]*Table245[[#This Row],[entity_spawned (AVG)]])*(Table245[[#This Row],[activating_chance]]/100),0)</f>
        <v>38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6">
        <v>1</v>
      </c>
      <c r="J479" s="76">
        <v>1</v>
      </c>
      <c r="K479" s="73" t="b">
        <v>0</v>
      </c>
      <c r="BP479" t="s">
        <v>258</v>
      </c>
      <c r="BQ479">
        <v>1</v>
      </c>
      <c r="BR479">
        <v>220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538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249</v>
      </c>
      <c r="C480">
        <v>1</v>
      </c>
      <c r="D480">
        <v>300</v>
      </c>
      <c r="E480">
        <v>100</v>
      </c>
      <c r="F480" s="76">
        <f ca="1">INDIRECT(ADDRESS(11+(MATCH(RIGHT(Table245[[#This Row],[spawner_sku]],LEN(Table245[[#This Row],[spawner_sku]])-FIND("/",Table245[[#This Row],[spawner_sku]])),Table1[Entity Prefab],0)),10,1,1,"Entities"))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6">
        <v>1</v>
      </c>
      <c r="J480" s="76">
        <v>2</v>
      </c>
      <c r="K480" s="73" t="b">
        <v>0</v>
      </c>
      <c r="BP480" t="s">
        <v>258</v>
      </c>
      <c r="BQ480">
        <v>1</v>
      </c>
      <c r="BR480">
        <v>220</v>
      </c>
      <c r="BS480">
        <v>60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30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538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249</v>
      </c>
      <c r="C481">
        <v>1</v>
      </c>
      <c r="D481">
        <v>300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75</v>
      </c>
      <c r="G481" s="76">
        <f ca="1">ROUND((Table245[[#This Row],[XP]]*Table245[[#This Row],[entity_spawned (AVG)]])*(Table245[[#This Row],[activating_chance]]/100),0)</f>
        <v>60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6">
        <v>1</v>
      </c>
      <c r="J481" s="76">
        <v>1</v>
      </c>
      <c r="K481" s="73" t="b">
        <v>0</v>
      </c>
      <c r="BP481" t="s">
        <v>258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538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249</v>
      </c>
      <c r="C482">
        <v>1</v>
      </c>
      <c r="D482">
        <v>300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6">
        <v>1</v>
      </c>
      <c r="J482" s="76">
        <v>1</v>
      </c>
      <c r="K482" s="73" t="b">
        <v>0</v>
      </c>
      <c r="BP482" t="s">
        <v>258</v>
      </c>
      <c r="BQ482">
        <v>1</v>
      </c>
      <c r="BR482">
        <v>200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538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249</v>
      </c>
      <c r="C483">
        <v>1</v>
      </c>
      <c r="D483">
        <v>260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6">
        <v>1</v>
      </c>
      <c r="J483" s="76">
        <v>1</v>
      </c>
      <c r="K483" s="73" t="b">
        <v>0</v>
      </c>
      <c r="BP483" t="s">
        <v>258</v>
      </c>
      <c r="BQ483">
        <v>1</v>
      </c>
      <c r="BR483">
        <v>200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538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401</v>
      </c>
      <c r="C484">
        <v>1</v>
      </c>
      <c r="D484">
        <v>300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6">
        <v>1</v>
      </c>
      <c r="J484" s="76">
        <v>1</v>
      </c>
      <c r="K484" s="73" t="b">
        <v>0</v>
      </c>
      <c r="BP484" t="s">
        <v>258</v>
      </c>
      <c r="BQ484">
        <v>1</v>
      </c>
      <c r="BR484">
        <v>240</v>
      </c>
      <c r="BS484">
        <v>100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50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538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401</v>
      </c>
      <c r="C485">
        <v>1</v>
      </c>
      <c r="D485">
        <v>300</v>
      </c>
      <c r="E485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6">
        <v>1</v>
      </c>
      <c r="J485" s="76">
        <v>1</v>
      </c>
      <c r="K485" s="73" t="b">
        <v>0</v>
      </c>
      <c r="BP485" t="s">
        <v>258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538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401</v>
      </c>
      <c r="C486">
        <v>1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6">
        <v>1</v>
      </c>
      <c r="J486" s="76">
        <v>1</v>
      </c>
      <c r="K486" s="73" t="b">
        <v>0</v>
      </c>
      <c r="BP486" t="s">
        <v>258</v>
      </c>
      <c r="BQ486">
        <v>1</v>
      </c>
      <c r="BR486">
        <v>240</v>
      </c>
      <c r="BS486">
        <v>100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50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538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401</v>
      </c>
      <c r="C487">
        <v>1</v>
      </c>
      <c r="D487">
        <v>300</v>
      </c>
      <c r="E487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6">
        <v>1</v>
      </c>
      <c r="J487" s="76">
        <v>1</v>
      </c>
      <c r="K487" s="73" t="b">
        <v>0</v>
      </c>
      <c r="BP487" t="s">
        <v>395</v>
      </c>
      <c r="BQ487">
        <v>1</v>
      </c>
      <c r="BR487">
        <v>240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538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402</v>
      </c>
      <c r="C488">
        <v>1</v>
      </c>
      <c r="D488">
        <v>270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6">
        <v>1</v>
      </c>
      <c r="J488" s="76">
        <v>1</v>
      </c>
      <c r="K488" s="73" t="b">
        <v>0</v>
      </c>
      <c r="BP488" t="s">
        <v>395</v>
      </c>
      <c r="BQ488">
        <v>1</v>
      </c>
      <c r="BR488">
        <v>220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538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402</v>
      </c>
      <c r="C489">
        <v>1</v>
      </c>
      <c r="D489">
        <v>270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6">
        <v>1</v>
      </c>
      <c r="J489" s="76">
        <v>1</v>
      </c>
      <c r="K489" s="73" t="b">
        <v>0</v>
      </c>
      <c r="BP489" t="s">
        <v>395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538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402</v>
      </c>
      <c r="C490">
        <v>1</v>
      </c>
      <c r="D490">
        <v>270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6">
        <v>1</v>
      </c>
      <c r="J490" s="76">
        <v>1</v>
      </c>
      <c r="K490" s="73" t="b">
        <v>0</v>
      </c>
      <c r="BP490" t="s">
        <v>338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538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402</v>
      </c>
      <c r="C491">
        <v>1</v>
      </c>
      <c r="D491">
        <v>270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6">
        <v>1</v>
      </c>
      <c r="J491" s="76">
        <v>1</v>
      </c>
      <c r="K491" s="73" t="b">
        <v>0</v>
      </c>
      <c r="BP491" t="s">
        <v>338</v>
      </c>
      <c r="BQ491">
        <v>1</v>
      </c>
      <c r="BR491">
        <v>240</v>
      </c>
      <c r="BS491">
        <v>20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10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538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447</v>
      </c>
      <c r="C492">
        <v>1</v>
      </c>
      <c r="D492">
        <v>280</v>
      </c>
      <c r="E492">
        <v>50</v>
      </c>
      <c r="F492" s="76">
        <f ca="1">INDIRECT(ADDRESS(11+(MATCH(RIGHT(Table245[[#This Row],[spawner_sku]],LEN(Table245[[#This Row],[spawner_sku]])-FIND("/",Table245[[#This Row],[spawner_sku]])),Table1[Entity Prefab],0)),10,1,1,"Entities"))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6">
        <v>1</v>
      </c>
      <c r="J492" s="76">
        <v>1</v>
      </c>
      <c r="K492" s="73" t="b">
        <v>0</v>
      </c>
      <c r="BP492" t="s">
        <v>338</v>
      </c>
      <c r="BQ492">
        <v>1</v>
      </c>
      <c r="BR492">
        <v>240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538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447</v>
      </c>
      <c r="C493">
        <v>1</v>
      </c>
      <c r="D493">
        <v>310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6">
        <v>1</v>
      </c>
      <c r="J493" s="76">
        <v>1</v>
      </c>
      <c r="K493" s="73" t="b">
        <v>0</v>
      </c>
      <c r="BP493" t="s">
        <v>455</v>
      </c>
      <c r="BQ493">
        <v>1</v>
      </c>
      <c r="BR493">
        <v>240</v>
      </c>
      <c r="BS493">
        <v>80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40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538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447</v>
      </c>
      <c r="C494">
        <v>1</v>
      </c>
      <c r="D494">
        <v>310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55</v>
      </c>
      <c r="G494" s="76">
        <f ca="1">ROUND((Table245[[#This Row],[XP]]*Table245[[#This Row],[entity_spawned (AVG)]])*(Table245[[#This Row],[activating_chance]]/100),0)</f>
        <v>55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6">
        <v>1</v>
      </c>
      <c r="J494" s="76">
        <v>1</v>
      </c>
      <c r="K494" s="73" t="b">
        <v>0</v>
      </c>
      <c r="BP494" t="s">
        <v>455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538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447</v>
      </c>
      <c r="C495">
        <v>1</v>
      </c>
      <c r="D495">
        <v>280</v>
      </c>
      <c r="E495">
        <v>50</v>
      </c>
      <c r="F495" s="76">
        <f ca="1">INDIRECT(ADDRESS(11+(MATCH(RIGHT(Table245[[#This Row],[spawner_sku]],LEN(Table245[[#This Row],[spawner_sku]])-FIND("/",Table245[[#This Row],[spawner_sku]])),Table1[Entity Prefab],0)),10,1,1,"Entities"))</f>
        <v>55</v>
      </c>
      <c r="G495" s="76">
        <f ca="1">ROUND((Table245[[#This Row],[XP]]*Table245[[#This Row],[entity_spawned (AVG)]])*(Table245[[#This Row],[activating_chance]]/100),0)</f>
        <v>28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6">
        <v>1</v>
      </c>
      <c r="J495" s="76">
        <v>1</v>
      </c>
      <c r="K495" s="73" t="b">
        <v>0</v>
      </c>
      <c r="BP495" t="s">
        <v>455</v>
      </c>
      <c r="BQ495">
        <v>1</v>
      </c>
      <c r="BR495">
        <v>240</v>
      </c>
      <c r="BS495">
        <v>80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40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538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250</v>
      </c>
      <c r="C496">
        <v>1</v>
      </c>
      <c r="D496">
        <v>230</v>
      </c>
      <c r="E496">
        <v>80</v>
      </c>
      <c r="F496" s="76">
        <f ca="1">INDIRECT(ADDRESS(11+(MATCH(RIGHT(Table245[[#This Row],[spawner_sku]],LEN(Table245[[#This Row],[spawner_sku]])-FIND("/",Table245[[#This Row],[spawner_sku]])),Table1[Entity Prefab],0)),10,1,1,"Entities"))</f>
        <v>50</v>
      </c>
      <c r="G496" s="76">
        <f ca="1">ROUND((Table245[[#This Row],[XP]]*Table245[[#This Row],[entity_spawned (AVG)]])*(Table245[[#This Row],[activating_chance]]/100),0)</f>
        <v>40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6">
        <v>1</v>
      </c>
      <c r="J496" s="76">
        <v>1</v>
      </c>
      <c r="K496" s="73" t="b">
        <v>0</v>
      </c>
      <c r="BP496" t="s">
        <v>455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538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251</v>
      </c>
      <c r="C497">
        <v>1</v>
      </c>
      <c r="D497">
        <v>270</v>
      </c>
      <c r="E497">
        <v>20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11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6">
        <v>1</v>
      </c>
      <c r="J497" s="76">
        <v>1</v>
      </c>
      <c r="K497" s="73" t="b">
        <v>0</v>
      </c>
      <c r="BP497" t="s">
        <v>455</v>
      </c>
      <c r="BQ497">
        <v>1</v>
      </c>
      <c r="BR497">
        <v>240</v>
      </c>
      <c r="BS497">
        <v>100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50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538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251</v>
      </c>
      <c r="C498">
        <v>1</v>
      </c>
      <c r="D498">
        <v>270</v>
      </c>
      <c r="E498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6">
        <v>1</v>
      </c>
      <c r="J498" s="76">
        <v>1</v>
      </c>
      <c r="K498" s="73" t="b">
        <v>0</v>
      </c>
      <c r="BP498" t="s">
        <v>456</v>
      </c>
      <c r="BQ498">
        <v>1</v>
      </c>
      <c r="BR498">
        <v>220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8" s="76">
        <f ca="1">ROUND((Table61011[[#This Row],[XP]]*Table61011[[#This Row],[entity_spawned (AVG)]])*(Table61011[[#This Row],[activating_chance]]/100),0)</f>
        <v>75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538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251</v>
      </c>
      <c r="C499">
        <v>1</v>
      </c>
      <c r="D499">
        <v>230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6">
        <v>1</v>
      </c>
      <c r="J499" s="76">
        <v>1</v>
      </c>
      <c r="K499" s="73" t="b">
        <v>0</v>
      </c>
      <c r="BP499" t="s">
        <v>456</v>
      </c>
      <c r="BQ499">
        <v>1</v>
      </c>
      <c r="BR499">
        <v>220</v>
      </c>
      <c r="BS499">
        <v>100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9" s="76">
        <f ca="1">ROUND((Table61011[[#This Row],[XP]]*Table61011[[#This Row],[entity_spawned (AVG)]])*(Table61011[[#This Row],[activating_chance]]/100),0)</f>
        <v>75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538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251</v>
      </c>
      <c r="C500">
        <v>1</v>
      </c>
      <c r="D500">
        <v>240</v>
      </c>
      <c r="E500">
        <v>40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22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6">
        <v>1</v>
      </c>
      <c r="J500" s="76">
        <v>1</v>
      </c>
      <c r="K500" s="73" t="b">
        <v>0</v>
      </c>
      <c r="BP500" t="s">
        <v>456</v>
      </c>
      <c r="BQ500">
        <v>1</v>
      </c>
      <c r="BR500">
        <v>220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0" s="76">
        <f ca="1">ROUND((Table61011[[#This Row],[XP]]*Table61011[[#This Row],[entity_spawned (AVG)]])*(Table61011[[#This Row],[activating_chance]]/100),0)</f>
        <v>75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538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251</v>
      </c>
      <c r="C501">
        <v>1</v>
      </c>
      <c r="D501">
        <v>230</v>
      </c>
      <c r="E501">
        <v>100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55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6">
        <v>1</v>
      </c>
      <c r="J501" s="76">
        <v>1</v>
      </c>
      <c r="K501" s="73" t="b">
        <v>0</v>
      </c>
      <c r="BP501" t="s">
        <v>514</v>
      </c>
      <c r="BQ501">
        <v>1</v>
      </c>
      <c r="BR501">
        <v>220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538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251</v>
      </c>
      <c r="C502">
        <v>1</v>
      </c>
      <c r="D502">
        <v>230</v>
      </c>
      <c r="E502">
        <v>60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33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6">
        <v>1</v>
      </c>
      <c r="J502" s="76">
        <v>1</v>
      </c>
      <c r="K502" s="73" t="b">
        <v>0</v>
      </c>
      <c r="BP502" t="s">
        <v>514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6">
        <f ca="1">ROUND((Table61011[[#This Row],[XP]]*Table61011[[#This Row],[entity_spawned (AVG)]])*(Table61011[[#This Row],[activating_chance]]/100),0)</f>
        <v>50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538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339</v>
      </c>
      <c r="C503">
        <v>1</v>
      </c>
      <c r="D503">
        <v>230</v>
      </c>
      <c r="E503">
        <v>60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33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6">
        <v>1</v>
      </c>
      <c r="J503" s="76">
        <v>1</v>
      </c>
      <c r="K503" s="73" t="b">
        <v>0</v>
      </c>
      <c r="BP503" t="s">
        <v>512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6">
        <f ca="1">ROUND((Table61011[[#This Row],[XP]]*Table61011[[#This Row],[entity_spawned (AVG)]])*(Table61011[[#This Row],[activating_chance]]/100),0)</f>
        <v>50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538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448</v>
      </c>
      <c r="C504">
        <v>1</v>
      </c>
      <c r="D504">
        <v>260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75</v>
      </c>
      <c r="G504" s="76">
        <f ca="1">ROUND((Table245[[#This Row],[XP]]*Table245[[#This Row],[entity_spawned (AVG)]])*(Table245[[#This Row],[activating_chance]]/100),0)</f>
        <v>75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6">
        <v>1</v>
      </c>
      <c r="J504" s="76">
        <v>1</v>
      </c>
      <c r="K504" s="73" t="b">
        <v>0</v>
      </c>
      <c r="BP504" t="s">
        <v>7330</v>
      </c>
      <c r="BQ504">
        <v>1</v>
      </c>
      <c r="BR504">
        <v>120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6">
        <f ca="1">ROUND((Table61011[[#This Row],[XP]]*Table61011[[#This Row],[entity_spawned (AVG)]])*(Table61011[[#This Row],[activating_chance]]/100),0)</f>
        <v>50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538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448</v>
      </c>
      <c r="C505">
        <v>1</v>
      </c>
      <c r="D505">
        <v>260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75</v>
      </c>
      <c r="G505" s="76">
        <f ca="1">ROUND((Table245[[#This Row],[XP]]*Table245[[#This Row],[entity_spawned (AVG)]])*(Table245[[#This Row],[activating_chance]]/100),0)</f>
        <v>75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6">
        <v>1</v>
      </c>
      <c r="J505" s="76">
        <v>1</v>
      </c>
      <c r="K505" s="73" t="b">
        <v>0</v>
      </c>
      <c r="BP505" t="s">
        <v>7330</v>
      </c>
      <c r="BQ505">
        <v>1</v>
      </c>
      <c r="BR505">
        <v>120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538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252</v>
      </c>
      <c r="C506">
        <v>1</v>
      </c>
      <c r="D506">
        <v>260</v>
      </c>
      <c r="E50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83</v>
      </c>
      <c r="G506" s="76">
        <f ca="1">ROUND((Table245[[#This Row],[XP]]*Table245[[#This Row],[entity_spawned (AVG)]])*(Table245[[#This Row],[activating_chance]]/100),0)</f>
        <v>83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6">
        <v>1</v>
      </c>
      <c r="J506" s="76">
        <v>1</v>
      </c>
      <c r="K506" s="73" t="b">
        <v>0</v>
      </c>
      <c r="BP506" t="s">
        <v>7330</v>
      </c>
      <c r="BQ506">
        <v>1</v>
      </c>
      <c r="BR506">
        <v>120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538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252</v>
      </c>
      <c r="C507">
        <v>1</v>
      </c>
      <c r="D507">
        <v>270</v>
      </c>
      <c r="E507">
        <v>40</v>
      </c>
      <c r="F507" s="76">
        <f ca="1">INDIRECT(ADDRESS(11+(MATCH(RIGHT(Table245[[#This Row],[spawner_sku]],LEN(Table245[[#This Row],[spawner_sku]])-FIND("/",Table245[[#This Row],[spawner_sku]])),Table1[Entity Prefab],0)),10,1,1,"Entities"))</f>
        <v>83</v>
      </c>
      <c r="G507" s="76">
        <f ca="1">ROUND((Table245[[#This Row],[XP]]*Table245[[#This Row],[entity_spawned (AVG)]])*(Table245[[#This Row],[activating_chance]]/100),0)</f>
        <v>33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6">
        <v>1</v>
      </c>
      <c r="J507" s="76">
        <v>1</v>
      </c>
      <c r="K507" s="73" t="b">
        <v>0</v>
      </c>
      <c r="BP507" t="s">
        <v>7330</v>
      </c>
      <c r="BQ507">
        <v>1</v>
      </c>
      <c r="BR507">
        <v>120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538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252</v>
      </c>
      <c r="C508">
        <v>1</v>
      </c>
      <c r="D508">
        <v>240</v>
      </c>
      <c r="E508">
        <v>70</v>
      </c>
      <c r="F508" s="76">
        <f ca="1">INDIRECT(ADDRESS(11+(MATCH(RIGHT(Table245[[#This Row],[spawner_sku]],LEN(Table245[[#This Row],[spawner_sku]])-FIND("/",Table245[[#This Row],[spawner_sku]])),Table1[Entity Prefab],0)),10,1,1,"Entities"))</f>
        <v>83</v>
      </c>
      <c r="G508" s="76">
        <f ca="1">ROUND((Table245[[#This Row],[XP]]*Table245[[#This Row],[entity_spawned (AVG)]])*(Table245[[#This Row],[activating_chance]]/100),0)</f>
        <v>58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6">
        <v>1</v>
      </c>
      <c r="J508" s="76">
        <v>1</v>
      </c>
      <c r="K508" s="73" t="b">
        <v>0</v>
      </c>
      <c r="BP508" t="s">
        <v>388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538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252</v>
      </c>
      <c r="C509">
        <v>1</v>
      </c>
      <c r="D509">
        <v>280</v>
      </c>
      <c r="E509">
        <v>20</v>
      </c>
      <c r="F509" s="76">
        <f ca="1">INDIRECT(ADDRESS(11+(MATCH(RIGHT(Table245[[#This Row],[spawner_sku]],LEN(Table245[[#This Row],[spawner_sku]])-FIND("/",Table245[[#This Row],[spawner_sku]])),Table1[Entity Prefab],0)),10,1,1,"Entities"))</f>
        <v>83</v>
      </c>
      <c r="G509" s="76">
        <f ca="1">ROUND((Table245[[#This Row],[XP]]*Table245[[#This Row],[entity_spawned (AVG)]])*(Table245[[#This Row],[activating_chance]]/100),0)</f>
        <v>17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6">
        <v>1</v>
      </c>
      <c r="J509" s="76">
        <v>1</v>
      </c>
      <c r="K509" s="73" t="b">
        <v>0</v>
      </c>
      <c r="DH509" t="s">
        <v>538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348</v>
      </c>
      <c r="C510">
        <v>1</v>
      </c>
      <c r="D510">
        <v>180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50</v>
      </c>
      <c r="G510" s="76">
        <f ca="1">ROUND((Table245[[#This Row],[XP]]*Table245[[#This Row],[entity_spawned (AVG)]])*(Table245[[#This Row],[activating_chance]]/100),0)</f>
        <v>50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6">
        <v>1</v>
      </c>
      <c r="J510" s="76">
        <v>1</v>
      </c>
      <c r="K510" s="73" t="b">
        <v>0</v>
      </c>
      <c r="DH510" t="s">
        <v>538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253</v>
      </c>
      <c r="C511">
        <v>1</v>
      </c>
      <c r="D511">
        <v>190</v>
      </c>
      <c r="E511">
        <v>60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45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6">
        <v>1</v>
      </c>
      <c r="J511" s="76">
        <v>1</v>
      </c>
      <c r="K511" s="73" t="b">
        <v>0</v>
      </c>
      <c r="DH511" t="s">
        <v>538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253</v>
      </c>
      <c r="C512">
        <v>1</v>
      </c>
      <c r="D512">
        <v>190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6">
        <v>1</v>
      </c>
      <c r="J512" s="76">
        <v>1</v>
      </c>
      <c r="K512" s="73" t="b">
        <v>0</v>
      </c>
      <c r="DH512" t="s">
        <v>538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253</v>
      </c>
      <c r="C513">
        <v>1</v>
      </c>
      <c r="D513">
        <v>160</v>
      </c>
      <c r="E513">
        <v>100</v>
      </c>
      <c r="F513" s="76">
        <f ca="1">INDIRECT(ADDRESS(11+(MATCH(RIGHT(Table245[[#This Row],[spawner_sku]],LEN(Table245[[#This Row],[spawner_sku]])-FIND("/",Table245[[#This Row],[spawner_sku]])),Table1[Entity Prefab],0)),10,1,1,"Entities"))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6">
        <v>1</v>
      </c>
      <c r="J513" s="76">
        <v>1</v>
      </c>
      <c r="K513" s="73" t="b">
        <v>0</v>
      </c>
      <c r="DH513" t="s">
        <v>538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253</v>
      </c>
      <c r="C514">
        <v>1</v>
      </c>
      <c r="D514">
        <v>160</v>
      </c>
      <c r="E514">
        <v>100</v>
      </c>
      <c r="F514" s="76">
        <f ca="1">INDIRECT(ADDRESS(11+(MATCH(RIGHT(Table245[[#This Row],[spawner_sku]],LEN(Table245[[#This Row],[spawner_sku]])-FIND("/",Table245[[#This Row],[spawner_sku]])),Table1[Entity Prefab],0)),10,1,1,"Entities"))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6">
        <v>1</v>
      </c>
      <c r="J514" s="76">
        <v>1</v>
      </c>
      <c r="K514" s="73" t="b">
        <v>0</v>
      </c>
      <c r="DH514" t="s">
        <v>538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253</v>
      </c>
      <c r="C515">
        <v>1</v>
      </c>
      <c r="D515">
        <v>180</v>
      </c>
      <c r="E515">
        <v>60</v>
      </c>
      <c r="F515" s="76">
        <f ca="1">INDIRECT(ADDRESS(11+(MATCH(RIGHT(Table245[[#This Row],[spawner_sku]],LEN(Table245[[#This Row],[spawner_sku]])-FIND("/",Table245[[#This Row],[spawner_sku]])),Table1[Entity Prefab],0)),10,1,1,"Entities"))</f>
        <v>75</v>
      </c>
      <c r="G515" s="76">
        <f ca="1">ROUND((Table245[[#This Row],[XP]]*Table245[[#This Row],[entity_spawned (AVG)]])*(Table245[[#This Row],[activating_chance]]/100),0)</f>
        <v>45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6">
        <v>1</v>
      </c>
      <c r="J515" s="76">
        <v>1</v>
      </c>
      <c r="K515" s="73" t="b">
        <v>0</v>
      </c>
      <c r="DH515" t="s">
        <v>538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253</v>
      </c>
      <c r="C516">
        <v>1</v>
      </c>
      <c r="D516">
        <v>160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6">
        <v>1</v>
      </c>
      <c r="J516" s="76">
        <v>1</v>
      </c>
      <c r="K516" s="73" t="b">
        <v>0</v>
      </c>
      <c r="DH516" t="s">
        <v>538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253</v>
      </c>
      <c r="C517">
        <v>1</v>
      </c>
      <c r="D517">
        <v>160</v>
      </c>
      <c r="E517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6">
        <v>1</v>
      </c>
      <c r="J517" s="76">
        <v>1</v>
      </c>
      <c r="K517" s="73" t="b">
        <v>0</v>
      </c>
      <c r="DH517" t="s">
        <v>538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253</v>
      </c>
      <c r="C518">
        <v>1</v>
      </c>
      <c r="D518">
        <v>190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6">
        <v>1</v>
      </c>
      <c r="J518" s="76">
        <v>1</v>
      </c>
      <c r="K518" s="73" t="b">
        <v>0</v>
      </c>
      <c r="DH518" t="s">
        <v>538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253</v>
      </c>
      <c r="C519">
        <v>1</v>
      </c>
      <c r="D519">
        <v>220</v>
      </c>
      <c r="E519">
        <v>75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56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6">
        <v>1</v>
      </c>
      <c r="J519" s="76">
        <v>1</v>
      </c>
      <c r="K519" s="73" t="b">
        <v>0</v>
      </c>
      <c r="DH519" t="s">
        <v>538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253</v>
      </c>
      <c r="C520">
        <v>1</v>
      </c>
      <c r="D520">
        <v>220</v>
      </c>
      <c r="E520">
        <v>75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6">
        <v>1</v>
      </c>
      <c r="J520" s="76">
        <v>1</v>
      </c>
      <c r="K520" s="73" t="b">
        <v>0</v>
      </c>
      <c r="DH520" t="s">
        <v>538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253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6">
        <v>1</v>
      </c>
      <c r="J521" s="76">
        <v>1</v>
      </c>
      <c r="K521" s="73" t="b">
        <v>0</v>
      </c>
      <c r="DH521" t="s">
        <v>538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253</v>
      </c>
      <c r="C522">
        <v>1</v>
      </c>
      <c r="D522">
        <v>220</v>
      </c>
      <c r="E522">
        <v>40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6">
        <v>1</v>
      </c>
      <c r="J522" s="76">
        <v>1</v>
      </c>
      <c r="K522" s="73" t="b">
        <v>0</v>
      </c>
      <c r="DH522" t="s">
        <v>538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253</v>
      </c>
      <c r="C523">
        <v>1</v>
      </c>
      <c r="D523">
        <v>220</v>
      </c>
      <c r="E523">
        <v>40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6">
        <v>1</v>
      </c>
      <c r="J523" s="76">
        <v>1</v>
      </c>
      <c r="K523" s="73" t="b">
        <v>0</v>
      </c>
      <c r="DH523" t="s">
        <v>538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253</v>
      </c>
      <c r="C524">
        <v>1</v>
      </c>
      <c r="D524">
        <v>190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6">
        <v>1</v>
      </c>
      <c r="J524" s="76">
        <v>1</v>
      </c>
      <c r="K524" s="73" t="b">
        <v>0</v>
      </c>
      <c r="DH524" t="s">
        <v>538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253</v>
      </c>
      <c r="C525">
        <v>1</v>
      </c>
      <c r="D525">
        <v>170</v>
      </c>
      <c r="E525">
        <v>80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6">
        <v>1</v>
      </c>
      <c r="J525" s="76">
        <v>1</v>
      </c>
      <c r="K525" s="73" t="b">
        <v>0</v>
      </c>
      <c r="DH525" t="s">
        <v>538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253</v>
      </c>
      <c r="C526">
        <v>1</v>
      </c>
      <c r="D526">
        <v>160</v>
      </c>
      <c r="E526">
        <v>60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6">
        <v>1</v>
      </c>
      <c r="J526" s="76">
        <v>1</v>
      </c>
      <c r="K526" s="73" t="b">
        <v>0</v>
      </c>
      <c r="DH526" t="s">
        <v>538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253</v>
      </c>
      <c r="C527">
        <v>1</v>
      </c>
      <c r="D527">
        <v>160</v>
      </c>
      <c r="E527">
        <v>30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6">
        <v>1</v>
      </c>
      <c r="J527" s="76">
        <v>1</v>
      </c>
      <c r="K527" s="73" t="b">
        <v>0</v>
      </c>
      <c r="DH527" t="s">
        <v>538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253</v>
      </c>
      <c r="C528">
        <v>1</v>
      </c>
      <c r="D528">
        <v>170</v>
      </c>
      <c r="E528">
        <v>80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6">
        <v>1</v>
      </c>
      <c r="J528" s="76">
        <v>1</v>
      </c>
      <c r="K528" s="73" t="b">
        <v>0</v>
      </c>
      <c r="DH528" t="s">
        <v>538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253</v>
      </c>
      <c r="C529">
        <v>1</v>
      </c>
      <c r="D529">
        <v>160</v>
      </c>
      <c r="E529">
        <v>80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6">
        <v>1</v>
      </c>
      <c r="J529" s="76">
        <v>1</v>
      </c>
      <c r="K529" s="73" t="b">
        <v>0</v>
      </c>
      <c r="DH529" t="s">
        <v>538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253</v>
      </c>
      <c r="C530">
        <v>1</v>
      </c>
      <c r="D530">
        <v>180</v>
      </c>
      <c r="E530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6">
        <v>1</v>
      </c>
      <c r="J530" s="76">
        <v>1</v>
      </c>
      <c r="K530" s="73" t="b">
        <v>0</v>
      </c>
      <c r="DH530" t="s">
        <v>538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253</v>
      </c>
      <c r="C531">
        <v>1</v>
      </c>
      <c r="D531">
        <v>180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6">
        <v>1</v>
      </c>
      <c r="J531" s="76">
        <v>1</v>
      </c>
      <c r="K531" s="73" t="b">
        <v>0</v>
      </c>
      <c r="DH531" t="s">
        <v>538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253</v>
      </c>
      <c r="C532">
        <v>1</v>
      </c>
      <c r="D532">
        <v>160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6">
        <v>1</v>
      </c>
      <c r="J532" s="76">
        <v>1</v>
      </c>
      <c r="K532" s="73" t="b">
        <v>0</v>
      </c>
      <c r="DH532" t="s">
        <v>538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253</v>
      </c>
      <c r="C533">
        <v>1</v>
      </c>
      <c r="D533">
        <v>190</v>
      </c>
      <c r="E533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6">
        <v>1</v>
      </c>
      <c r="J533" s="76">
        <v>1</v>
      </c>
      <c r="K533" s="73" t="b">
        <v>0</v>
      </c>
      <c r="DH533" t="s">
        <v>538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253</v>
      </c>
      <c r="C534">
        <v>1</v>
      </c>
      <c r="D534">
        <v>160</v>
      </c>
      <c r="E534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6">
        <v>1</v>
      </c>
      <c r="J534" s="76">
        <v>1</v>
      </c>
      <c r="K534" s="73" t="b">
        <v>0</v>
      </c>
      <c r="DH534" t="s">
        <v>538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253</v>
      </c>
      <c r="C535">
        <v>1</v>
      </c>
      <c r="D535">
        <v>230</v>
      </c>
      <c r="E535">
        <v>100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6">
        <v>1</v>
      </c>
      <c r="J535" s="76">
        <v>1</v>
      </c>
      <c r="K535" s="73" t="b">
        <v>0</v>
      </c>
      <c r="DH535" t="s">
        <v>538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335</v>
      </c>
      <c r="C536">
        <v>1</v>
      </c>
      <c r="D536">
        <v>160</v>
      </c>
      <c r="E53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6">
        <v>1</v>
      </c>
      <c r="J536" s="76">
        <v>1</v>
      </c>
      <c r="K536" s="73" t="b">
        <v>0</v>
      </c>
      <c r="DH536" t="s">
        <v>538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335</v>
      </c>
      <c r="C537">
        <v>1</v>
      </c>
      <c r="D537">
        <v>190</v>
      </c>
      <c r="E537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6">
        <v>1</v>
      </c>
      <c r="J537" s="76">
        <v>1</v>
      </c>
      <c r="K537" s="73" t="b">
        <v>0</v>
      </c>
      <c r="DH537" t="s">
        <v>538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335</v>
      </c>
      <c r="C538">
        <v>1</v>
      </c>
      <c r="D538">
        <v>200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6">
        <v>1</v>
      </c>
      <c r="J538" s="76">
        <v>1</v>
      </c>
      <c r="K538" s="73" t="b">
        <v>0</v>
      </c>
      <c r="DH538" t="s">
        <v>538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335</v>
      </c>
      <c r="C539">
        <v>1</v>
      </c>
      <c r="D539">
        <v>220</v>
      </c>
      <c r="E539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6">
        <v>1</v>
      </c>
      <c r="J539" s="76">
        <v>1</v>
      </c>
      <c r="K539" s="73" t="b">
        <v>0</v>
      </c>
      <c r="DH539" t="s">
        <v>538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335</v>
      </c>
      <c r="C540">
        <v>1</v>
      </c>
      <c r="D540">
        <v>210</v>
      </c>
      <c r="E540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6">
        <v>1</v>
      </c>
      <c r="J540" s="76">
        <v>1</v>
      </c>
      <c r="K540" s="73" t="b">
        <v>0</v>
      </c>
      <c r="DH540" t="s">
        <v>538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254</v>
      </c>
      <c r="C541">
        <v>1</v>
      </c>
      <c r="D541">
        <v>190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6">
        <v>1</v>
      </c>
      <c r="J541" s="76">
        <v>1</v>
      </c>
      <c r="K541" s="73" t="b">
        <v>0</v>
      </c>
      <c r="DH541" t="s">
        <v>538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255</v>
      </c>
      <c r="C542">
        <v>1</v>
      </c>
      <c r="D542">
        <v>175</v>
      </c>
      <c r="E542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6">
        <v>1</v>
      </c>
      <c r="J542" s="76">
        <v>1</v>
      </c>
      <c r="K542" s="73" t="b">
        <v>0</v>
      </c>
      <c r="DH542" t="s">
        <v>538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255</v>
      </c>
      <c r="C543">
        <v>1</v>
      </c>
      <c r="D543">
        <v>220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6">
        <v>1</v>
      </c>
      <c r="J543" s="76">
        <v>1</v>
      </c>
      <c r="K543" s="73" t="b">
        <v>0</v>
      </c>
      <c r="DH543" t="s">
        <v>538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255</v>
      </c>
      <c r="C544">
        <v>1</v>
      </c>
      <c r="D544">
        <v>175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6">
        <v>1</v>
      </c>
      <c r="J544" s="76">
        <v>1</v>
      </c>
      <c r="K544" s="73" t="b">
        <v>0</v>
      </c>
      <c r="DH544" t="s">
        <v>538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255</v>
      </c>
      <c r="C545">
        <v>1</v>
      </c>
      <c r="D545">
        <v>190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6">
        <v>1</v>
      </c>
      <c r="J545" s="76">
        <v>1</v>
      </c>
      <c r="K545" s="73" t="b">
        <v>0</v>
      </c>
      <c r="DH545" t="s">
        <v>538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255</v>
      </c>
      <c r="C546">
        <v>1</v>
      </c>
      <c r="D546">
        <v>175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6">
        <v>1</v>
      </c>
      <c r="J546" s="76">
        <v>1</v>
      </c>
      <c r="K546" s="73" t="b">
        <v>0</v>
      </c>
      <c r="DH546" t="s">
        <v>538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255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6">
        <v>1</v>
      </c>
      <c r="J547" s="76">
        <v>1</v>
      </c>
      <c r="K547" s="73" t="b">
        <v>0</v>
      </c>
      <c r="DH547" t="s">
        <v>538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255</v>
      </c>
      <c r="C548">
        <v>1</v>
      </c>
      <c r="D548">
        <v>220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6">
        <v>1</v>
      </c>
      <c r="J548" s="76">
        <v>1</v>
      </c>
      <c r="K548" s="73" t="b">
        <v>0</v>
      </c>
      <c r="DH548" t="s">
        <v>538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255</v>
      </c>
      <c r="C549">
        <v>1</v>
      </c>
      <c r="D549">
        <v>170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6">
        <v>1</v>
      </c>
      <c r="J549" s="76">
        <v>1</v>
      </c>
      <c r="K549" s="73" t="b">
        <v>0</v>
      </c>
      <c r="DH549" t="s">
        <v>538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255</v>
      </c>
      <c r="C550">
        <v>1</v>
      </c>
      <c r="D550">
        <v>190</v>
      </c>
      <c r="E550">
        <v>80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6">
        <v>1</v>
      </c>
      <c r="J550" s="76">
        <v>1</v>
      </c>
      <c r="K550" s="73" t="b">
        <v>0</v>
      </c>
      <c r="DH550" t="s">
        <v>538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255</v>
      </c>
      <c r="C551">
        <v>1</v>
      </c>
      <c r="D551">
        <v>220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6">
        <v>1</v>
      </c>
      <c r="J551" s="76">
        <v>1</v>
      </c>
      <c r="K551" s="73" t="b">
        <v>0</v>
      </c>
      <c r="DH551" t="s">
        <v>538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255</v>
      </c>
      <c r="C552">
        <v>1</v>
      </c>
      <c r="D552">
        <v>220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6">
        <v>1</v>
      </c>
      <c r="J552" s="76">
        <v>1</v>
      </c>
      <c r="K552" s="73" t="b">
        <v>0</v>
      </c>
      <c r="DH552" t="s">
        <v>538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255</v>
      </c>
      <c r="C553">
        <v>1</v>
      </c>
      <c r="D553">
        <v>175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6">
        <v>1</v>
      </c>
      <c r="J553" s="76">
        <v>1</v>
      </c>
      <c r="K553" s="73" t="b">
        <v>0</v>
      </c>
      <c r="DH553" t="s">
        <v>538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255</v>
      </c>
      <c r="C554">
        <v>1</v>
      </c>
      <c r="D554">
        <v>190</v>
      </c>
      <c r="E554">
        <v>90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6">
        <v>1</v>
      </c>
      <c r="J554" s="76">
        <v>1</v>
      </c>
      <c r="K554" s="73" t="b">
        <v>0</v>
      </c>
      <c r="DH554" t="s">
        <v>538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255</v>
      </c>
      <c r="C555">
        <v>1</v>
      </c>
      <c r="D555">
        <v>190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6">
        <v>1</v>
      </c>
      <c r="J555" s="76">
        <v>1</v>
      </c>
      <c r="K555" s="73" t="b">
        <v>0</v>
      </c>
      <c r="DH555" t="s">
        <v>538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255</v>
      </c>
      <c r="C556">
        <v>1</v>
      </c>
      <c r="D556">
        <v>175</v>
      </c>
      <c r="E55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6">
        <v>1</v>
      </c>
      <c r="J556" s="76">
        <v>1</v>
      </c>
      <c r="K556" s="73" t="b">
        <v>0</v>
      </c>
      <c r="DH556" t="s">
        <v>538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255</v>
      </c>
      <c r="C557">
        <v>1</v>
      </c>
      <c r="D557">
        <v>175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6">
        <v>1</v>
      </c>
      <c r="J557" s="76">
        <v>1</v>
      </c>
      <c r="K557" s="73" t="b">
        <v>0</v>
      </c>
      <c r="DH557" t="s">
        <v>538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255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6">
        <v>1</v>
      </c>
      <c r="J558" s="76">
        <v>1</v>
      </c>
      <c r="K558" s="73" t="b">
        <v>0</v>
      </c>
      <c r="DH558" t="s">
        <v>538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255</v>
      </c>
      <c r="C559">
        <v>1</v>
      </c>
      <c r="D559">
        <v>220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6">
        <v>1</v>
      </c>
      <c r="J559" s="76">
        <v>1</v>
      </c>
      <c r="K559" s="73" t="b">
        <v>0</v>
      </c>
      <c r="DH559" t="s">
        <v>538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255</v>
      </c>
      <c r="C560">
        <v>1</v>
      </c>
      <c r="D560">
        <v>190</v>
      </c>
      <c r="E560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6">
        <v>1</v>
      </c>
      <c r="J560" s="76">
        <v>1</v>
      </c>
      <c r="K560" s="73" t="b">
        <v>0</v>
      </c>
      <c r="DH560" t="s">
        <v>538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255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6">
        <v>1</v>
      </c>
      <c r="J561" s="76">
        <v>1</v>
      </c>
      <c r="K561" s="73" t="b">
        <v>0</v>
      </c>
      <c r="DH561" t="s">
        <v>538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255</v>
      </c>
      <c r="C562">
        <v>1</v>
      </c>
      <c r="D562">
        <v>190</v>
      </c>
      <c r="E562">
        <v>40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6">
        <v>1</v>
      </c>
      <c r="J562" s="76">
        <v>1</v>
      </c>
      <c r="K562" s="73" t="b">
        <v>0</v>
      </c>
      <c r="DH562" t="s">
        <v>538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255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6">
        <v>1</v>
      </c>
      <c r="J563" s="76">
        <v>1</v>
      </c>
      <c r="K563" s="73" t="b">
        <v>0</v>
      </c>
      <c r="DH563" t="s">
        <v>538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255</v>
      </c>
      <c r="C564">
        <v>1</v>
      </c>
      <c r="D564">
        <v>190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6">
        <v>1</v>
      </c>
      <c r="J564" s="76">
        <v>1</v>
      </c>
      <c r="K564" s="73" t="b">
        <v>0</v>
      </c>
      <c r="DH564" t="s">
        <v>538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256</v>
      </c>
      <c r="C565">
        <v>1</v>
      </c>
      <c r="D565">
        <v>130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6">
        <v>1</v>
      </c>
      <c r="J565" s="76">
        <v>1</v>
      </c>
      <c r="K565" s="73" t="b">
        <v>0</v>
      </c>
      <c r="DH565" t="s">
        <v>538</v>
      </c>
      <c r="DI565">
        <v>1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75</v>
      </c>
      <c r="DN5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256</v>
      </c>
      <c r="C566">
        <v>1</v>
      </c>
      <c r="D566">
        <v>190</v>
      </c>
      <c r="E566">
        <v>80</v>
      </c>
      <c r="F56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6">
        <v>1</v>
      </c>
      <c r="J566" s="76">
        <v>1</v>
      </c>
      <c r="K566" s="73" t="b">
        <v>0</v>
      </c>
      <c r="DH566" t="s">
        <v>538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256</v>
      </c>
      <c r="C567">
        <v>1</v>
      </c>
      <c r="D567">
        <v>170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6">
        <v>1</v>
      </c>
      <c r="J567" s="76">
        <v>1</v>
      </c>
      <c r="K567" s="73" t="b">
        <v>0</v>
      </c>
      <c r="DH567" t="s">
        <v>538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256</v>
      </c>
      <c r="C568">
        <v>1</v>
      </c>
      <c r="D568">
        <v>200</v>
      </c>
      <c r="E568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6">
        <v>1</v>
      </c>
      <c r="J568" s="76">
        <v>1</v>
      </c>
      <c r="K568" s="73" t="b">
        <v>0</v>
      </c>
      <c r="DH568" t="s">
        <v>538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256</v>
      </c>
      <c r="C569">
        <v>1</v>
      </c>
      <c r="D569">
        <v>130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6">
        <v>1</v>
      </c>
      <c r="J569" s="76">
        <v>1</v>
      </c>
      <c r="K569" s="73" t="b">
        <v>0</v>
      </c>
      <c r="DH569" t="s">
        <v>538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256</v>
      </c>
      <c r="C570">
        <v>1</v>
      </c>
      <c r="D570">
        <v>170</v>
      </c>
      <c r="E570">
        <v>60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6">
        <v>1</v>
      </c>
      <c r="J570" s="76">
        <v>1</v>
      </c>
      <c r="K570" s="73" t="b">
        <v>0</v>
      </c>
      <c r="DH570" t="s">
        <v>538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256</v>
      </c>
      <c r="C571">
        <v>1</v>
      </c>
      <c r="D571">
        <v>140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6">
        <v>1</v>
      </c>
      <c r="J571" s="76">
        <v>1</v>
      </c>
      <c r="K571" s="73" t="b">
        <v>0</v>
      </c>
      <c r="DH571" t="s">
        <v>538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256</v>
      </c>
      <c r="C572">
        <v>1</v>
      </c>
      <c r="D572">
        <v>190</v>
      </c>
      <c r="E572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6">
        <v>1</v>
      </c>
      <c r="J572" s="76">
        <v>1</v>
      </c>
      <c r="K572" s="73" t="b">
        <v>0</v>
      </c>
      <c r="DH572" t="s">
        <v>538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256</v>
      </c>
      <c r="C573">
        <v>1</v>
      </c>
      <c r="D573">
        <v>140</v>
      </c>
      <c r="E573">
        <v>85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6">
        <v>1</v>
      </c>
      <c r="J573" s="76">
        <v>1</v>
      </c>
      <c r="K573" s="73" t="b">
        <v>0</v>
      </c>
      <c r="DH573" t="s">
        <v>538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256</v>
      </c>
      <c r="C574">
        <v>1</v>
      </c>
      <c r="D574">
        <v>190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6">
        <v>1</v>
      </c>
      <c r="J574" s="76">
        <v>1</v>
      </c>
      <c r="K574" s="73" t="b">
        <v>0</v>
      </c>
      <c r="DH574" t="s">
        <v>538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256</v>
      </c>
      <c r="C575">
        <v>1</v>
      </c>
      <c r="D575">
        <v>140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6">
        <v>1</v>
      </c>
      <c r="J575" s="76">
        <v>1</v>
      </c>
      <c r="K575" s="73" t="b">
        <v>0</v>
      </c>
      <c r="DH575" t="s">
        <v>538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256</v>
      </c>
      <c r="C576">
        <v>1</v>
      </c>
      <c r="D576">
        <v>190</v>
      </c>
      <c r="E576">
        <v>90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6">
        <v>1</v>
      </c>
      <c r="J576" s="76">
        <v>1</v>
      </c>
      <c r="K576" s="73" t="b">
        <v>0</v>
      </c>
      <c r="DH576" t="s">
        <v>538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256</v>
      </c>
      <c r="C577">
        <v>1</v>
      </c>
      <c r="D577">
        <v>200</v>
      </c>
      <c r="E577">
        <v>70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6">
        <v>1</v>
      </c>
      <c r="J577" s="76">
        <v>1</v>
      </c>
      <c r="K577" s="73" t="b">
        <v>0</v>
      </c>
      <c r="DH577" t="s">
        <v>538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256</v>
      </c>
      <c r="C578">
        <v>1</v>
      </c>
      <c r="D578">
        <v>170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6">
        <v>1</v>
      </c>
      <c r="J578" s="76">
        <v>1</v>
      </c>
      <c r="K578" s="73" t="b">
        <v>0</v>
      </c>
      <c r="DH578" t="s">
        <v>538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256</v>
      </c>
      <c r="C579">
        <v>1</v>
      </c>
      <c r="D579">
        <v>140</v>
      </c>
      <c r="E579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6">
        <v>1</v>
      </c>
      <c r="J579" s="76">
        <v>1</v>
      </c>
      <c r="K579" s="73" t="b">
        <v>0</v>
      </c>
      <c r="DH579" t="s">
        <v>538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256</v>
      </c>
      <c r="C580">
        <v>1</v>
      </c>
      <c r="D580">
        <v>140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6">
        <v>1</v>
      </c>
      <c r="J580" s="76">
        <v>1</v>
      </c>
      <c r="K580" s="73" t="b">
        <v>0</v>
      </c>
      <c r="DH580" t="s">
        <v>538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256</v>
      </c>
      <c r="C581">
        <v>1</v>
      </c>
      <c r="D581">
        <v>170</v>
      </c>
      <c r="E581">
        <v>60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6">
        <v>1</v>
      </c>
      <c r="J581" s="76">
        <v>1</v>
      </c>
      <c r="K581" s="73" t="b">
        <v>0</v>
      </c>
      <c r="DH581" t="s">
        <v>538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256</v>
      </c>
      <c r="C582">
        <v>1</v>
      </c>
      <c r="D582">
        <v>170</v>
      </c>
      <c r="E582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6">
        <v>1</v>
      </c>
      <c r="J582" s="76">
        <v>1</v>
      </c>
      <c r="K582" s="73" t="b">
        <v>0</v>
      </c>
      <c r="DH582" t="s">
        <v>538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256</v>
      </c>
      <c r="C583">
        <v>1</v>
      </c>
      <c r="D583">
        <v>160</v>
      </c>
      <c r="E583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6">
        <v>1</v>
      </c>
      <c r="J583" s="76">
        <v>1</v>
      </c>
      <c r="K583" s="73" t="b">
        <v>0</v>
      </c>
      <c r="DH583" t="s">
        <v>538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256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6">
        <v>1</v>
      </c>
      <c r="J584" s="76">
        <v>1</v>
      </c>
      <c r="K584" s="73" t="b">
        <v>0</v>
      </c>
      <c r="DH584" t="s">
        <v>538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256</v>
      </c>
      <c r="C585">
        <v>1</v>
      </c>
      <c r="D585">
        <v>140</v>
      </c>
      <c r="E585">
        <v>80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6">
        <v>1</v>
      </c>
      <c r="J585" s="76">
        <v>1</v>
      </c>
      <c r="K585" s="73" t="b">
        <v>0</v>
      </c>
      <c r="DH585" t="s">
        <v>538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256</v>
      </c>
      <c r="C586">
        <v>1</v>
      </c>
      <c r="D586">
        <v>200</v>
      </c>
      <c r="E586">
        <v>80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6">
        <v>1</v>
      </c>
      <c r="J586" s="76">
        <v>1</v>
      </c>
      <c r="K586" s="73" t="b">
        <v>0</v>
      </c>
      <c r="DH586" t="s">
        <v>538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256</v>
      </c>
      <c r="C587">
        <v>1</v>
      </c>
      <c r="D587">
        <v>190</v>
      </c>
      <c r="E587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6">
        <v>1</v>
      </c>
      <c r="J587" s="76">
        <v>1</v>
      </c>
      <c r="K587" s="73" t="b">
        <v>0</v>
      </c>
      <c r="DH587" t="s">
        <v>538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256</v>
      </c>
      <c r="C588">
        <v>1</v>
      </c>
      <c r="D588">
        <v>140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6">
        <v>1</v>
      </c>
      <c r="J588" s="76">
        <v>1</v>
      </c>
      <c r="K588" s="73" t="b">
        <v>0</v>
      </c>
      <c r="DH588" t="s">
        <v>538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256</v>
      </c>
      <c r="C589">
        <v>1</v>
      </c>
      <c r="D589">
        <v>140</v>
      </c>
      <c r="E589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6">
        <v>1</v>
      </c>
      <c r="J589" s="76">
        <v>1</v>
      </c>
      <c r="K589" s="73" t="b">
        <v>0</v>
      </c>
      <c r="DH589" t="s">
        <v>538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256</v>
      </c>
      <c r="C590">
        <v>1</v>
      </c>
      <c r="D590">
        <v>150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6">
        <v>1</v>
      </c>
      <c r="J590" s="76">
        <v>1</v>
      </c>
      <c r="K590" s="73" t="b">
        <v>0</v>
      </c>
      <c r="DH590" t="s">
        <v>538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256</v>
      </c>
      <c r="C591">
        <v>1</v>
      </c>
      <c r="D591">
        <v>150</v>
      </c>
      <c r="E591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6">
        <v>1</v>
      </c>
      <c r="J591" s="76">
        <v>1</v>
      </c>
      <c r="K591" s="73" t="b">
        <v>0</v>
      </c>
      <c r="DH591" t="s">
        <v>538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256</v>
      </c>
      <c r="C592">
        <v>1</v>
      </c>
      <c r="D592">
        <v>140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6">
        <v>1</v>
      </c>
      <c r="J592" s="76">
        <v>1</v>
      </c>
      <c r="K592" s="73" t="b">
        <v>0</v>
      </c>
      <c r="DH592" t="s">
        <v>538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256</v>
      </c>
      <c r="C593">
        <v>1</v>
      </c>
      <c r="D593">
        <v>160</v>
      </c>
      <c r="E593">
        <v>40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6">
        <v>1</v>
      </c>
      <c r="J593" s="76">
        <v>1</v>
      </c>
      <c r="K593" s="73" t="b">
        <v>0</v>
      </c>
      <c r="DH593" t="s">
        <v>538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256</v>
      </c>
      <c r="C594">
        <v>1</v>
      </c>
      <c r="D594">
        <v>170</v>
      </c>
      <c r="E594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6">
        <v>1</v>
      </c>
      <c r="J594" s="76">
        <v>1</v>
      </c>
      <c r="K594" s="73" t="b">
        <v>0</v>
      </c>
      <c r="DH594" t="s">
        <v>538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256</v>
      </c>
      <c r="C595">
        <v>1</v>
      </c>
      <c r="D595">
        <v>140</v>
      </c>
      <c r="E595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6">
        <v>1</v>
      </c>
      <c r="J595" s="76">
        <v>1</v>
      </c>
      <c r="K595" s="73" t="b">
        <v>0</v>
      </c>
      <c r="DH595" t="s">
        <v>538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256</v>
      </c>
      <c r="C596">
        <v>1</v>
      </c>
      <c r="D596">
        <v>170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6">
        <v>1</v>
      </c>
      <c r="J596" s="76">
        <v>1</v>
      </c>
      <c r="K596" s="73" t="b">
        <v>0</v>
      </c>
      <c r="DH596" t="s">
        <v>538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256</v>
      </c>
      <c r="C597">
        <v>1</v>
      </c>
      <c r="D597">
        <v>170</v>
      </c>
      <c r="E597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6">
        <v>1</v>
      </c>
      <c r="J597" s="76">
        <v>1</v>
      </c>
      <c r="K597" s="73" t="b">
        <v>0</v>
      </c>
      <c r="DH597" t="s">
        <v>538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256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6">
        <v>1</v>
      </c>
      <c r="J598" s="76">
        <v>1</v>
      </c>
      <c r="K598" s="73" t="b">
        <v>0</v>
      </c>
      <c r="DH598" t="s">
        <v>538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256</v>
      </c>
      <c r="C599">
        <v>1</v>
      </c>
      <c r="D599">
        <v>170</v>
      </c>
      <c r="E599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6">
        <v>1</v>
      </c>
      <c r="J599" s="76">
        <v>1</v>
      </c>
      <c r="K599" s="73" t="b">
        <v>0</v>
      </c>
      <c r="DH599" t="s">
        <v>538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256</v>
      </c>
      <c r="C600">
        <v>1</v>
      </c>
      <c r="D600">
        <v>150</v>
      </c>
      <c r="E600">
        <v>80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6">
        <v>1</v>
      </c>
      <c r="J600" s="76">
        <v>1</v>
      </c>
      <c r="K600" s="73" t="b">
        <v>0</v>
      </c>
      <c r="DH600" t="s">
        <v>538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256</v>
      </c>
      <c r="C601">
        <v>1</v>
      </c>
      <c r="D601">
        <v>140</v>
      </c>
      <c r="E601">
        <v>60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6">
        <v>1</v>
      </c>
      <c r="J601" s="76">
        <v>1</v>
      </c>
      <c r="K601" s="73" t="b">
        <v>0</v>
      </c>
      <c r="DH601" t="s">
        <v>538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256</v>
      </c>
      <c r="C602">
        <v>1</v>
      </c>
      <c r="D602">
        <v>190</v>
      </c>
      <c r="E602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6">
        <v>1</v>
      </c>
      <c r="J602" s="76">
        <v>1</v>
      </c>
      <c r="K602" s="73" t="b">
        <v>0</v>
      </c>
      <c r="DH602" t="s">
        <v>538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256</v>
      </c>
      <c r="C603">
        <v>1</v>
      </c>
      <c r="D603">
        <v>190</v>
      </c>
      <c r="E603">
        <v>80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6">
        <v>1</v>
      </c>
      <c r="J603" s="76">
        <v>1</v>
      </c>
      <c r="K603" s="73" t="b">
        <v>0</v>
      </c>
      <c r="DH603" t="s">
        <v>538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256</v>
      </c>
      <c r="C604">
        <v>1</v>
      </c>
      <c r="D604">
        <v>170</v>
      </c>
      <c r="E604">
        <v>80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6">
        <v>1</v>
      </c>
      <c r="J604" s="76">
        <v>1</v>
      </c>
      <c r="K604" s="73" t="b">
        <v>0</v>
      </c>
      <c r="DH604" t="s">
        <v>457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256</v>
      </c>
      <c r="C605">
        <v>1</v>
      </c>
      <c r="D605">
        <v>140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6">
        <v>1</v>
      </c>
      <c r="J605" s="76">
        <v>1</v>
      </c>
      <c r="K605" s="73" t="b">
        <v>0</v>
      </c>
      <c r="DH605" t="s">
        <v>457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256</v>
      </c>
      <c r="C606">
        <v>1</v>
      </c>
      <c r="D606">
        <v>160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6">
        <v>1</v>
      </c>
      <c r="J606" s="76">
        <v>1</v>
      </c>
      <c r="K606" s="73" t="b">
        <v>0</v>
      </c>
      <c r="DH606" t="s">
        <v>457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256</v>
      </c>
      <c r="C607">
        <v>1</v>
      </c>
      <c r="D607">
        <v>170</v>
      </c>
      <c r="E607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6">
        <v>1</v>
      </c>
      <c r="J607" s="76">
        <v>1</v>
      </c>
      <c r="K607" s="73" t="b">
        <v>0</v>
      </c>
      <c r="DH607" t="s">
        <v>457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256</v>
      </c>
      <c r="C608">
        <v>1</v>
      </c>
      <c r="D608">
        <v>190</v>
      </c>
      <c r="E608">
        <v>100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6">
        <v>1</v>
      </c>
      <c r="J608" s="76">
        <v>1</v>
      </c>
      <c r="K608" s="73" t="b">
        <v>0</v>
      </c>
      <c r="DH608" t="s">
        <v>457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256</v>
      </c>
      <c r="C609">
        <v>1</v>
      </c>
      <c r="D609">
        <v>150</v>
      </c>
      <c r="E609">
        <v>100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6">
        <v>1</v>
      </c>
      <c r="J609" s="76">
        <v>1</v>
      </c>
      <c r="K609" s="73" t="b">
        <v>0</v>
      </c>
      <c r="DH609" t="s">
        <v>457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256</v>
      </c>
      <c r="C610">
        <v>1</v>
      </c>
      <c r="D610">
        <v>140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6">
        <v>1</v>
      </c>
      <c r="J610" s="76">
        <v>1</v>
      </c>
      <c r="K610" s="73" t="b">
        <v>0</v>
      </c>
      <c r="DH610" t="s">
        <v>457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256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6">
        <v>1</v>
      </c>
      <c r="J611" s="76">
        <v>1</v>
      </c>
      <c r="K611" s="73" t="b">
        <v>0</v>
      </c>
      <c r="DH611" t="s">
        <v>457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256</v>
      </c>
      <c r="C612">
        <v>1</v>
      </c>
      <c r="D612">
        <v>130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6">
        <v>1</v>
      </c>
      <c r="J612" s="76">
        <v>1</v>
      </c>
      <c r="K612" s="73" t="b">
        <v>0</v>
      </c>
      <c r="DH612" t="s">
        <v>457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256</v>
      </c>
      <c r="C613">
        <v>1</v>
      </c>
      <c r="D613">
        <v>190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6">
        <v>1</v>
      </c>
      <c r="J613" s="76">
        <v>1</v>
      </c>
      <c r="K613" s="73" t="b">
        <v>0</v>
      </c>
      <c r="DH613" t="s">
        <v>457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256</v>
      </c>
      <c r="C614">
        <v>1</v>
      </c>
      <c r="D614">
        <v>140</v>
      </c>
      <c r="E614">
        <v>90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6">
        <v>1</v>
      </c>
      <c r="J614" s="76">
        <v>1</v>
      </c>
      <c r="K614" s="73" t="b">
        <v>0</v>
      </c>
      <c r="DH614" t="s">
        <v>457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256</v>
      </c>
      <c r="C615">
        <v>1</v>
      </c>
      <c r="D615">
        <v>170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6">
        <v>1</v>
      </c>
      <c r="J615" s="76">
        <v>1</v>
      </c>
      <c r="K615" s="73" t="b">
        <v>0</v>
      </c>
      <c r="DH615" t="s">
        <v>457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256</v>
      </c>
      <c r="C616">
        <v>1</v>
      </c>
      <c r="D616">
        <v>140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6">
        <v>1</v>
      </c>
      <c r="J616" s="76">
        <v>1</v>
      </c>
      <c r="K616" s="73" t="b">
        <v>0</v>
      </c>
      <c r="DH616" t="s">
        <v>457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256</v>
      </c>
      <c r="C617">
        <v>1</v>
      </c>
      <c r="D617">
        <v>170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6">
        <v>1</v>
      </c>
      <c r="J617" s="76">
        <v>1</v>
      </c>
      <c r="K617" s="73" t="b">
        <v>0</v>
      </c>
      <c r="DH617" t="s">
        <v>457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256</v>
      </c>
      <c r="C618">
        <v>1</v>
      </c>
      <c r="D618">
        <v>190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6">
        <v>1</v>
      </c>
      <c r="J618" s="76">
        <v>1</v>
      </c>
      <c r="K618" s="73" t="b">
        <v>0</v>
      </c>
      <c r="DH618" t="s">
        <v>457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256</v>
      </c>
      <c r="C619">
        <v>1</v>
      </c>
      <c r="D619">
        <v>190</v>
      </c>
      <c r="E619">
        <v>30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6">
        <v>1</v>
      </c>
      <c r="J619" s="76">
        <v>1</v>
      </c>
      <c r="K619" s="73" t="b">
        <v>0</v>
      </c>
      <c r="DH619" t="s">
        <v>457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256</v>
      </c>
      <c r="C620">
        <v>1</v>
      </c>
      <c r="D620">
        <v>170</v>
      </c>
      <c r="E620">
        <v>60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6">
        <v>1</v>
      </c>
      <c r="J620" s="76">
        <v>1</v>
      </c>
      <c r="K620" s="73" t="b">
        <v>0</v>
      </c>
      <c r="DH620" t="s">
        <v>446</v>
      </c>
      <c r="DI620">
        <v>3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75</v>
      </c>
      <c r="DN6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3</v>
      </c>
      <c r="DP620" s="73">
        <v>4</v>
      </c>
      <c r="DQ620" s="73" t="b">
        <v>0</v>
      </c>
    </row>
    <row r="621" spans="2:121" x14ac:dyDescent="0.25">
      <c r="B621" s="74" t="s">
        <v>256</v>
      </c>
      <c r="C621">
        <v>1</v>
      </c>
      <c r="D621">
        <v>170</v>
      </c>
      <c r="E621">
        <v>55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6">
        <v>1</v>
      </c>
      <c r="J621" s="76">
        <v>1</v>
      </c>
      <c r="K621" s="73" t="b">
        <v>0</v>
      </c>
      <c r="DH621" t="s">
        <v>446</v>
      </c>
      <c r="DI621">
        <v>1</v>
      </c>
      <c r="DJ621">
        <v>200</v>
      </c>
      <c r="DK621">
        <v>100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25</v>
      </c>
      <c r="DN6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256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6">
        <v>1</v>
      </c>
      <c r="J622" s="76">
        <v>1</v>
      </c>
      <c r="K622" s="73" t="b">
        <v>0</v>
      </c>
      <c r="DH622" t="s">
        <v>446</v>
      </c>
      <c r="DI622">
        <v>2</v>
      </c>
      <c r="DJ622">
        <v>200</v>
      </c>
      <c r="DK622">
        <v>100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50</v>
      </c>
      <c r="DN6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3</v>
      </c>
      <c r="DQ622" s="73" t="b">
        <v>0</v>
      </c>
    </row>
    <row r="623" spans="2:121" x14ac:dyDescent="0.25">
      <c r="B623" s="74" t="s">
        <v>256</v>
      </c>
      <c r="C623">
        <v>1</v>
      </c>
      <c r="D623">
        <v>190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6">
        <v>1</v>
      </c>
      <c r="J623" s="76">
        <v>1</v>
      </c>
      <c r="K623" s="73" t="b">
        <v>0</v>
      </c>
      <c r="DH623" t="s">
        <v>446</v>
      </c>
      <c r="DI623">
        <v>3</v>
      </c>
      <c r="DJ623">
        <v>200</v>
      </c>
      <c r="DK623">
        <v>80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60</v>
      </c>
      <c r="DN6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2</v>
      </c>
      <c r="DP623" s="73">
        <v>4</v>
      </c>
      <c r="DQ623" s="73" t="b">
        <v>0</v>
      </c>
    </row>
    <row r="624" spans="2:121" x14ac:dyDescent="0.25">
      <c r="B624" s="74" t="s">
        <v>256</v>
      </c>
      <c r="C624">
        <v>1</v>
      </c>
      <c r="D624">
        <v>140</v>
      </c>
      <c r="E624">
        <v>90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6">
        <v>1</v>
      </c>
      <c r="J624" s="76">
        <v>1</v>
      </c>
      <c r="K624" s="73" t="b">
        <v>0</v>
      </c>
      <c r="DH624" t="s">
        <v>446</v>
      </c>
      <c r="DI624">
        <v>1</v>
      </c>
      <c r="DJ624">
        <v>200</v>
      </c>
      <c r="DK624">
        <v>100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25</v>
      </c>
      <c r="DN6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256</v>
      </c>
      <c r="C625">
        <v>1</v>
      </c>
      <c r="D625">
        <v>170</v>
      </c>
      <c r="E625">
        <v>65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6">
        <v>1</v>
      </c>
      <c r="J625" s="76">
        <v>1</v>
      </c>
      <c r="K625" s="73" t="b">
        <v>0</v>
      </c>
      <c r="DH625" t="s">
        <v>446</v>
      </c>
      <c r="DI625">
        <v>1</v>
      </c>
      <c r="DJ625">
        <v>200</v>
      </c>
      <c r="DK625">
        <v>100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25</v>
      </c>
      <c r="DN6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256</v>
      </c>
      <c r="C626">
        <v>1</v>
      </c>
      <c r="D626">
        <v>160</v>
      </c>
      <c r="E626">
        <v>100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6">
        <v>1</v>
      </c>
      <c r="J626" s="76">
        <v>1</v>
      </c>
      <c r="K626" s="73" t="b">
        <v>0</v>
      </c>
      <c r="DH626" t="s">
        <v>446</v>
      </c>
      <c r="DI626">
        <v>1</v>
      </c>
      <c r="DJ626">
        <v>200</v>
      </c>
      <c r="DK626">
        <v>100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25</v>
      </c>
      <c r="DN6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1</v>
      </c>
      <c r="DQ626" s="73" t="b">
        <v>0</v>
      </c>
    </row>
    <row r="627" spans="2:121" x14ac:dyDescent="0.25">
      <c r="B627" s="74" t="s">
        <v>256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6">
        <v>1</v>
      </c>
      <c r="J627" s="76">
        <v>1</v>
      </c>
      <c r="K627" s="73" t="b">
        <v>0</v>
      </c>
      <c r="DH627" t="s">
        <v>446</v>
      </c>
      <c r="DI627">
        <v>1</v>
      </c>
      <c r="DJ627">
        <v>200</v>
      </c>
      <c r="DK627">
        <v>80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20</v>
      </c>
      <c r="DN6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2</v>
      </c>
      <c r="DQ627" s="73" t="b">
        <v>0</v>
      </c>
    </row>
    <row r="628" spans="2:121" x14ac:dyDescent="0.25">
      <c r="B628" s="74" t="s">
        <v>256</v>
      </c>
      <c r="C628">
        <v>1</v>
      </c>
      <c r="D628">
        <v>170</v>
      </c>
      <c r="E628">
        <v>80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6">
        <v>1</v>
      </c>
      <c r="J628" s="76">
        <v>1</v>
      </c>
      <c r="K628" s="73" t="b">
        <v>0</v>
      </c>
      <c r="DH628" t="s">
        <v>446</v>
      </c>
      <c r="DI628">
        <v>1</v>
      </c>
      <c r="DJ628">
        <v>200</v>
      </c>
      <c r="DK628">
        <v>100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25</v>
      </c>
      <c r="DN6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1</v>
      </c>
      <c r="DQ628" s="73" t="b">
        <v>0</v>
      </c>
    </row>
    <row r="629" spans="2:121" x14ac:dyDescent="0.25">
      <c r="B629" s="74" t="s">
        <v>256</v>
      </c>
      <c r="C629">
        <v>1</v>
      </c>
      <c r="D629">
        <v>170</v>
      </c>
      <c r="E629">
        <v>85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6">
        <v>1</v>
      </c>
      <c r="J629" s="76">
        <v>1</v>
      </c>
      <c r="K629" s="73" t="b">
        <v>0</v>
      </c>
      <c r="DH629" t="s">
        <v>446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1</v>
      </c>
      <c r="DQ629" s="73" t="b">
        <v>0</v>
      </c>
    </row>
    <row r="630" spans="2:121" x14ac:dyDescent="0.25">
      <c r="B630" s="74" t="s">
        <v>256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6">
        <v>1</v>
      </c>
      <c r="J630" s="76">
        <v>1</v>
      </c>
      <c r="K630" s="73" t="b">
        <v>0</v>
      </c>
      <c r="DH630" t="s">
        <v>446</v>
      </c>
      <c r="DI630">
        <v>1</v>
      </c>
      <c r="DJ630">
        <v>200</v>
      </c>
      <c r="DK630">
        <v>100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25</v>
      </c>
      <c r="DN6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1</v>
      </c>
      <c r="DQ630" s="73" t="b">
        <v>0</v>
      </c>
    </row>
    <row r="631" spans="2:121" x14ac:dyDescent="0.25">
      <c r="B631" s="74" t="s">
        <v>256</v>
      </c>
      <c r="C631">
        <v>1</v>
      </c>
      <c r="D631">
        <v>205</v>
      </c>
      <c r="E631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6">
        <v>1</v>
      </c>
      <c r="J631" s="76">
        <v>1</v>
      </c>
      <c r="K631" s="73" t="b">
        <v>0</v>
      </c>
      <c r="DH631" t="s">
        <v>446</v>
      </c>
      <c r="DI631">
        <v>1</v>
      </c>
      <c r="DJ631">
        <v>200</v>
      </c>
      <c r="DK631">
        <v>30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8</v>
      </c>
      <c r="DN6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1</v>
      </c>
      <c r="DQ631" s="73" t="b">
        <v>0</v>
      </c>
    </row>
    <row r="632" spans="2:121" x14ac:dyDescent="0.25">
      <c r="B632" s="74" t="s">
        <v>256</v>
      </c>
      <c r="C632">
        <v>1</v>
      </c>
      <c r="D632">
        <v>170</v>
      </c>
      <c r="E632">
        <v>100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6">
        <v>1</v>
      </c>
      <c r="J632" s="76">
        <v>1</v>
      </c>
      <c r="K632" s="73" t="b">
        <v>0</v>
      </c>
      <c r="DH632" t="s">
        <v>446</v>
      </c>
      <c r="DI632">
        <v>1</v>
      </c>
      <c r="DJ632">
        <v>200</v>
      </c>
      <c r="DK632">
        <v>100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25</v>
      </c>
      <c r="DN6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2</v>
      </c>
      <c r="DQ632" s="73" t="b">
        <v>0</v>
      </c>
    </row>
    <row r="633" spans="2:121" x14ac:dyDescent="0.25">
      <c r="B633" s="74" t="s">
        <v>256</v>
      </c>
      <c r="C633">
        <v>1</v>
      </c>
      <c r="D633">
        <v>170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6">
        <v>1</v>
      </c>
      <c r="J633" s="76">
        <v>1</v>
      </c>
      <c r="K633" s="73" t="b">
        <v>0</v>
      </c>
      <c r="DH633" t="s">
        <v>446</v>
      </c>
      <c r="DI633">
        <v>1</v>
      </c>
      <c r="DJ633">
        <v>200</v>
      </c>
      <c r="DK633">
        <v>100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25</v>
      </c>
      <c r="DN6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256</v>
      </c>
      <c r="C634">
        <v>1</v>
      </c>
      <c r="D634">
        <v>170</v>
      </c>
      <c r="E634">
        <v>40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6">
        <v>1</v>
      </c>
      <c r="J634" s="76">
        <v>1</v>
      </c>
      <c r="K634" s="73" t="b">
        <v>0</v>
      </c>
      <c r="DH634" t="s">
        <v>446</v>
      </c>
      <c r="DI634">
        <v>3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75</v>
      </c>
      <c r="DN6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2</v>
      </c>
      <c r="DP634" s="73">
        <v>4</v>
      </c>
      <c r="DQ634" s="73" t="b">
        <v>0</v>
      </c>
    </row>
    <row r="635" spans="2:121" x14ac:dyDescent="0.25">
      <c r="B635" s="74" t="s">
        <v>256</v>
      </c>
      <c r="C635">
        <v>1</v>
      </c>
      <c r="D635">
        <v>170</v>
      </c>
      <c r="E635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6">
        <v>1</v>
      </c>
      <c r="J635" s="76">
        <v>1</v>
      </c>
      <c r="K635" s="73" t="b">
        <v>0</v>
      </c>
      <c r="DH635" t="s">
        <v>446</v>
      </c>
      <c r="DI635">
        <v>4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100</v>
      </c>
      <c r="DN6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3</v>
      </c>
      <c r="DP635" s="73">
        <v>4</v>
      </c>
      <c r="DQ635" s="73" t="b">
        <v>0</v>
      </c>
    </row>
    <row r="636" spans="2:121" x14ac:dyDescent="0.25">
      <c r="B636" s="74" t="s">
        <v>256</v>
      </c>
      <c r="C636">
        <v>1</v>
      </c>
      <c r="D636">
        <v>190</v>
      </c>
      <c r="E63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6">
        <v>1</v>
      </c>
      <c r="J636" s="76">
        <v>1</v>
      </c>
      <c r="K636" s="73" t="b">
        <v>0</v>
      </c>
      <c r="DH636" t="s">
        <v>446</v>
      </c>
      <c r="DI636">
        <v>2</v>
      </c>
      <c r="DJ636">
        <v>200</v>
      </c>
      <c r="DK636">
        <v>100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50</v>
      </c>
      <c r="DN6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2</v>
      </c>
      <c r="DP636" s="73">
        <v>3</v>
      </c>
      <c r="DQ636" s="73" t="b">
        <v>0</v>
      </c>
    </row>
    <row r="637" spans="2:121" x14ac:dyDescent="0.25">
      <c r="B637" s="74" t="s">
        <v>256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6">
        <v>1</v>
      </c>
      <c r="J637" s="76">
        <v>1</v>
      </c>
      <c r="K637" s="73" t="b">
        <v>0</v>
      </c>
      <c r="DH637" t="s">
        <v>446</v>
      </c>
      <c r="DI637">
        <v>1</v>
      </c>
      <c r="DJ637">
        <v>200</v>
      </c>
      <c r="DK637">
        <v>100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25</v>
      </c>
      <c r="DN6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256</v>
      </c>
      <c r="C638">
        <v>1</v>
      </c>
      <c r="D638">
        <v>190</v>
      </c>
      <c r="E638">
        <v>30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6">
        <v>1</v>
      </c>
      <c r="J638" s="76">
        <v>1</v>
      </c>
      <c r="K638" s="73" t="b">
        <v>0</v>
      </c>
      <c r="DH638" t="s">
        <v>446</v>
      </c>
      <c r="DI638">
        <v>1</v>
      </c>
      <c r="DJ638">
        <v>200</v>
      </c>
      <c r="DK638">
        <v>100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25</v>
      </c>
      <c r="DN6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1</v>
      </c>
      <c r="DQ638" s="73" t="b">
        <v>0</v>
      </c>
    </row>
    <row r="639" spans="2:121" x14ac:dyDescent="0.25">
      <c r="B639" s="74" t="s">
        <v>256</v>
      </c>
      <c r="C639">
        <v>1</v>
      </c>
      <c r="D639">
        <v>190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6">
        <v>1</v>
      </c>
      <c r="J639" s="76">
        <v>1</v>
      </c>
      <c r="K639" s="73" t="b">
        <v>0</v>
      </c>
      <c r="DH639" t="s">
        <v>446</v>
      </c>
      <c r="DI639">
        <v>1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25</v>
      </c>
      <c r="DN6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1</v>
      </c>
      <c r="DQ639" s="73" t="b">
        <v>0</v>
      </c>
    </row>
    <row r="640" spans="2:121" x14ac:dyDescent="0.25">
      <c r="B640" s="74" t="s">
        <v>256</v>
      </c>
      <c r="C640">
        <v>1</v>
      </c>
      <c r="D640">
        <v>140</v>
      </c>
      <c r="E640">
        <v>90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6">
        <v>1</v>
      </c>
      <c r="J640" s="76">
        <v>1</v>
      </c>
      <c r="K640" s="73" t="b">
        <v>0</v>
      </c>
      <c r="DH640" t="s">
        <v>446</v>
      </c>
      <c r="DI640">
        <v>3</v>
      </c>
      <c r="DJ640">
        <v>200</v>
      </c>
      <c r="DK640">
        <v>100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75</v>
      </c>
      <c r="DN6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2</v>
      </c>
      <c r="DP640" s="73">
        <v>4</v>
      </c>
      <c r="DQ640" s="73" t="b">
        <v>0</v>
      </c>
    </row>
    <row r="641" spans="2:121" x14ac:dyDescent="0.25">
      <c r="B641" s="74" t="s">
        <v>256</v>
      </c>
      <c r="C641">
        <v>1</v>
      </c>
      <c r="D641">
        <v>170</v>
      </c>
      <c r="E641">
        <v>60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6">
        <v>1</v>
      </c>
      <c r="J641" s="76">
        <v>1</v>
      </c>
      <c r="K641" s="73" t="b">
        <v>0</v>
      </c>
      <c r="DH641" t="s">
        <v>446</v>
      </c>
      <c r="DI641">
        <v>1</v>
      </c>
      <c r="DJ641">
        <v>200</v>
      </c>
      <c r="DK641">
        <v>100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25</v>
      </c>
      <c r="DN6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2</v>
      </c>
      <c r="DQ641" s="73" t="b">
        <v>0</v>
      </c>
    </row>
    <row r="642" spans="2:121" x14ac:dyDescent="0.25">
      <c r="B642" s="74" t="s">
        <v>256</v>
      </c>
      <c r="C642">
        <v>1</v>
      </c>
      <c r="D642">
        <v>170</v>
      </c>
      <c r="E642">
        <v>60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6">
        <v>1</v>
      </c>
      <c r="J642" s="76">
        <v>1</v>
      </c>
      <c r="K642" s="73" t="b">
        <v>0</v>
      </c>
      <c r="DH642" t="s">
        <v>446</v>
      </c>
      <c r="DI642">
        <v>1</v>
      </c>
      <c r="DJ642">
        <v>200</v>
      </c>
      <c r="DK642">
        <v>100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25</v>
      </c>
      <c r="DN6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256</v>
      </c>
      <c r="C643">
        <v>1</v>
      </c>
      <c r="D643">
        <v>130</v>
      </c>
      <c r="E643">
        <v>85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6">
        <v>1</v>
      </c>
      <c r="J643" s="76">
        <v>1</v>
      </c>
      <c r="K643" s="73" t="b">
        <v>0</v>
      </c>
      <c r="DH643" t="s">
        <v>446</v>
      </c>
      <c r="DI643">
        <v>1</v>
      </c>
      <c r="DJ643">
        <v>200</v>
      </c>
      <c r="DK643">
        <v>80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20</v>
      </c>
      <c r="DN6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2</v>
      </c>
      <c r="DQ643" s="73" t="b">
        <v>0</v>
      </c>
    </row>
    <row r="644" spans="2:121" x14ac:dyDescent="0.25">
      <c r="B644" s="74" t="s">
        <v>256</v>
      </c>
      <c r="C644">
        <v>1</v>
      </c>
      <c r="D644">
        <v>190</v>
      </c>
      <c r="E644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6">
        <v>1</v>
      </c>
      <c r="J644" s="76">
        <v>1</v>
      </c>
      <c r="K644" s="73" t="b">
        <v>0</v>
      </c>
      <c r="DH644" t="s">
        <v>446</v>
      </c>
      <c r="DI644">
        <v>2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50</v>
      </c>
      <c r="DN6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2</v>
      </c>
      <c r="DP644" s="73">
        <v>3</v>
      </c>
      <c r="DQ644" s="73" t="b">
        <v>0</v>
      </c>
    </row>
    <row r="645" spans="2:121" x14ac:dyDescent="0.25">
      <c r="B645" s="74" t="s">
        <v>256</v>
      </c>
      <c r="C645">
        <v>1</v>
      </c>
      <c r="D645">
        <v>170</v>
      </c>
      <c r="E645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6">
        <v>1</v>
      </c>
      <c r="J645" s="76">
        <v>1</v>
      </c>
      <c r="K645" s="73" t="b">
        <v>0</v>
      </c>
      <c r="DH645" t="s">
        <v>446</v>
      </c>
      <c r="DI645">
        <v>2</v>
      </c>
      <c r="DJ645">
        <v>200</v>
      </c>
      <c r="DK645">
        <v>30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15</v>
      </c>
      <c r="DN6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2</v>
      </c>
      <c r="DP645" s="73">
        <v>3</v>
      </c>
      <c r="DQ645" s="73" t="b">
        <v>0</v>
      </c>
    </row>
    <row r="646" spans="2:121" x14ac:dyDescent="0.25">
      <c r="B646" s="74" t="s">
        <v>256</v>
      </c>
      <c r="C646">
        <v>1</v>
      </c>
      <c r="D646">
        <v>150</v>
      </c>
      <c r="E646">
        <v>40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6">
        <v>1</v>
      </c>
      <c r="J646" s="76">
        <v>1</v>
      </c>
      <c r="K646" s="73" t="b">
        <v>0</v>
      </c>
      <c r="DH646" t="s">
        <v>446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2</v>
      </c>
      <c r="DQ646" s="73" t="b">
        <v>0</v>
      </c>
    </row>
    <row r="647" spans="2:121" x14ac:dyDescent="0.25">
      <c r="B647" s="74" t="s">
        <v>256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6">
        <v>1</v>
      </c>
      <c r="J647" s="76">
        <v>1</v>
      </c>
      <c r="K647" s="73" t="b">
        <v>0</v>
      </c>
      <c r="DH647" t="s">
        <v>446</v>
      </c>
      <c r="DI647">
        <v>1</v>
      </c>
      <c r="DJ647">
        <v>200</v>
      </c>
      <c r="DK647">
        <v>100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25</v>
      </c>
      <c r="DN6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2</v>
      </c>
      <c r="DQ647" s="73" t="b">
        <v>0</v>
      </c>
    </row>
    <row r="648" spans="2:121" x14ac:dyDescent="0.25">
      <c r="B648" s="74" t="s">
        <v>256</v>
      </c>
      <c r="C648">
        <v>1</v>
      </c>
      <c r="D648">
        <v>140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6">
        <v>1</v>
      </c>
      <c r="J648" s="76">
        <v>1</v>
      </c>
      <c r="K648" s="73" t="b">
        <v>0</v>
      </c>
      <c r="DH648" t="s">
        <v>446</v>
      </c>
      <c r="DI648">
        <v>1</v>
      </c>
      <c r="DJ648">
        <v>200</v>
      </c>
      <c r="DK648">
        <v>100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25</v>
      </c>
      <c r="DN6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1</v>
      </c>
      <c r="DQ648" s="73" t="b">
        <v>0</v>
      </c>
    </row>
    <row r="649" spans="2:121" x14ac:dyDescent="0.25">
      <c r="B649" s="74" t="s">
        <v>256</v>
      </c>
      <c r="C649">
        <v>1</v>
      </c>
      <c r="D649">
        <v>190</v>
      </c>
      <c r="E649">
        <v>30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6">
        <v>1</v>
      </c>
      <c r="J649" s="76">
        <v>1</v>
      </c>
      <c r="K649" s="73" t="b">
        <v>0</v>
      </c>
      <c r="DH649" t="s">
        <v>446</v>
      </c>
      <c r="DI649">
        <v>1</v>
      </c>
      <c r="DJ649">
        <v>200</v>
      </c>
      <c r="DK649">
        <v>100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25</v>
      </c>
      <c r="DN6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1</v>
      </c>
      <c r="DQ649" s="73" t="b">
        <v>0</v>
      </c>
    </row>
    <row r="650" spans="2:121" x14ac:dyDescent="0.25">
      <c r="B650" s="74" t="s">
        <v>256</v>
      </c>
      <c r="C650">
        <v>1</v>
      </c>
      <c r="D650">
        <v>140</v>
      </c>
      <c r="E650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6">
        <v>1</v>
      </c>
      <c r="J650" s="76">
        <v>1</v>
      </c>
      <c r="K650" s="73" t="b">
        <v>0</v>
      </c>
      <c r="DH650" t="s">
        <v>446</v>
      </c>
      <c r="DI650">
        <v>3</v>
      </c>
      <c r="DJ650">
        <v>200</v>
      </c>
      <c r="DK650">
        <v>100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75</v>
      </c>
      <c r="DN6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2</v>
      </c>
      <c r="DP650" s="73">
        <v>4</v>
      </c>
      <c r="DQ650" s="73" t="b">
        <v>0</v>
      </c>
    </row>
    <row r="651" spans="2:121" x14ac:dyDescent="0.25">
      <c r="B651" s="74" t="s">
        <v>256</v>
      </c>
      <c r="C651">
        <v>1</v>
      </c>
      <c r="D651">
        <v>170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6">
        <v>1</v>
      </c>
      <c r="J651" s="76">
        <v>1</v>
      </c>
      <c r="K651" s="73" t="b">
        <v>0</v>
      </c>
      <c r="DH651" t="s">
        <v>446</v>
      </c>
      <c r="DI651">
        <v>1</v>
      </c>
      <c r="DJ651">
        <v>200</v>
      </c>
      <c r="DK651">
        <v>30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8</v>
      </c>
      <c r="DN6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1</v>
      </c>
      <c r="DQ651" s="73" t="b">
        <v>0</v>
      </c>
    </row>
    <row r="652" spans="2:121" x14ac:dyDescent="0.25">
      <c r="B652" s="74" t="s">
        <v>256</v>
      </c>
      <c r="C652">
        <v>1</v>
      </c>
      <c r="D652">
        <v>140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6">
        <v>1</v>
      </c>
      <c r="J652" s="76">
        <v>1</v>
      </c>
      <c r="K652" s="73" t="b">
        <v>0</v>
      </c>
      <c r="DH652" t="s">
        <v>446</v>
      </c>
      <c r="DI652">
        <v>1</v>
      </c>
      <c r="DJ652">
        <v>200</v>
      </c>
      <c r="DK652">
        <v>100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25</v>
      </c>
      <c r="DN6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1</v>
      </c>
      <c r="DQ652" s="73" t="b">
        <v>0</v>
      </c>
    </row>
    <row r="653" spans="2:121" x14ac:dyDescent="0.25">
      <c r="B653" s="74" t="s">
        <v>257</v>
      </c>
      <c r="C653">
        <v>1</v>
      </c>
      <c r="D653">
        <v>160</v>
      </c>
      <c r="E653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6">
        <v>1</v>
      </c>
      <c r="J653" s="76">
        <v>1</v>
      </c>
      <c r="K653" s="73" t="b">
        <v>0</v>
      </c>
      <c r="DH653" t="s">
        <v>446</v>
      </c>
      <c r="DI653">
        <v>1</v>
      </c>
      <c r="DJ653">
        <v>200</v>
      </c>
      <c r="DK653">
        <v>100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25</v>
      </c>
      <c r="DN6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257</v>
      </c>
      <c r="C654">
        <v>1</v>
      </c>
      <c r="D654">
        <v>170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6">
        <v>1</v>
      </c>
      <c r="J654" s="76">
        <v>1</v>
      </c>
      <c r="K654" s="73" t="b">
        <v>0</v>
      </c>
      <c r="DH654" t="s">
        <v>446</v>
      </c>
      <c r="DI654">
        <v>1</v>
      </c>
      <c r="DJ654">
        <v>200</v>
      </c>
      <c r="DK654">
        <v>80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20</v>
      </c>
      <c r="DN6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258</v>
      </c>
      <c r="C655">
        <v>1</v>
      </c>
      <c r="D655">
        <v>270</v>
      </c>
      <c r="E655">
        <v>90</v>
      </c>
      <c r="F655" s="76">
        <f ca="1">INDIRECT(ADDRESS(11+(MATCH(RIGHT(Table245[[#This Row],[spawner_sku]],LEN(Table245[[#This Row],[spawner_sku]])-FIND("/",Table245[[#This Row],[spawner_sku]])),Table1[Entity Prefab],0)),10,1,1,"Entities"))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6">
        <v>1</v>
      </c>
      <c r="J655" s="76">
        <v>1</v>
      </c>
      <c r="K655" s="73" t="b">
        <v>0</v>
      </c>
      <c r="DH655" t="s">
        <v>446</v>
      </c>
      <c r="DI655">
        <v>1</v>
      </c>
      <c r="DJ655">
        <v>200</v>
      </c>
      <c r="DK655">
        <v>100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25</v>
      </c>
      <c r="DN6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258</v>
      </c>
      <c r="C656">
        <v>1</v>
      </c>
      <c r="D656">
        <v>250</v>
      </c>
      <c r="E65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6">
        <v>1</v>
      </c>
      <c r="J656" s="76">
        <v>1</v>
      </c>
      <c r="K656" s="73" t="b">
        <v>0</v>
      </c>
      <c r="DH656" t="s">
        <v>446</v>
      </c>
      <c r="DI656">
        <v>2</v>
      </c>
      <c r="DJ656">
        <v>200</v>
      </c>
      <c r="DK656">
        <v>30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15</v>
      </c>
      <c r="DN6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3</v>
      </c>
      <c r="DQ656" s="73" t="b">
        <v>0</v>
      </c>
    </row>
    <row r="657" spans="2:121" x14ac:dyDescent="0.25">
      <c r="B657" s="74" t="s">
        <v>258</v>
      </c>
      <c r="C657">
        <v>1</v>
      </c>
      <c r="D657">
        <v>250</v>
      </c>
      <c r="E657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50</v>
      </c>
      <c r="G657" s="76">
        <f ca="1">ROUND((Table245[[#This Row],[XP]]*Table245[[#This Row],[entity_spawned (AVG)]])*(Table245[[#This Row],[activating_chance]]/100),0)</f>
        <v>15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6">
        <v>1</v>
      </c>
      <c r="J657" s="76">
        <v>1</v>
      </c>
      <c r="K657" s="73" t="b">
        <v>0</v>
      </c>
      <c r="DH657" t="s">
        <v>446</v>
      </c>
      <c r="DI657">
        <v>1</v>
      </c>
      <c r="DJ657">
        <v>200</v>
      </c>
      <c r="DK657">
        <v>100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25</v>
      </c>
      <c r="DN6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1</v>
      </c>
      <c r="DQ657" s="73" t="b">
        <v>0</v>
      </c>
    </row>
    <row r="658" spans="2:121" x14ac:dyDescent="0.25">
      <c r="B658" s="74" t="s">
        <v>258</v>
      </c>
      <c r="C658">
        <v>1</v>
      </c>
      <c r="D658">
        <v>240</v>
      </c>
      <c r="E658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6">
        <v>1</v>
      </c>
      <c r="J658" s="76">
        <v>1</v>
      </c>
      <c r="K658" s="73" t="b">
        <v>0</v>
      </c>
      <c r="DH658" t="s">
        <v>446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258</v>
      </c>
      <c r="C659">
        <v>1</v>
      </c>
      <c r="D659">
        <v>240</v>
      </c>
      <c r="E659">
        <v>30</v>
      </c>
      <c r="F659" s="76">
        <f ca="1">INDIRECT(ADDRESS(11+(MATCH(RIGHT(Table245[[#This Row],[spawner_sku]],LEN(Table245[[#This Row],[spawner_sku]])-FIND("/",Table245[[#This Row],[spawner_sku]])),Table1[Entity Prefab],0)),10,1,1,"Entities"))</f>
        <v>50</v>
      </c>
      <c r="G659" s="76">
        <f ca="1">ROUND((Table245[[#This Row],[XP]]*Table245[[#This Row],[entity_spawned (AVG)]])*(Table245[[#This Row],[activating_chance]]/100),0)</f>
        <v>15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6">
        <v>1</v>
      </c>
      <c r="J659" s="76">
        <v>1</v>
      </c>
      <c r="K659" s="73" t="b">
        <v>0</v>
      </c>
      <c r="DH659" t="s">
        <v>446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1</v>
      </c>
      <c r="DQ659" s="73" t="b">
        <v>0</v>
      </c>
    </row>
    <row r="660" spans="2:121" x14ac:dyDescent="0.25">
      <c r="B660" s="74" t="s">
        <v>258</v>
      </c>
      <c r="C660">
        <v>1</v>
      </c>
      <c r="D660">
        <v>260</v>
      </c>
      <c r="E660">
        <v>80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40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6">
        <v>1</v>
      </c>
      <c r="J660" s="76">
        <v>1</v>
      </c>
      <c r="K660" s="73" t="b">
        <v>0</v>
      </c>
      <c r="DH660" t="s">
        <v>446</v>
      </c>
      <c r="DI660">
        <v>1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25</v>
      </c>
      <c r="DN6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1</v>
      </c>
      <c r="DQ660" s="73" t="b">
        <v>0</v>
      </c>
    </row>
    <row r="661" spans="2:121" x14ac:dyDescent="0.25">
      <c r="B661" s="74" t="s">
        <v>258</v>
      </c>
      <c r="C661">
        <v>1</v>
      </c>
      <c r="D661">
        <v>240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6">
        <v>1</v>
      </c>
      <c r="J661" s="76">
        <v>1</v>
      </c>
      <c r="K661" s="73" t="b">
        <v>0</v>
      </c>
      <c r="DH661" t="s">
        <v>446</v>
      </c>
      <c r="DI661">
        <v>1</v>
      </c>
      <c r="DJ661">
        <v>200</v>
      </c>
      <c r="DK661">
        <v>30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8</v>
      </c>
      <c r="DN6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258</v>
      </c>
      <c r="C662">
        <v>1</v>
      </c>
      <c r="D662">
        <v>250</v>
      </c>
      <c r="E662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6">
        <v>1</v>
      </c>
      <c r="J662" s="76">
        <v>1</v>
      </c>
      <c r="K662" s="73" t="b">
        <v>0</v>
      </c>
      <c r="DH662" t="s">
        <v>446</v>
      </c>
      <c r="DI662">
        <v>1</v>
      </c>
      <c r="DJ662">
        <v>200</v>
      </c>
      <c r="DK662">
        <v>80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20</v>
      </c>
      <c r="DN6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1</v>
      </c>
      <c r="DQ662" s="73" t="b">
        <v>0</v>
      </c>
    </row>
    <row r="663" spans="2:121" x14ac:dyDescent="0.25">
      <c r="B663" s="74" t="s">
        <v>258</v>
      </c>
      <c r="C663">
        <v>1</v>
      </c>
      <c r="D663">
        <v>240</v>
      </c>
      <c r="E663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6">
        <v>1</v>
      </c>
      <c r="J663" s="76">
        <v>1</v>
      </c>
      <c r="K663" s="73" t="b">
        <v>0</v>
      </c>
      <c r="DH663" t="s">
        <v>446</v>
      </c>
      <c r="DI663">
        <v>1</v>
      </c>
      <c r="DJ663">
        <v>200</v>
      </c>
      <c r="DK663">
        <v>100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25</v>
      </c>
      <c r="DN6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258</v>
      </c>
      <c r="C664">
        <v>1</v>
      </c>
      <c r="D664">
        <v>240</v>
      </c>
      <c r="E664">
        <v>100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50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6">
        <v>1</v>
      </c>
      <c r="J664" s="76">
        <v>1</v>
      </c>
      <c r="K664" s="73" t="b">
        <v>0</v>
      </c>
      <c r="DH664" t="s">
        <v>446</v>
      </c>
      <c r="DI664">
        <v>4</v>
      </c>
      <c r="DJ664">
        <v>200</v>
      </c>
      <c r="DK664">
        <v>100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100</v>
      </c>
      <c r="DN6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3</v>
      </c>
      <c r="DP664" s="73">
        <v>4</v>
      </c>
      <c r="DQ664" s="73" t="b">
        <v>0</v>
      </c>
    </row>
    <row r="665" spans="2:121" x14ac:dyDescent="0.25">
      <c r="B665" s="74" t="s">
        <v>258</v>
      </c>
      <c r="C665">
        <v>1</v>
      </c>
      <c r="D665">
        <v>230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6">
        <v>1</v>
      </c>
      <c r="J665" s="76">
        <v>1</v>
      </c>
      <c r="K665" s="73" t="b">
        <v>0</v>
      </c>
      <c r="DH665" t="s">
        <v>446</v>
      </c>
      <c r="DI665">
        <v>1</v>
      </c>
      <c r="DJ665">
        <v>200</v>
      </c>
      <c r="DK665">
        <v>100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25</v>
      </c>
      <c r="DN6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1</v>
      </c>
      <c r="DP665" s="73">
        <v>1</v>
      </c>
      <c r="DQ665" s="73" t="b">
        <v>0</v>
      </c>
    </row>
    <row r="666" spans="2:121" x14ac:dyDescent="0.25">
      <c r="B666" s="74" t="s">
        <v>258</v>
      </c>
      <c r="C666">
        <v>1</v>
      </c>
      <c r="D666">
        <v>240</v>
      </c>
      <c r="E666">
        <v>10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6">
        <v>1</v>
      </c>
      <c r="J666" s="76">
        <v>1</v>
      </c>
      <c r="K666" s="73" t="b">
        <v>0</v>
      </c>
      <c r="DH666" t="s">
        <v>446</v>
      </c>
      <c r="DI666">
        <v>1</v>
      </c>
      <c r="DJ666">
        <v>200</v>
      </c>
      <c r="DK666">
        <v>100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25</v>
      </c>
      <c r="DN6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395</v>
      </c>
      <c r="C667">
        <v>1</v>
      </c>
      <c r="D667">
        <v>220</v>
      </c>
      <c r="E667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6">
        <v>1</v>
      </c>
      <c r="J667" s="76">
        <v>1</v>
      </c>
      <c r="K667" s="73" t="b">
        <v>0</v>
      </c>
      <c r="DH667" t="s">
        <v>446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395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6">
        <v>1</v>
      </c>
      <c r="J668" s="76">
        <v>1</v>
      </c>
      <c r="K668" s="73" t="b">
        <v>0</v>
      </c>
      <c r="DH668" t="s">
        <v>446</v>
      </c>
      <c r="DI668">
        <v>1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8</v>
      </c>
      <c r="DN6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1</v>
      </c>
      <c r="DQ668" s="73" t="b">
        <v>0</v>
      </c>
    </row>
    <row r="669" spans="2:121" x14ac:dyDescent="0.25">
      <c r="B669" s="74" t="s">
        <v>338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6">
        <v>1</v>
      </c>
      <c r="J669" s="76">
        <v>1</v>
      </c>
      <c r="K669" s="73" t="b">
        <v>0</v>
      </c>
      <c r="DH669" t="s">
        <v>446</v>
      </c>
      <c r="DI669">
        <v>1</v>
      </c>
      <c r="DJ669">
        <v>200</v>
      </c>
      <c r="DK669">
        <v>100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25</v>
      </c>
      <c r="DN6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1</v>
      </c>
      <c r="DQ669" s="73" t="b">
        <v>0</v>
      </c>
    </row>
    <row r="670" spans="2:121" x14ac:dyDescent="0.25">
      <c r="B670" s="74" t="s">
        <v>338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6">
        <v>1</v>
      </c>
      <c r="J670" s="76">
        <v>1</v>
      </c>
      <c r="K670" s="73" t="b">
        <v>0</v>
      </c>
      <c r="DH670" t="s">
        <v>446</v>
      </c>
      <c r="DI670">
        <v>2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50</v>
      </c>
      <c r="DN6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3</v>
      </c>
      <c r="DQ670" s="73" t="b">
        <v>0</v>
      </c>
    </row>
    <row r="671" spans="2:121" x14ac:dyDescent="0.25">
      <c r="B671" s="74" t="s">
        <v>512</v>
      </c>
      <c r="C671">
        <v>1</v>
      </c>
      <c r="D671">
        <v>220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6">
        <v>1</v>
      </c>
      <c r="J671" s="76">
        <v>1</v>
      </c>
      <c r="K671" s="73" t="b">
        <v>0</v>
      </c>
      <c r="DH671" t="s">
        <v>446</v>
      </c>
      <c r="DI671">
        <v>1</v>
      </c>
      <c r="DJ671">
        <v>200</v>
      </c>
      <c r="DK671">
        <v>100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25</v>
      </c>
      <c r="DN6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1</v>
      </c>
      <c r="DQ671" s="73" t="b">
        <v>0</v>
      </c>
    </row>
    <row r="672" spans="2:121" x14ac:dyDescent="0.25">
      <c r="B672" s="74" t="s">
        <v>512</v>
      </c>
      <c r="C672">
        <v>1</v>
      </c>
      <c r="D672">
        <v>220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6">
        <v>1</v>
      </c>
      <c r="J672" s="76">
        <v>1</v>
      </c>
      <c r="K672" s="73" t="b">
        <v>0</v>
      </c>
      <c r="DH672" t="s">
        <v>446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2</v>
      </c>
      <c r="DQ672" s="73" t="b">
        <v>0</v>
      </c>
    </row>
    <row r="673" spans="2:121" x14ac:dyDescent="0.25">
      <c r="B673" s="74" t="s">
        <v>7330</v>
      </c>
      <c r="C673">
        <v>1</v>
      </c>
      <c r="D673">
        <v>120</v>
      </c>
      <c r="E673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6">
        <v>1</v>
      </c>
      <c r="J673" s="76">
        <v>1</v>
      </c>
      <c r="K673" s="73" t="b">
        <v>0</v>
      </c>
      <c r="DH673" t="s">
        <v>446</v>
      </c>
      <c r="DI673">
        <v>1</v>
      </c>
      <c r="DJ673">
        <v>200</v>
      </c>
      <c r="DK673">
        <v>100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25</v>
      </c>
      <c r="DN6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1</v>
      </c>
      <c r="DQ673" s="73" t="b">
        <v>0</v>
      </c>
    </row>
    <row r="674" spans="2:121" x14ac:dyDescent="0.25">
      <c r="B674" s="74" t="s">
        <v>7330</v>
      </c>
      <c r="C674">
        <v>1</v>
      </c>
      <c r="D674">
        <v>120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6">
        <v>1</v>
      </c>
      <c r="J674" s="76">
        <v>1</v>
      </c>
      <c r="K674" s="73" t="b">
        <v>0</v>
      </c>
      <c r="DH674" t="s">
        <v>446</v>
      </c>
      <c r="DI674">
        <v>2</v>
      </c>
      <c r="DJ674">
        <v>200</v>
      </c>
      <c r="DK674">
        <v>30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15</v>
      </c>
      <c r="DN6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3</v>
      </c>
      <c r="DQ674" s="73" t="b">
        <v>0</v>
      </c>
    </row>
    <row r="675" spans="2:121" x14ac:dyDescent="0.25">
      <c r="B675" s="74" t="s">
        <v>7330</v>
      </c>
      <c r="C675">
        <v>1</v>
      </c>
      <c r="D675">
        <v>120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6">
        <v>1</v>
      </c>
      <c r="J675" s="76">
        <v>1</v>
      </c>
      <c r="K675" s="73" t="b">
        <v>0</v>
      </c>
      <c r="DH675" t="s">
        <v>446</v>
      </c>
      <c r="DI675">
        <v>1</v>
      </c>
      <c r="DJ675">
        <v>200</v>
      </c>
      <c r="DK675">
        <v>80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20</v>
      </c>
      <c r="DN6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2</v>
      </c>
      <c r="DQ675" s="73" t="b">
        <v>0</v>
      </c>
    </row>
    <row r="676" spans="2:121" x14ac:dyDescent="0.25">
      <c r="B676" s="74" t="s">
        <v>7330</v>
      </c>
      <c r="C676">
        <v>1</v>
      </c>
      <c r="D676">
        <v>120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6">
        <v>1</v>
      </c>
      <c r="J676" s="76">
        <v>1</v>
      </c>
      <c r="K676" s="73" t="b">
        <v>0</v>
      </c>
      <c r="DH676" t="s">
        <v>446</v>
      </c>
      <c r="DI676">
        <v>1</v>
      </c>
      <c r="DJ676">
        <v>200</v>
      </c>
      <c r="DK676">
        <v>30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8</v>
      </c>
      <c r="DN6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1</v>
      </c>
      <c r="DQ676" s="73" t="b">
        <v>0</v>
      </c>
    </row>
    <row r="677" spans="2:121" x14ac:dyDescent="0.25">
      <c r="DH677" t="s">
        <v>446</v>
      </c>
      <c r="DI677">
        <v>1</v>
      </c>
      <c r="DJ677">
        <v>200</v>
      </c>
      <c r="DK677">
        <v>30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8</v>
      </c>
      <c r="DN6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DH678" t="s">
        <v>446</v>
      </c>
      <c r="DI678">
        <v>1</v>
      </c>
      <c r="DJ678">
        <v>200</v>
      </c>
      <c r="DK678">
        <v>80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20</v>
      </c>
      <c r="DN6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2</v>
      </c>
      <c r="DQ678" s="73" t="b">
        <v>0</v>
      </c>
    </row>
    <row r="679" spans="2:121" x14ac:dyDescent="0.25">
      <c r="DH679" t="s">
        <v>446</v>
      </c>
      <c r="DI679">
        <v>1</v>
      </c>
      <c r="DJ679">
        <v>200</v>
      </c>
      <c r="DK679">
        <v>100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25</v>
      </c>
      <c r="DN6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1</v>
      </c>
      <c r="DQ679" s="73" t="b">
        <v>0</v>
      </c>
    </row>
    <row r="680" spans="2:121" x14ac:dyDescent="0.25">
      <c r="DH680" t="s">
        <v>446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446</v>
      </c>
      <c r="DI681">
        <v>1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25</v>
      </c>
      <c r="DN6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1</v>
      </c>
      <c r="DQ681" s="73" t="b">
        <v>0</v>
      </c>
    </row>
    <row r="682" spans="2:121" x14ac:dyDescent="0.25">
      <c r="DH682" t="s">
        <v>446</v>
      </c>
      <c r="DI682">
        <v>1</v>
      </c>
      <c r="DJ682">
        <v>200</v>
      </c>
      <c r="DK682">
        <v>80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20</v>
      </c>
      <c r="DN6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2</v>
      </c>
      <c r="DQ682" s="73" t="b">
        <v>0</v>
      </c>
    </row>
    <row r="683" spans="2:121" x14ac:dyDescent="0.25">
      <c r="DH683" t="s">
        <v>446</v>
      </c>
      <c r="DI683">
        <v>2</v>
      </c>
      <c r="DJ683">
        <v>200</v>
      </c>
      <c r="DK683">
        <v>100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50</v>
      </c>
      <c r="DN6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3</v>
      </c>
      <c r="DQ683" s="73" t="b">
        <v>0</v>
      </c>
    </row>
    <row r="684" spans="2:121" x14ac:dyDescent="0.25">
      <c r="DH684" t="s">
        <v>446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446</v>
      </c>
      <c r="DI685">
        <v>1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25</v>
      </c>
      <c r="DN6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2</v>
      </c>
      <c r="DQ685" s="73" t="b">
        <v>0</v>
      </c>
    </row>
    <row r="686" spans="2:121" x14ac:dyDescent="0.25">
      <c r="DH686" t="s">
        <v>446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446</v>
      </c>
      <c r="DI687">
        <v>1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25</v>
      </c>
      <c r="DN6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1</v>
      </c>
      <c r="DQ687" s="73" t="b">
        <v>0</v>
      </c>
    </row>
    <row r="688" spans="2:121" x14ac:dyDescent="0.25">
      <c r="DH688" t="s">
        <v>446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446</v>
      </c>
      <c r="DI689">
        <v>1</v>
      </c>
      <c r="DJ689">
        <v>200</v>
      </c>
      <c r="DK689">
        <v>100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25</v>
      </c>
      <c r="DN6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2</v>
      </c>
      <c r="DQ689" s="73" t="b">
        <v>0</v>
      </c>
    </row>
    <row r="690" spans="112:121" x14ac:dyDescent="0.25">
      <c r="DH690" t="s">
        <v>446</v>
      </c>
      <c r="DI690">
        <v>1</v>
      </c>
      <c r="DJ690">
        <v>200</v>
      </c>
      <c r="DK690">
        <v>100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25</v>
      </c>
      <c r="DN6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1</v>
      </c>
      <c r="DQ690" s="73" t="b">
        <v>0</v>
      </c>
    </row>
    <row r="691" spans="112:121" x14ac:dyDescent="0.25">
      <c r="DH691" t="s">
        <v>446</v>
      </c>
      <c r="DI691">
        <v>1</v>
      </c>
      <c r="DJ691">
        <v>200</v>
      </c>
      <c r="DK691">
        <v>100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25</v>
      </c>
      <c r="DN6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446</v>
      </c>
      <c r="DI692">
        <v>1</v>
      </c>
      <c r="DJ692">
        <v>200</v>
      </c>
      <c r="DK692">
        <v>100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25</v>
      </c>
      <c r="DN6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446</v>
      </c>
      <c r="DI693">
        <v>1</v>
      </c>
      <c r="DJ693">
        <v>200</v>
      </c>
      <c r="DK693">
        <v>100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25</v>
      </c>
      <c r="DN6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1</v>
      </c>
      <c r="DQ693" s="73" t="b">
        <v>0</v>
      </c>
    </row>
    <row r="694" spans="112:121" x14ac:dyDescent="0.25">
      <c r="DH694" t="s">
        <v>446</v>
      </c>
      <c r="DI694">
        <v>2</v>
      </c>
      <c r="DJ694">
        <v>200</v>
      </c>
      <c r="DK694">
        <v>100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50</v>
      </c>
      <c r="DN6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3</v>
      </c>
      <c r="DQ694" s="73" t="b">
        <v>0</v>
      </c>
    </row>
    <row r="695" spans="112:121" x14ac:dyDescent="0.25">
      <c r="DH695" t="s">
        <v>446</v>
      </c>
      <c r="DI695">
        <v>1</v>
      </c>
      <c r="DJ695">
        <v>200</v>
      </c>
      <c r="DK695">
        <v>80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20</v>
      </c>
      <c r="DN6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1</v>
      </c>
      <c r="DQ695" s="73" t="b">
        <v>0</v>
      </c>
    </row>
    <row r="696" spans="112:121" x14ac:dyDescent="0.25">
      <c r="DH696" t="s">
        <v>446</v>
      </c>
      <c r="DI696">
        <v>2</v>
      </c>
      <c r="DJ696">
        <v>200</v>
      </c>
      <c r="DK696">
        <v>100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50</v>
      </c>
      <c r="DN6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2</v>
      </c>
      <c r="DP696" s="73">
        <v>3</v>
      </c>
      <c r="DQ696" s="73" t="b">
        <v>0</v>
      </c>
    </row>
    <row r="697" spans="112:121" x14ac:dyDescent="0.25">
      <c r="DH697" t="s">
        <v>446</v>
      </c>
      <c r="DI697">
        <v>1</v>
      </c>
      <c r="DJ697">
        <v>200</v>
      </c>
      <c r="DK697">
        <v>80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20</v>
      </c>
      <c r="DN6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2</v>
      </c>
      <c r="DQ697" s="73" t="b">
        <v>0</v>
      </c>
    </row>
    <row r="698" spans="112:121" x14ac:dyDescent="0.25">
      <c r="DH698" t="s">
        <v>446</v>
      </c>
      <c r="DI698">
        <v>3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75</v>
      </c>
      <c r="DN6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3</v>
      </c>
      <c r="DP698" s="73">
        <v>4</v>
      </c>
      <c r="DQ698" s="73" t="b">
        <v>0</v>
      </c>
    </row>
    <row r="699" spans="112:121" x14ac:dyDescent="0.25">
      <c r="DH699" t="s">
        <v>446</v>
      </c>
      <c r="DI699">
        <v>3</v>
      </c>
      <c r="DJ699">
        <v>200</v>
      </c>
      <c r="DK699">
        <v>100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75</v>
      </c>
      <c r="DN6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2</v>
      </c>
      <c r="DP699" s="73">
        <v>4</v>
      </c>
      <c r="DQ699" s="73" t="b">
        <v>0</v>
      </c>
    </row>
    <row r="700" spans="112:121" x14ac:dyDescent="0.25">
      <c r="DH700" t="s">
        <v>446</v>
      </c>
      <c r="DI700">
        <v>3</v>
      </c>
      <c r="DJ700">
        <v>200</v>
      </c>
      <c r="DK700">
        <v>100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75</v>
      </c>
      <c r="DN7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2</v>
      </c>
      <c r="DP700" s="73">
        <v>4</v>
      </c>
      <c r="DQ700" s="73" t="b">
        <v>0</v>
      </c>
    </row>
    <row r="701" spans="112:121" x14ac:dyDescent="0.25">
      <c r="DH701" t="s">
        <v>446</v>
      </c>
      <c r="DI701">
        <v>1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25</v>
      </c>
      <c r="DN7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1</v>
      </c>
      <c r="DQ701" s="73" t="b">
        <v>0</v>
      </c>
    </row>
    <row r="702" spans="112:121" x14ac:dyDescent="0.25">
      <c r="DH702" t="s">
        <v>446</v>
      </c>
      <c r="DI702">
        <v>1</v>
      </c>
      <c r="DJ702">
        <v>200</v>
      </c>
      <c r="DK702">
        <v>30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8</v>
      </c>
      <c r="DN7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446</v>
      </c>
      <c r="DI703">
        <v>2</v>
      </c>
      <c r="DJ703">
        <v>200</v>
      </c>
      <c r="DK703">
        <v>30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15</v>
      </c>
      <c r="DN7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3</v>
      </c>
      <c r="DQ703" s="73" t="b">
        <v>0</v>
      </c>
    </row>
    <row r="704" spans="112:121" x14ac:dyDescent="0.25">
      <c r="DH704" t="s">
        <v>446</v>
      </c>
      <c r="DI704">
        <v>2</v>
      </c>
      <c r="DJ704">
        <v>200</v>
      </c>
      <c r="DK704">
        <v>100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50</v>
      </c>
      <c r="DN7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2</v>
      </c>
      <c r="DP704" s="73">
        <v>3</v>
      </c>
      <c r="DQ704" s="73" t="b">
        <v>0</v>
      </c>
    </row>
    <row r="705" spans="112:121" x14ac:dyDescent="0.25">
      <c r="DH705" t="s">
        <v>446</v>
      </c>
      <c r="DI705">
        <v>2</v>
      </c>
      <c r="DJ705">
        <v>200</v>
      </c>
      <c r="DK705">
        <v>30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15</v>
      </c>
      <c r="DN7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3</v>
      </c>
      <c r="DQ705" s="73" t="b">
        <v>0</v>
      </c>
    </row>
    <row r="706" spans="112:121" x14ac:dyDescent="0.25">
      <c r="DH706" t="s">
        <v>446</v>
      </c>
      <c r="DI706">
        <v>1</v>
      </c>
      <c r="DJ706">
        <v>200</v>
      </c>
      <c r="DK706">
        <v>100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25</v>
      </c>
      <c r="DN7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446</v>
      </c>
      <c r="DI707">
        <v>1</v>
      </c>
      <c r="DJ707">
        <v>200</v>
      </c>
      <c r="DK707">
        <v>100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25</v>
      </c>
      <c r="DN7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1</v>
      </c>
      <c r="DQ707" s="73" t="b">
        <v>0</v>
      </c>
    </row>
    <row r="708" spans="112:121" x14ac:dyDescent="0.25">
      <c r="DH708" t="s">
        <v>446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1</v>
      </c>
      <c r="DQ708" s="73" t="b">
        <v>0</v>
      </c>
    </row>
    <row r="709" spans="112:121" x14ac:dyDescent="0.25">
      <c r="DH709" t="s">
        <v>446</v>
      </c>
      <c r="DI709">
        <v>1</v>
      </c>
      <c r="DJ709">
        <v>200</v>
      </c>
      <c r="DK709">
        <v>100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25</v>
      </c>
      <c r="DN7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1</v>
      </c>
      <c r="DQ709" s="73" t="b">
        <v>0</v>
      </c>
    </row>
    <row r="710" spans="112:121" x14ac:dyDescent="0.25">
      <c r="DH710" t="s">
        <v>446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446</v>
      </c>
      <c r="DI711">
        <v>4</v>
      </c>
      <c r="DJ711">
        <v>200</v>
      </c>
      <c r="DK711">
        <v>100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100</v>
      </c>
      <c r="DN7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3</v>
      </c>
      <c r="DP711" s="73">
        <v>4</v>
      </c>
      <c r="DQ711" s="73" t="b">
        <v>0</v>
      </c>
    </row>
    <row r="712" spans="112:121" x14ac:dyDescent="0.25">
      <c r="DH712" t="s">
        <v>446</v>
      </c>
      <c r="DI712">
        <v>1</v>
      </c>
      <c r="DJ712">
        <v>200</v>
      </c>
      <c r="DK712">
        <v>100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25</v>
      </c>
      <c r="DN7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1</v>
      </c>
      <c r="DQ712" s="73" t="b">
        <v>0</v>
      </c>
    </row>
    <row r="713" spans="112:121" x14ac:dyDescent="0.25">
      <c r="DH713" t="s">
        <v>446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446</v>
      </c>
      <c r="DI714">
        <v>1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25</v>
      </c>
      <c r="DN7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2</v>
      </c>
      <c r="DQ714" s="73" t="b">
        <v>0</v>
      </c>
    </row>
    <row r="715" spans="112:121" x14ac:dyDescent="0.25">
      <c r="DH715" t="s">
        <v>446</v>
      </c>
      <c r="DI715">
        <v>1</v>
      </c>
      <c r="DJ715">
        <v>200</v>
      </c>
      <c r="DK715">
        <v>100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25</v>
      </c>
      <c r="DN7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446</v>
      </c>
      <c r="DI716">
        <v>1</v>
      </c>
      <c r="DJ716">
        <v>200</v>
      </c>
      <c r="DK716">
        <v>80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20</v>
      </c>
      <c r="DN7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1</v>
      </c>
      <c r="DQ716" s="73" t="b">
        <v>0</v>
      </c>
    </row>
    <row r="717" spans="112:121" x14ac:dyDescent="0.25">
      <c r="DH717" t="s">
        <v>446</v>
      </c>
      <c r="DI717">
        <v>1</v>
      </c>
      <c r="DJ717">
        <v>200</v>
      </c>
      <c r="DK717">
        <v>100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25</v>
      </c>
      <c r="DN7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1</v>
      </c>
      <c r="DQ717" s="73" t="b">
        <v>0</v>
      </c>
    </row>
    <row r="718" spans="112:121" x14ac:dyDescent="0.25">
      <c r="DH718" t="s">
        <v>446</v>
      </c>
      <c r="DI718">
        <v>4</v>
      </c>
      <c r="DJ718">
        <v>200</v>
      </c>
      <c r="DK718">
        <v>100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100</v>
      </c>
      <c r="DN7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3</v>
      </c>
      <c r="DP718" s="73">
        <v>4</v>
      </c>
      <c r="DQ718" s="73" t="b">
        <v>0</v>
      </c>
    </row>
    <row r="719" spans="112:121" x14ac:dyDescent="0.25">
      <c r="DH719" t="s">
        <v>446</v>
      </c>
      <c r="DI719">
        <v>1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25</v>
      </c>
      <c r="DN7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1</v>
      </c>
      <c r="DP719" s="73">
        <v>1</v>
      </c>
      <c r="DQ719" s="73" t="b">
        <v>0</v>
      </c>
    </row>
    <row r="720" spans="112:121" x14ac:dyDescent="0.25">
      <c r="DH720" t="s">
        <v>446</v>
      </c>
      <c r="DI720">
        <v>1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25</v>
      </c>
      <c r="DN7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1</v>
      </c>
      <c r="DQ720" s="73" t="b">
        <v>0</v>
      </c>
    </row>
    <row r="721" spans="112:121" x14ac:dyDescent="0.25">
      <c r="DH721" t="s">
        <v>608</v>
      </c>
      <c r="DI721">
        <v>1</v>
      </c>
      <c r="DJ721">
        <v>5000</v>
      </c>
      <c r="DK721">
        <v>75</v>
      </c>
      <c r="DL721" s="76">
        <f ca="1">INDIRECT(ADDRESS(11+(MATCH(RIGHT(Table14[[#This Row],[spawner_sku]],LEN(Table14[[#This Row],[spawner_sku]])-FIND("/",Table14[[#This Row],[spawner_sku]])),Table1[Entity Prefab],0)),10,1,1,"Entities"))</f>
        <v>75</v>
      </c>
      <c r="DM721" s="76">
        <f ca="1">ROUND((Table14[[#This Row],[XP]]*Table14[[#This Row],[entity_spawned (AVG)]])*(Table14[[#This Row],[activating_chance]]/100),0)</f>
        <v>56</v>
      </c>
      <c r="DN7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608</v>
      </c>
      <c r="DI722">
        <v>1</v>
      </c>
      <c r="DJ722">
        <v>5000</v>
      </c>
      <c r="DK722">
        <v>75</v>
      </c>
      <c r="DL722" s="76">
        <f ca="1">INDIRECT(ADDRESS(11+(MATCH(RIGHT(Table14[[#This Row],[spawner_sku]],LEN(Table14[[#This Row],[spawner_sku]])-FIND("/",Table14[[#This Row],[spawner_sku]])),Table1[Entity Prefab],0)),10,1,1,"Entities"))</f>
        <v>75</v>
      </c>
      <c r="DM722" s="76">
        <f ca="1">ROUND((Table14[[#This Row],[XP]]*Table14[[#This Row],[entity_spawned (AVG)]])*(Table14[[#This Row],[activating_chance]]/100),0)</f>
        <v>56</v>
      </c>
      <c r="DN7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2" s="73">
        <v>1</v>
      </c>
      <c r="DP722" s="73">
        <v>1</v>
      </c>
      <c r="DQ722" s="73" t="b">
        <v>0</v>
      </c>
    </row>
    <row r="723" spans="112:121" x14ac:dyDescent="0.25">
      <c r="DH723" t="s">
        <v>608</v>
      </c>
      <c r="DI723">
        <v>1</v>
      </c>
      <c r="DJ723">
        <v>5000</v>
      </c>
      <c r="DK723">
        <v>75</v>
      </c>
      <c r="DL723" s="76">
        <f ca="1">INDIRECT(ADDRESS(11+(MATCH(RIGHT(Table14[[#This Row],[spawner_sku]],LEN(Table14[[#This Row],[spawner_sku]])-FIND("/",Table14[[#This Row],[spawner_sku]])),Table1[Entity Prefab],0)),10,1,1,"Entities"))</f>
        <v>75</v>
      </c>
      <c r="DM723" s="76">
        <f ca="1">ROUND((Table14[[#This Row],[XP]]*Table14[[#This Row],[entity_spawned (AVG)]])*(Table14[[#This Row],[activating_chance]]/100),0)</f>
        <v>56</v>
      </c>
      <c r="DN7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3" s="73">
        <v>1</v>
      </c>
      <c r="DP723" s="73">
        <v>1</v>
      </c>
      <c r="DQ723" s="73" t="b">
        <v>0</v>
      </c>
    </row>
    <row r="724" spans="112:121" x14ac:dyDescent="0.25">
      <c r="DH724" t="s">
        <v>608</v>
      </c>
      <c r="DI724">
        <v>1</v>
      </c>
      <c r="DJ724">
        <v>5000</v>
      </c>
      <c r="DK724">
        <v>75</v>
      </c>
      <c r="DL724" s="76">
        <f ca="1">INDIRECT(ADDRESS(11+(MATCH(RIGHT(Table14[[#This Row],[spawner_sku]],LEN(Table14[[#This Row],[spawner_sku]])-FIND("/",Table14[[#This Row],[spawner_sku]])),Table1[Entity Prefab],0)),10,1,1,"Entities"))</f>
        <v>75</v>
      </c>
      <c r="DM724" s="76">
        <f ca="1">ROUND((Table14[[#This Row],[XP]]*Table14[[#This Row],[entity_spawned (AVG)]])*(Table14[[#This Row],[activating_chance]]/100),0)</f>
        <v>56</v>
      </c>
      <c r="DN7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247</v>
      </c>
      <c r="DI725">
        <v>1</v>
      </c>
      <c r="DJ725">
        <v>500</v>
      </c>
      <c r="DK725">
        <v>75</v>
      </c>
      <c r="DL725" s="76">
        <f ca="1">INDIRECT(ADDRESS(11+(MATCH(RIGHT(Table14[[#This Row],[spawner_sku]],LEN(Table14[[#This Row],[spawner_sku]])-FIND("/",Table14[[#This Row],[spawner_sku]])),Table1[Entity Prefab],0)),10,1,1,"Entities"))</f>
        <v>75</v>
      </c>
      <c r="DM725" s="76">
        <f ca="1">ROUND((Table14[[#This Row],[XP]]*Table14[[#This Row],[entity_spawned (AVG)]])*(Table14[[#This Row],[activating_chance]]/100),0)</f>
        <v>56</v>
      </c>
      <c r="DN7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5" s="73">
        <v>1</v>
      </c>
      <c r="DP725" s="73">
        <v>1</v>
      </c>
      <c r="DQ725" s="73" t="b">
        <v>0</v>
      </c>
    </row>
    <row r="726" spans="112:121" x14ac:dyDescent="0.25">
      <c r="DH726" t="s">
        <v>247</v>
      </c>
      <c r="DI726">
        <v>1</v>
      </c>
      <c r="DJ726">
        <v>500</v>
      </c>
      <c r="DK726">
        <v>100</v>
      </c>
      <c r="DL726" s="76">
        <f ca="1">INDIRECT(ADDRESS(11+(MATCH(RIGHT(Table14[[#This Row],[spawner_sku]],LEN(Table14[[#This Row],[spawner_sku]])-FIND("/",Table14[[#This Row],[spawner_sku]])),Table1[Entity Prefab],0)),10,1,1,"Entities"))</f>
        <v>75</v>
      </c>
      <c r="DM726" s="76">
        <f ca="1">ROUND((Table14[[#This Row],[XP]]*Table14[[#This Row],[entity_spawned (AVG)]])*(Table14[[#This Row],[activating_chance]]/100),0)</f>
        <v>75</v>
      </c>
      <c r="DN7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247</v>
      </c>
      <c r="DI727">
        <v>1</v>
      </c>
      <c r="DJ727">
        <v>500</v>
      </c>
      <c r="DK727">
        <v>100</v>
      </c>
      <c r="DL727" s="76">
        <f ca="1">INDIRECT(ADDRESS(11+(MATCH(RIGHT(Table14[[#This Row],[spawner_sku]],LEN(Table14[[#This Row],[spawner_sku]])-FIND("/",Table14[[#This Row],[spawner_sku]])),Table1[Entity Prefab],0)),10,1,1,"Entities"))</f>
        <v>75</v>
      </c>
      <c r="DM727" s="76">
        <f ca="1">ROUND((Table14[[#This Row],[XP]]*Table14[[#This Row],[entity_spawned (AVG)]])*(Table14[[#This Row],[activating_chance]]/100),0)</f>
        <v>75</v>
      </c>
      <c r="DN7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7" s="73">
        <v>1</v>
      </c>
      <c r="DP727" s="73">
        <v>1</v>
      </c>
      <c r="DQ727" s="73" t="b">
        <v>0</v>
      </c>
    </row>
    <row r="728" spans="112:121" x14ac:dyDescent="0.25">
      <c r="DH728" t="s">
        <v>247</v>
      </c>
      <c r="DI728">
        <v>1</v>
      </c>
      <c r="DJ728">
        <v>500</v>
      </c>
      <c r="DK728">
        <v>75</v>
      </c>
      <c r="DL728" s="76">
        <f ca="1">INDIRECT(ADDRESS(11+(MATCH(RIGHT(Table14[[#This Row],[spawner_sku]],LEN(Table14[[#This Row],[spawner_sku]])-FIND("/",Table14[[#This Row],[spawner_sku]])),Table1[Entity Prefab],0)),10,1,1,"Entities"))</f>
        <v>75</v>
      </c>
      <c r="DM728" s="76">
        <f ca="1">ROUND((Table14[[#This Row],[XP]]*Table14[[#This Row],[entity_spawned (AVG)]])*(Table14[[#This Row],[activating_chance]]/100),0)</f>
        <v>56</v>
      </c>
      <c r="DN7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8" s="73">
        <v>1</v>
      </c>
      <c r="DP728" s="73">
        <v>1</v>
      </c>
      <c r="DQ728" s="73" t="b">
        <v>0</v>
      </c>
    </row>
    <row r="729" spans="112:121" x14ac:dyDescent="0.25">
      <c r="DH729" t="s">
        <v>247</v>
      </c>
      <c r="DI729">
        <v>1</v>
      </c>
      <c r="DJ729">
        <v>500</v>
      </c>
      <c r="DK729">
        <v>100</v>
      </c>
      <c r="DL729" s="76">
        <f ca="1">INDIRECT(ADDRESS(11+(MATCH(RIGHT(Table14[[#This Row],[spawner_sku]],LEN(Table14[[#This Row],[spawner_sku]])-FIND("/",Table14[[#This Row],[spawner_sku]])),Table1[Entity Prefab],0)),10,1,1,"Entities"))</f>
        <v>75</v>
      </c>
      <c r="DM729" s="76">
        <f ca="1">ROUND((Table14[[#This Row],[XP]]*Table14[[#This Row],[entity_spawned (AVG)]])*(Table14[[#This Row],[activating_chance]]/100),0)</f>
        <v>75</v>
      </c>
      <c r="DN7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9" s="73">
        <v>1</v>
      </c>
      <c r="DP729" s="73">
        <v>1</v>
      </c>
      <c r="DQ729" s="73" t="b">
        <v>0</v>
      </c>
    </row>
    <row r="730" spans="112:121" x14ac:dyDescent="0.25">
      <c r="DH730" t="s">
        <v>247</v>
      </c>
      <c r="DI730">
        <v>1</v>
      </c>
      <c r="DJ730">
        <v>500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75</v>
      </c>
      <c r="DM730" s="76">
        <f ca="1">ROUND((Table14[[#This Row],[XP]]*Table14[[#This Row],[entity_spawned (AVG)]])*(Table14[[#This Row],[activating_chance]]/100),0)</f>
        <v>75</v>
      </c>
      <c r="DN7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247</v>
      </c>
      <c r="DI731">
        <v>1</v>
      </c>
      <c r="DJ731">
        <v>500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75</v>
      </c>
      <c r="DM731" s="76">
        <f ca="1">ROUND((Table14[[#This Row],[XP]]*Table14[[#This Row],[entity_spawned (AVG)]])*(Table14[[#This Row],[activating_chance]]/100),0)</f>
        <v>75</v>
      </c>
      <c r="DN7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1" s="73">
        <v>1</v>
      </c>
      <c r="DP731" s="73">
        <v>1</v>
      </c>
      <c r="DQ731" s="73" t="b">
        <v>0</v>
      </c>
    </row>
    <row r="732" spans="112:121" x14ac:dyDescent="0.25">
      <c r="DH732" t="s">
        <v>247</v>
      </c>
      <c r="DI732">
        <v>1</v>
      </c>
      <c r="DJ732">
        <v>500</v>
      </c>
      <c r="DK732">
        <v>100</v>
      </c>
      <c r="DL732" s="76">
        <f ca="1">INDIRECT(ADDRESS(11+(MATCH(RIGHT(Table14[[#This Row],[spawner_sku]],LEN(Table14[[#This Row],[spawner_sku]])-FIND("/",Table14[[#This Row],[spawner_sku]])),Table1[Entity Prefab],0)),10,1,1,"Entities"))</f>
        <v>75</v>
      </c>
      <c r="DM732" s="76">
        <f ca="1">ROUND((Table14[[#This Row],[XP]]*Table14[[#This Row],[entity_spawned (AVG)]])*(Table14[[#This Row],[activating_chance]]/100),0)</f>
        <v>75</v>
      </c>
      <c r="DN7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247</v>
      </c>
      <c r="DI733">
        <v>1</v>
      </c>
      <c r="DJ733">
        <v>500</v>
      </c>
      <c r="DK733">
        <v>100</v>
      </c>
      <c r="DL733" s="76">
        <f ca="1">INDIRECT(ADDRESS(11+(MATCH(RIGHT(Table14[[#This Row],[spawner_sku]],LEN(Table14[[#This Row],[spawner_sku]])-FIND("/",Table14[[#This Row],[spawner_sku]])),Table1[Entity Prefab],0)),10,1,1,"Entities"))</f>
        <v>75</v>
      </c>
      <c r="DM733" s="76">
        <f ca="1">ROUND((Table14[[#This Row],[XP]]*Table14[[#This Row],[entity_spawned (AVG)]])*(Table14[[#This Row],[activating_chance]]/100),0)</f>
        <v>75</v>
      </c>
      <c r="DN7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247</v>
      </c>
      <c r="DI734">
        <v>1</v>
      </c>
      <c r="DJ734">
        <v>500</v>
      </c>
      <c r="DK734">
        <v>75</v>
      </c>
      <c r="DL734" s="76">
        <f ca="1">INDIRECT(ADDRESS(11+(MATCH(RIGHT(Table14[[#This Row],[spawner_sku]],LEN(Table14[[#This Row],[spawner_sku]])-FIND("/",Table14[[#This Row],[spawner_sku]])),Table1[Entity Prefab],0)),10,1,1,"Entities"))</f>
        <v>75</v>
      </c>
      <c r="DM734" s="76">
        <f ca="1">ROUND((Table14[[#This Row],[XP]]*Table14[[#This Row],[entity_spawned (AVG)]])*(Table14[[#This Row],[activating_chance]]/100),0)</f>
        <v>56</v>
      </c>
      <c r="DN7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491</v>
      </c>
      <c r="DI735">
        <v>1</v>
      </c>
      <c r="DJ735">
        <v>140</v>
      </c>
      <c r="DK735">
        <v>10</v>
      </c>
      <c r="DL735" s="76">
        <f ca="1">INDIRECT(ADDRESS(11+(MATCH(RIGHT(Table14[[#This Row],[spawner_sku]],LEN(Table14[[#This Row],[spawner_sku]])-FIND("/",Table14[[#This Row],[spawner_sku]])),Table1[Entity Prefab],0)),10,1,1,"Entities"))</f>
        <v>55</v>
      </c>
      <c r="DM735" s="76">
        <f ca="1">ROUND((Table14[[#This Row],[XP]]*Table14[[#This Row],[entity_spawned (AVG)]])*(Table14[[#This Row],[activating_chance]]/100),0)</f>
        <v>6</v>
      </c>
      <c r="DN7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5" s="73">
        <v>1</v>
      </c>
      <c r="DP735" s="73">
        <v>1</v>
      </c>
      <c r="DQ735" s="73" t="b">
        <v>0</v>
      </c>
    </row>
    <row r="736" spans="112:121" x14ac:dyDescent="0.25">
      <c r="DH736" t="s">
        <v>491</v>
      </c>
      <c r="DI736">
        <v>1</v>
      </c>
      <c r="DJ736">
        <v>140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55</v>
      </c>
      <c r="DM736" s="76">
        <f ca="1">ROUND((Table14[[#This Row],[XP]]*Table14[[#This Row],[entity_spawned (AVG)]])*(Table14[[#This Row],[activating_chance]]/100),0)</f>
        <v>55</v>
      </c>
      <c r="DN7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6" s="73">
        <v>1</v>
      </c>
      <c r="DP736" s="73">
        <v>1</v>
      </c>
      <c r="DQ736" s="73" t="b">
        <v>0</v>
      </c>
    </row>
    <row r="737" spans="112:121" x14ac:dyDescent="0.25">
      <c r="DH737" t="s">
        <v>491</v>
      </c>
      <c r="DI737">
        <v>1</v>
      </c>
      <c r="DJ737">
        <v>110</v>
      </c>
      <c r="DK737">
        <v>80</v>
      </c>
      <c r="DL737" s="76">
        <f ca="1">INDIRECT(ADDRESS(11+(MATCH(RIGHT(Table14[[#This Row],[spawner_sku]],LEN(Table14[[#This Row],[spawner_sku]])-FIND("/",Table14[[#This Row],[spawner_sku]])),Table1[Entity Prefab],0)),10,1,1,"Entities"))</f>
        <v>55</v>
      </c>
      <c r="DM737" s="76">
        <f ca="1">ROUND((Table14[[#This Row],[XP]]*Table14[[#This Row],[entity_spawned (AVG)]])*(Table14[[#This Row],[activating_chance]]/100),0)</f>
        <v>44</v>
      </c>
      <c r="DN7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491</v>
      </c>
      <c r="DI738">
        <v>1</v>
      </c>
      <c r="DJ738">
        <v>140</v>
      </c>
      <c r="DK738">
        <v>30</v>
      </c>
      <c r="DL738" s="76">
        <f ca="1">INDIRECT(ADDRESS(11+(MATCH(RIGHT(Table14[[#This Row],[spawner_sku]],LEN(Table14[[#This Row],[spawner_sku]])-FIND("/",Table14[[#This Row],[spawner_sku]])),Table1[Entity Prefab],0)),10,1,1,"Entities"))</f>
        <v>55</v>
      </c>
      <c r="DM738" s="76">
        <f ca="1">ROUND((Table14[[#This Row],[XP]]*Table14[[#This Row],[entity_spawned (AVG)]])*(Table14[[#This Row],[activating_chance]]/100),0)</f>
        <v>17</v>
      </c>
      <c r="DN7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8" s="73">
        <v>1</v>
      </c>
      <c r="DP738" s="73">
        <v>1</v>
      </c>
      <c r="DQ738" s="73" t="b">
        <v>0</v>
      </c>
    </row>
    <row r="739" spans="112:121" x14ac:dyDescent="0.25">
      <c r="DH739" t="s">
        <v>491</v>
      </c>
      <c r="DI739">
        <v>1</v>
      </c>
      <c r="DJ739">
        <v>140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55</v>
      </c>
      <c r="DM739" s="76">
        <f ca="1">ROUND((Table14[[#This Row],[XP]]*Table14[[#This Row],[entity_spawned (AVG)]])*(Table14[[#This Row],[activating_chance]]/100),0)</f>
        <v>55</v>
      </c>
      <c r="DN7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9" s="73">
        <v>1</v>
      </c>
      <c r="DP739" s="73">
        <v>1</v>
      </c>
      <c r="DQ739" s="73" t="b">
        <v>0</v>
      </c>
    </row>
    <row r="740" spans="112:121" x14ac:dyDescent="0.25">
      <c r="DH740" t="s">
        <v>491</v>
      </c>
      <c r="DI740">
        <v>1</v>
      </c>
      <c r="DJ740">
        <v>140</v>
      </c>
      <c r="DK740">
        <v>100</v>
      </c>
      <c r="DL740" s="76">
        <f ca="1">INDIRECT(ADDRESS(11+(MATCH(RIGHT(Table14[[#This Row],[spawner_sku]],LEN(Table14[[#This Row],[spawner_sku]])-FIND("/",Table14[[#This Row],[spawner_sku]])),Table1[Entity Prefab],0)),10,1,1,"Entities"))</f>
        <v>55</v>
      </c>
      <c r="DM740" s="76">
        <f ca="1">ROUND((Table14[[#This Row],[XP]]*Table14[[#This Row],[entity_spawned (AVG)]])*(Table14[[#This Row],[activating_chance]]/100),0)</f>
        <v>55</v>
      </c>
      <c r="DN7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0" s="73">
        <v>1</v>
      </c>
      <c r="DP740" s="73">
        <v>1</v>
      </c>
      <c r="DQ740" s="73" t="b">
        <v>0</v>
      </c>
    </row>
    <row r="741" spans="112:121" x14ac:dyDescent="0.25">
      <c r="DH741" t="s">
        <v>491</v>
      </c>
      <c r="DI741">
        <v>1</v>
      </c>
      <c r="DJ741">
        <v>140</v>
      </c>
      <c r="DK741">
        <v>70</v>
      </c>
      <c r="DL741" s="76">
        <f ca="1">INDIRECT(ADDRESS(11+(MATCH(RIGHT(Table14[[#This Row],[spawner_sku]],LEN(Table14[[#This Row],[spawner_sku]])-FIND("/",Table14[[#This Row],[spawner_sku]])),Table1[Entity Prefab],0)),10,1,1,"Entities"))</f>
        <v>55</v>
      </c>
      <c r="DM741" s="76">
        <f ca="1">ROUND((Table14[[#This Row],[XP]]*Table14[[#This Row],[entity_spawned (AVG)]])*(Table14[[#This Row],[activating_chance]]/100),0)</f>
        <v>39</v>
      </c>
      <c r="DN7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1" s="73">
        <v>1</v>
      </c>
      <c r="DP741" s="73">
        <v>1</v>
      </c>
      <c r="DQ741" s="73" t="b">
        <v>0</v>
      </c>
    </row>
    <row r="742" spans="112:121" x14ac:dyDescent="0.25">
      <c r="DH742" t="s">
        <v>491</v>
      </c>
      <c r="DI742">
        <v>1</v>
      </c>
      <c r="DJ742">
        <v>140</v>
      </c>
      <c r="DK742">
        <v>100</v>
      </c>
      <c r="DL742" s="76">
        <f ca="1">INDIRECT(ADDRESS(11+(MATCH(RIGHT(Table14[[#This Row],[spawner_sku]],LEN(Table14[[#This Row],[spawner_sku]])-FIND("/",Table14[[#This Row],[spawner_sku]])),Table1[Entity Prefab],0)),10,1,1,"Entities"))</f>
        <v>55</v>
      </c>
      <c r="DM742" s="76">
        <f ca="1">ROUND((Table14[[#This Row],[XP]]*Table14[[#This Row],[entity_spawned (AVG)]])*(Table14[[#This Row],[activating_chance]]/100),0)</f>
        <v>55</v>
      </c>
      <c r="DN7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491</v>
      </c>
      <c r="DI743">
        <v>1</v>
      </c>
      <c r="DJ743">
        <v>140</v>
      </c>
      <c r="DK743">
        <v>100</v>
      </c>
      <c r="DL743" s="76">
        <f ca="1">INDIRECT(ADDRESS(11+(MATCH(RIGHT(Table14[[#This Row],[spawner_sku]],LEN(Table14[[#This Row],[spawner_sku]])-FIND("/",Table14[[#This Row],[spawner_sku]])),Table1[Entity Prefab],0)),10,1,1,"Entities"))</f>
        <v>55</v>
      </c>
      <c r="DM743" s="76">
        <f ca="1">ROUND((Table14[[#This Row],[XP]]*Table14[[#This Row],[entity_spawned (AVG)]])*(Table14[[#This Row],[activating_chance]]/100),0)</f>
        <v>55</v>
      </c>
      <c r="DN7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491</v>
      </c>
      <c r="DI744">
        <v>1</v>
      </c>
      <c r="DJ744">
        <v>90</v>
      </c>
      <c r="DK744">
        <v>100</v>
      </c>
      <c r="DL744" s="76">
        <f ca="1">INDIRECT(ADDRESS(11+(MATCH(RIGHT(Table14[[#This Row],[spawner_sku]],LEN(Table14[[#This Row],[spawner_sku]])-FIND("/",Table14[[#This Row],[spawner_sku]])),Table1[Entity Prefab],0)),10,1,1,"Entities"))</f>
        <v>55</v>
      </c>
      <c r="DM744" s="76">
        <f ca="1">ROUND((Table14[[#This Row],[XP]]*Table14[[#This Row],[entity_spawned (AVG)]])*(Table14[[#This Row],[activating_chance]]/100),0)</f>
        <v>55</v>
      </c>
      <c r="DN7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4" s="73">
        <v>1</v>
      </c>
      <c r="DP744" s="73">
        <v>1</v>
      </c>
      <c r="DQ744" s="73" t="b">
        <v>0</v>
      </c>
    </row>
    <row r="745" spans="112:121" x14ac:dyDescent="0.25">
      <c r="DH745" t="s">
        <v>491</v>
      </c>
      <c r="DI745">
        <v>1</v>
      </c>
      <c r="DJ745">
        <v>120</v>
      </c>
      <c r="DK745">
        <v>100</v>
      </c>
      <c r="DL745" s="76">
        <f ca="1">INDIRECT(ADDRESS(11+(MATCH(RIGHT(Table14[[#This Row],[spawner_sku]],LEN(Table14[[#This Row],[spawner_sku]])-FIND("/",Table14[[#This Row],[spawner_sku]])),Table1[Entity Prefab],0)),10,1,1,"Entities"))</f>
        <v>55</v>
      </c>
      <c r="DM745" s="76">
        <f ca="1">ROUND((Table14[[#This Row],[XP]]*Table14[[#This Row],[entity_spawned (AVG)]])*(Table14[[#This Row],[activating_chance]]/100),0)</f>
        <v>55</v>
      </c>
      <c r="DN7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491</v>
      </c>
      <c r="DI746">
        <v>1</v>
      </c>
      <c r="DJ746">
        <v>140</v>
      </c>
      <c r="DK746">
        <v>30</v>
      </c>
      <c r="DL746" s="76">
        <f ca="1">INDIRECT(ADDRESS(11+(MATCH(RIGHT(Table14[[#This Row],[spawner_sku]],LEN(Table14[[#This Row],[spawner_sku]])-FIND("/",Table14[[#This Row],[spawner_sku]])),Table1[Entity Prefab],0)),10,1,1,"Entities"))</f>
        <v>55</v>
      </c>
      <c r="DM746" s="76">
        <f ca="1">ROUND((Table14[[#This Row],[XP]]*Table14[[#This Row],[entity_spawned (AVG)]])*(Table14[[#This Row],[activating_chance]]/100),0)</f>
        <v>17</v>
      </c>
      <c r="DN7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492</v>
      </c>
      <c r="DI747">
        <v>1</v>
      </c>
      <c r="DJ747">
        <v>100</v>
      </c>
      <c r="DK747">
        <v>100</v>
      </c>
      <c r="DL747" s="76">
        <f ca="1">INDIRECT(ADDRESS(11+(MATCH(RIGHT(Table14[[#This Row],[spawner_sku]],LEN(Table14[[#This Row],[spawner_sku]])-FIND("/",Table14[[#This Row],[spawner_sku]])),Table1[Entity Prefab],0)),10,1,1,"Entities"))</f>
        <v>25</v>
      </c>
      <c r="DM747" s="76">
        <f ca="1">ROUND((Table14[[#This Row],[XP]]*Table14[[#This Row],[entity_spawned (AVG)]])*(Table14[[#This Row],[activating_chance]]/100),0)</f>
        <v>25</v>
      </c>
      <c r="DN7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492</v>
      </c>
      <c r="DI748">
        <v>1</v>
      </c>
      <c r="DJ748">
        <v>100</v>
      </c>
      <c r="DK748">
        <v>100</v>
      </c>
      <c r="DL748" s="76">
        <f ca="1">INDIRECT(ADDRESS(11+(MATCH(RIGHT(Table14[[#This Row],[spawner_sku]],LEN(Table14[[#This Row],[spawner_sku]])-FIND("/",Table14[[#This Row],[spawner_sku]])),Table1[Entity Prefab],0)),10,1,1,"Entities"))</f>
        <v>25</v>
      </c>
      <c r="DM748" s="76">
        <f ca="1">ROUND((Table14[[#This Row],[XP]]*Table14[[#This Row],[entity_spawned (AVG)]])*(Table14[[#This Row],[activating_chance]]/100),0)</f>
        <v>25</v>
      </c>
      <c r="DN7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492</v>
      </c>
      <c r="DI749">
        <v>1</v>
      </c>
      <c r="DJ749">
        <v>100</v>
      </c>
      <c r="DK749">
        <v>10</v>
      </c>
      <c r="DL749" s="76">
        <f ca="1">INDIRECT(ADDRESS(11+(MATCH(RIGHT(Table14[[#This Row],[spawner_sku]],LEN(Table14[[#This Row],[spawner_sku]])-FIND("/",Table14[[#This Row],[spawner_sku]])),Table1[Entity Prefab],0)),10,1,1,"Entities"))</f>
        <v>25</v>
      </c>
      <c r="DM749" s="76">
        <f ca="1">ROUND((Table14[[#This Row],[XP]]*Table14[[#This Row],[entity_spawned (AVG)]])*(Table14[[#This Row],[activating_chance]]/100),0)</f>
        <v>3</v>
      </c>
      <c r="DN7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492</v>
      </c>
      <c r="DI750">
        <v>1</v>
      </c>
      <c r="DJ750">
        <v>100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25</v>
      </c>
      <c r="DM750" s="76">
        <f ca="1">ROUND((Table14[[#This Row],[XP]]*Table14[[#This Row],[entity_spawned (AVG)]])*(Table14[[#This Row],[activating_chance]]/100),0)</f>
        <v>25</v>
      </c>
      <c r="DN7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492</v>
      </c>
      <c r="DI751">
        <v>1</v>
      </c>
      <c r="DJ751">
        <v>100</v>
      </c>
      <c r="DK751">
        <v>10</v>
      </c>
      <c r="DL751" s="76">
        <f ca="1">INDIRECT(ADDRESS(11+(MATCH(RIGHT(Table14[[#This Row],[spawner_sku]],LEN(Table14[[#This Row],[spawner_sku]])-FIND("/",Table14[[#This Row],[spawner_sku]])),Table1[Entity Prefab],0)),10,1,1,"Entities"))</f>
        <v>25</v>
      </c>
      <c r="DM751" s="76">
        <f ca="1">ROUND((Table14[[#This Row],[XP]]*Table14[[#This Row],[entity_spawned (AVG)]])*(Table14[[#This Row],[activating_chance]]/100),0)</f>
        <v>3</v>
      </c>
      <c r="DN7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492</v>
      </c>
      <c r="DI752">
        <v>1</v>
      </c>
      <c r="DJ752">
        <v>100</v>
      </c>
      <c r="DK752">
        <v>100</v>
      </c>
      <c r="DL752" s="76">
        <f ca="1">INDIRECT(ADDRESS(11+(MATCH(RIGHT(Table14[[#This Row],[spawner_sku]],LEN(Table14[[#This Row],[spawner_sku]])-FIND("/",Table14[[#This Row],[spawner_sku]])),Table1[Entity Prefab],0)),10,1,1,"Entities"))</f>
        <v>25</v>
      </c>
      <c r="DM752" s="76">
        <f ca="1">ROUND((Table14[[#This Row],[XP]]*Table14[[#This Row],[entity_spawned (AVG)]])*(Table14[[#This Row],[activating_chance]]/100),0)</f>
        <v>25</v>
      </c>
      <c r="DN7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492</v>
      </c>
      <c r="DI753">
        <v>1</v>
      </c>
      <c r="DJ753">
        <v>100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25</v>
      </c>
      <c r="DM753" s="76">
        <f ca="1">ROUND((Table14[[#This Row],[XP]]*Table14[[#This Row],[entity_spawned (AVG)]])*(Table14[[#This Row],[activating_chance]]/100),0)</f>
        <v>25</v>
      </c>
      <c r="DN7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492</v>
      </c>
      <c r="DI754">
        <v>1</v>
      </c>
      <c r="DJ754">
        <v>100</v>
      </c>
      <c r="DK754">
        <v>30</v>
      </c>
      <c r="DL754" s="76">
        <f ca="1">INDIRECT(ADDRESS(11+(MATCH(RIGHT(Table14[[#This Row],[spawner_sku]],LEN(Table14[[#This Row],[spawner_sku]])-FIND("/",Table14[[#This Row],[spawner_sku]])),Table1[Entity Prefab],0)),10,1,1,"Entities"))</f>
        <v>25</v>
      </c>
      <c r="DM754" s="76">
        <f ca="1">ROUND((Table14[[#This Row],[XP]]*Table14[[#This Row],[entity_spawned (AVG)]])*(Table14[[#This Row],[activating_chance]]/100),0)</f>
        <v>8</v>
      </c>
      <c r="DN7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492</v>
      </c>
      <c r="DI755">
        <v>1</v>
      </c>
      <c r="DJ755">
        <v>100</v>
      </c>
      <c r="DK755">
        <v>30</v>
      </c>
      <c r="DL755" s="76">
        <f ca="1">INDIRECT(ADDRESS(11+(MATCH(RIGHT(Table14[[#This Row],[spawner_sku]],LEN(Table14[[#This Row],[spawner_sku]])-FIND("/",Table14[[#This Row],[spawner_sku]])),Table1[Entity Prefab],0)),10,1,1,"Entities"))</f>
        <v>25</v>
      </c>
      <c r="DM755" s="76">
        <f ca="1">ROUND((Table14[[#This Row],[XP]]*Table14[[#This Row],[entity_spawned (AVG)]])*(Table14[[#This Row],[activating_chance]]/100),0)</f>
        <v>8</v>
      </c>
      <c r="DN7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492</v>
      </c>
      <c r="DI756">
        <v>1</v>
      </c>
      <c r="DJ756">
        <v>100</v>
      </c>
      <c r="DK756">
        <v>30</v>
      </c>
      <c r="DL756" s="76">
        <f ca="1">INDIRECT(ADDRESS(11+(MATCH(RIGHT(Table14[[#This Row],[spawner_sku]],LEN(Table14[[#This Row],[spawner_sku]])-FIND("/",Table14[[#This Row],[spawner_sku]])),Table1[Entity Prefab],0)),10,1,1,"Entities"))</f>
        <v>25</v>
      </c>
      <c r="DM756" s="76">
        <f ca="1">ROUND((Table14[[#This Row],[XP]]*Table14[[#This Row],[entity_spawned (AVG)]])*(Table14[[#This Row],[activating_chance]]/100),0)</f>
        <v>8</v>
      </c>
      <c r="DN7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492</v>
      </c>
      <c r="DI757">
        <v>1</v>
      </c>
      <c r="DJ757">
        <v>100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25</v>
      </c>
      <c r="DM757" s="76">
        <f ca="1">ROUND((Table14[[#This Row],[XP]]*Table14[[#This Row],[entity_spawned (AVG)]])*(Table14[[#This Row],[activating_chance]]/100),0)</f>
        <v>25</v>
      </c>
      <c r="DN7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492</v>
      </c>
      <c r="DI758">
        <v>1</v>
      </c>
      <c r="DJ758">
        <v>100</v>
      </c>
      <c r="DK758">
        <v>100</v>
      </c>
      <c r="DL758" s="76">
        <f ca="1">INDIRECT(ADDRESS(11+(MATCH(RIGHT(Table14[[#This Row],[spawner_sku]],LEN(Table14[[#This Row],[spawner_sku]])-FIND("/",Table14[[#This Row],[spawner_sku]])),Table1[Entity Prefab],0)),10,1,1,"Entities"))</f>
        <v>25</v>
      </c>
      <c r="DM758" s="76">
        <f ca="1">ROUND((Table14[[#This Row],[XP]]*Table14[[#This Row],[entity_spawned (AVG)]])*(Table14[[#This Row],[activating_chance]]/100),0)</f>
        <v>25</v>
      </c>
      <c r="DN7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492</v>
      </c>
      <c r="DI759">
        <v>1</v>
      </c>
      <c r="DJ759">
        <v>100</v>
      </c>
      <c r="DK759">
        <v>80</v>
      </c>
      <c r="DL759" s="76">
        <f ca="1">INDIRECT(ADDRESS(11+(MATCH(RIGHT(Table14[[#This Row],[spawner_sku]],LEN(Table14[[#This Row],[spawner_sku]])-FIND("/",Table14[[#This Row],[spawner_sku]])),Table1[Entity Prefab],0)),10,1,1,"Entities"))</f>
        <v>25</v>
      </c>
      <c r="DM759" s="76">
        <f ca="1">ROUND((Table14[[#This Row],[XP]]*Table14[[#This Row],[entity_spawned (AVG)]])*(Table14[[#This Row],[activating_chance]]/100),0)</f>
        <v>20</v>
      </c>
      <c r="DN7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492</v>
      </c>
      <c r="DI760">
        <v>1</v>
      </c>
      <c r="DJ760">
        <v>100</v>
      </c>
      <c r="DK760">
        <v>80</v>
      </c>
      <c r="DL760" s="76">
        <f ca="1">INDIRECT(ADDRESS(11+(MATCH(RIGHT(Table14[[#This Row],[spawner_sku]],LEN(Table14[[#This Row],[spawner_sku]])-FIND("/",Table14[[#This Row],[spawner_sku]])),Table1[Entity Prefab],0)),10,1,1,"Entities"))</f>
        <v>25</v>
      </c>
      <c r="DM760" s="76">
        <f ca="1">ROUND((Table14[[#This Row],[XP]]*Table14[[#This Row],[entity_spawned (AVG)]])*(Table14[[#This Row],[activating_chance]]/100),0)</f>
        <v>20</v>
      </c>
      <c r="DN7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492</v>
      </c>
      <c r="DI761">
        <v>1</v>
      </c>
      <c r="DJ761">
        <v>100</v>
      </c>
      <c r="DK761">
        <v>100</v>
      </c>
      <c r="DL761" s="76">
        <f ca="1">INDIRECT(ADDRESS(11+(MATCH(RIGHT(Table14[[#This Row],[spawner_sku]],LEN(Table14[[#This Row],[spawner_sku]])-FIND("/",Table14[[#This Row],[spawner_sku]])),Table1[Entity Prefab],0)),10,1,1,"Entities"))</f>
        <v>25</v>
      </c>
      <c r="DM761" s="76">
        <f ca="1">ROUND((Table14[[#This Row],[XP]]*Table14[[#This Row],[entity_spawned (AVG)]])*(Table14[[#This Row],[activating_chance]]/100),0)</f>
        <v>25</v>
      </c>
      <c r="DN7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397</v>
      </c>
      <c r="DI762">
        <v>2</v>
      </c>
      <c r="DJ762">
        <v>80</v>
      </c>
      <c r="DK762">
        <v>70</v>
      </c>
      <c r="DL762" s="76">
        <f ca="1">INDIRECT(ADDRESS(11+(MATCH(RIGHT(Table14[[#This Row],[spawner_sku]],LEN(Table14[[#This Row],[spawner_sku]])-FIND("/",Table14[[#This Row],[spawner_sku]])),Table1[Entity Prefab],0)),10,1,1,"Entities"))</f>
        <v>25</v>
      </c>
      <c r="DM762" s="76">
        <f ca="1">ROUND((Table14[[#This Row],[XP]]*Table14[[#This Row],[entity_spawned (AVG)]])*(Table14[[#This Row],[activating_chance]]/100),0)</f>
        <v>35</v>
      </c>
      <c r="DN7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2</v>
      </c>
      <c r="DP762" s="73">
        <v>2</v>
      </c>
      <c r="DQ762" s="73" t="b">
        <v>0</v>
      </c>
    </row>
    <row r="763" spans="112:121" x14ac:dyDescent="0.25">
      <c r="DH763" t="s">
        <v>397</v>
      </c>
      <c r="DI763">
        <v>5</v>
      </c>
      <c r="DJ763">
        <v>100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25</v>
      </c>
      <c r="DM763" s="76">
        <f ca="1">ROUND((Table14[[#This Row],[XP]]*Table14[[#This Row],[entity_spawned (AVG)]])*(Table14[[#This Row],[activating_chance]]/100),0)</f>
        <v>125</v>
      </c>
      <c r="DN7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5</v>
      </c>
      <c r="DP763" s="73">
        <v>5</v>
      </c>
      <c r="DQ763" s="73" t="b">
        <v>1</v>
      </c>
    </row>
    <row r="764" spans="112:121" x14ac:dyDescent="0.25">
      <c r="DH764" t="s">
        <v>397</v>
      </c>
      <c r="DI764">
        <v>2</v>
      </c>
      <c r="DJ764">
        <v>120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25</v>
      </c>
      <c r="DM764" s="76">
        <f ca="1">ROUND((Table14[[#This Row],[XP]]*Table14[[#This Row],[entity_spawned (AVG)]])*(Table14[[#This Row],[activating_chance]]/100),0)</f>
        <v>50</v>
      </c>
      <c r="DN7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2</v>
      </c>
      <c r="DP764" s="73">
        <v>2</v>
      </c>
      <c r="DQ764" s="73" t="b">
        <v>0</v>
      </c>
    </row>
    <row r="765" spans="112:121" x14ac:dyDescent="0.25">
      <c r="DH765" t="s">
        <v>397</v>
      </c>
      <c r="DI765">
        <v>3</v>
      </c>
      <c r="DJ765">
        <v>100</v>
      </c>
      <c r="DK765">
        <v>100</v>
      </c>
      <c r="DL765" s="76">
        <f ca="1">INDIRECT(ADDRESS(11+(MATCH(RIGHT(Table14[[#This Row],[spawner_sku]],LEN(Table14[[#This Row],[spawner_sku]])-FIND("/",Table14[[#This Row],[spawner_sku]])),Table1[Entity Prefab],0)),10,1,1,"Entities"))</f>
        <v>25</v>
      </c>
      <c r="DM765" s="76">
        <f ca="1">ROUND((Table14[[#This Row],[XP]]*Table14[[#This Row],[entity_spawned (AVG)]])*(Table14[[#This Row],[activating_chance]]/100),0)</f>
        <v>75</v>
      </c>
      <c r="DN7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3</v>
      </c>
      <c r="DP765" s="73">
        <v>4</v>
      </c>
      <c r="DQ765" s="73" t="b">
        <v>0</v>
      </c>
    </row>
    <row r="766" spans="112:121" x14ac:dyDescent="0.25">
      <c r="DH766" t="s">
        <v>397</v>
      </c>
      <c r="DI766">
        <v>2</v>
      </c>
      <c r="DJ766">
        <v>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25</v>
      </c>
      <c r="DM766" s="76">
        <f ca="1">ROUND((Table14[[#This Row],[XP]]*Table14[[#This Row],[entity_spawned (AVG)]])*(Table14[[#This Row],[activating_chance]]/100),0)</f>
        <v>50</v>
      </c>
      <c r="DN7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2</v>
      </c>
      <c r="DP766" s="73">
        <v>2</v>
      </c>
      <c r="DQ766" s="73" t="b">
        <v>0</v>
      </c>
    </row>
    <row r="767" spans="112:121" x14ac:dyDescent="0.25">
      <c r="DH767" t="s">
        <v>397</v>
      </c>
      <c r="DI767">
        <v>3</v>
      </c>
      <c r="DJ767">
        <v>100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25</v>
      </c>
      <c r="DM767" s="76">
        <f ca="1">ROUND((Table14[[#This Row],[XP]]*Table14[[#This Row],[entity_spawned (AVG)]])*(Table14[[#This Row],[activating_chance]]/100),0)</f>
        <v>75</v>
      </c>
      <c r="DN7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3</v>
      </c>
      <c r="DP767" s="73">
        <v>4</v>
      </c>
      <c r="DQ767" s="73" t="b">
        <v>0</v>
      </c>
    </row>
    <row r="768" spans="112:121" x14ac:dyDescent="0.25">
      <c r="DH768" t="s">
        <v>397</v>
      </c>
      <c r="DI768">
        <v>3</v>
      </c>
      <c r="DJ768">
        <v>80</v>
      </c>
      <c r="DK768">
        <v>30</v>
      </c>
      <c r="DL768" s="76">
        <f ca="1">INDIRECT(ADDRESS(11+(MATCH(RIGHT(Table14[[#This Row],[spawner_sku]],LEN(Table14[[#This Row],[spawner_sku]])-FIND("/",Table14[[#This Row],[spawner_sku]])),Table1[Entity Prefab],0)),10,1,1,"Entities"))</f>
        <v>25</v>
      </c>
      <c r="DM768" s="76">
        <f ca="1">ROUND((Table14[[#This Row],[XP]]*Table14[[#This Row],[entity_spawned (AVG)]])*(Table14[[#This Row],[activating_chance]]/100),0)</f>
        <v>23</v>
      </c>
      <c r="DN7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3</v>
      </c>
      <c r="DP768" s="73">
        <v>4</v>
      </c>
      <c r="DQ768" s="73" t="b">
        <v>0</v>
      </c>
    </row>
    <row r="769" spans="112:121" x14ac:dyDescent="0.25">
      <c r="DH769" t="s">
        <v>397</v>
      </c>
      <c r="DI769">
        <v>3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25</v>
      </c>
      <c r="DM769" s="76">
        <f ca="1">ROUND((Table14[[#This Row],[XP]]*Table14[[#This Row],[entity_spawned (AVG)]])*(Table14[[#This Row],[activating_chance]]/100),0)</f>
        <v>75</v>
      </c>
      <c r="DN7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3</v>
      </c>
      <c r="DP769" s="73">
        <v>4</v>
      </c>
      <c r="DQ769" s="73" t="b">
        <v>0</v>
      </c>
    </row>
    <row r="770" spans="112:121" x14ac:dyDescent="0.25">
      <c r="DH770" t="s">
        <v>397</v>
      </c>
      <c r="DI770">
        <v>1</v>
      </c>
      <c r="DJ770">
        <v>70</v>
      </c>
      <c r="DK770">
        <v>100</v>
      </c>
      <c r="DL770" s="76">
        <f ca="1">INDIRECT(ADDRESS(11+(MATCH(RIGHT(Table14[[#This Row],[spawner_sku]],LEN(Table14[[#This Row],[spawner_sku]])-FIND("/",Table14[[#This Row],[spawner_sku]])),Table1[Entity Prefab],0)),10,1,1,"Entities"))</f>
        <v>25</v>
      </c>
      <c r="DM770" s="76">
        <f ca="1">ROUND((Table14[[#This Row],[XP]]*Table14[[#This Row],[entity_spawned (AVG)]])*(Table14[[#This Row],[activating_chance]]/100),0)</f>
        <v>25</v>
      </c>
      <c r="DN7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397</v>
      </c>
      <c r="DI771">
        <v>6</v>
      </c>
      <c r="DJ771">
        <v>120</v>
      </c>
      <c r="DK771">
        <v>10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15</v>
      </c>
      <c r="DN7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5</v>
      </c>
      <c r="DP771" s="73">
        <v>8</v>
      </c>
      <c r="DQ771" s="73" t="b">
        <v>1</v>
      </c>
    </row>
    <row r="772" spans="112:121" x14ac:dyDescent="0.25">
      <c r="DH772" t="s">
        <v>397</v>
      </c>
      <c r="DI772">
        <v>1</v>
      </c>
      <c r="DJ772">
        <v>90</v>
      </c>
      <c r="DK772">
        <v>80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20</v>
      </c>
      <c r="DN7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2</v>
      </c>
      <c r="DQ772" s="73" t="b">
        <v>0</v>
      </c>
    </row>
    <row r="773" spans="112:121" x14ac:dyDescent="0.25">
      <c r="DH773" t="s">
        <v>397</v>
      </c>
      <c r="DI773">
        <v>2</v>
      </c>
      <c r="DJ773">
        <v>120</v>
      </c>
      <c r="DK773">
        <v>100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50</v>
      </c>
      <c r="DN7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2</v>
      </c>
      <c r="DP773" s="73">
        <v>2</v>
      </c>
      <c r="DQ773" s="73" t="b">
        <v>0</v>
      </c>
    </row>
    <row r="774" spans="112:121" x14ac:dyDescent="0.25">
      <c r="DH774" t="s">
        <v>397</v>
      </c>
      <c r="DI774">
        <v>3</v>
      </c>
      <c r="DJ774">
        <v>120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75</v>
      </c>
      <c r="DN7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3</v>
      </c>
      <c r="DP774" s="73">
        <v>3</v>
      </c>
      <c r="DQ774" s="73" t="b">
        <v>0</v>
      </c>
    </row>
    <row r="775" spans="112:121" x14ac:dyDescent="0.25">
      <c r="DH775" t="s">
        <v>397</v>
      </c>
      <c r="DI775">
        <v>1</v>
      </c>
      <c r="DJ775">
        <v>80</v>
      </c>
      <c r="DK775">
        <v>100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25</v>
      </c>
      <c r="DN7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2</v>
      </c>
      <c r="DQ775" s="73" t="b">
        <v>0</v>
      </c>
    </row>
    <row r="776" spans="112:121" x14ac:dyDescent="0.25">
      <c r="DH776" t="s">
        <v>397</v>
      </c>
      <c r="DI776">
        <v>6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150</v>
      </c>
      <c r="DN7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5</v>
      </c>
      <c r="DP776" s="73">
        <v>8</v>
      </c>
      <c r="DQ776" s="73" t="b">
        <v>1</v>
      </c>
    </row>
    <row r="777" spans="112:121" x14ac:dyDescent="0.25">
      <c r="DH777" t="s">
        <v>397</v>
      </c>
      <c r="DI777">
        <v>2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50</v>
      </c>
      <c r="DN7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3</v>
      </c>
      <c r="DQ777" s="73" t="b">
        <v>0</v>
      </c>
    </row>
    <row r="778" spans="112:121" x14ac:dyDescent="0.25">
      <c r="DH778" t="s">
        <v>397</v>
      </c>
      <c r="DI778">
        <v>1</v>
      </c>
      <c r="DJ778">
        <v>70</v>
      </c>
      <c r="DK778">
        <v>100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25</v>
      </c>
      <c r="DN7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397</v>
      </c>
      <c r="DI779">
        <v>3</v>
      </c>
      <c r="DJ779">
        <v>100</v>
      </c>
      <c r="DK779">
        <v>100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75</v>
      </c>
      <c r="DN7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3</v>
      </c>
      <c r="DP779" s="73">
        <v>4</v>
      </c>
      <c r="DQ779" s="73" t="b">
        <v>0</v>
      </c>
    </row>
    <row r="780" spans="112:121" x14ac:dyDescent="0.25">
      <c r="DH780" t="s">
        <v>397</v>
      </c>
      <c r="DI780">
        <v>3</v>
      </c>
      <c r="DJ780">
        <v>100</v>
      </c>
      <c r="DK780">
        <v>100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75</v>
      </c>
      <c r="DN7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2</v>
      </c>
      <c r="DP780" s="73">
        <v>4</v>
      </c>
      <c r="DQ780" s="73" t="b">
        <v>0</v>
      </c>
    </row>
    <row r="781" spans="112:121" x14ac:dyDescent="0.25">
      <c r="DH781" t="s">
        <v>397</v>
      </c>
      <c r="DI781">
        <v>2</v>
      </c>
      <c r="DJ781">
        <v>100</v>
      </c>
      <c r="DK781">
        <v>80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40</v>
      </c>
      <c r="DN7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2</v>
      </c>
      <c r="DP781" s="73">
        <v>2</v>
      </c>
      <c r="DQ781" s="73" t="b">
        <v>0</v>
      </c>
    </row>
    <row r="782" spans="112:121" x14ac:dyDescent="0.25">
      <c r="DH782" t="s">
        <v>397</v>
      </c>
      <c r="DI782">
        <v>1</v>
      </c>
      <c r="DJ782">
        <v>100</v>
      </c>
      <c r="DK782">
        <v>80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20</v>
      </c>
      <c r="DN7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2</v>
      </c>
      <c r="DQ782" s="73" t="b">
        <v>0</v>
      </c>
    </row>
    <row r="783" spans="112:121" x14ac:dyDescent="0.25">
      <c r="DH783" t="s">
        <v>397</v>
      </c>
      <c r="DI783">
        <v>6</v>
      </c>
      <c r="DJ783">
        <v>100</v>
      </c>
      <c r="DK783">
        <v>100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150</v>
      </c>
      <c r="DN7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5</v>
      </c>
      <c r="DP783" s="73">
        <v>8</v>
      </c>
      <c r="DQ783" s="73" t="b">
        <v>1</v>
      </c>
    </row>
    <row r="784" spans="112:121" x14ac:dyDescent="0.25">
      <c r="DH784" t="s">
        <v>397</v>
      </c>
      <c r="DI784">
        <v>4</v>
      </c>
      <c r="DJ784">
        <v>100</v>
      </c>
      <c r="DK784">
        <v>100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100</v>
      </c>
      <c r="DN7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4</v>
      </c>
      <c r="DP784" s="73">
        <v>4</v>
      </c>
      <c r="DQ784" s="73" t="b">
        <v>0</v>
      </c>
    </row>
    <row r="785" spans="112:121" x14ac:dyDescent="0.25">
      <c r="DH785" t="s">
        <v>397</v>
      </c>
      <c r="DI785">
        <v>1</v>
      </c>
      <c r="DJ785">
        <v>70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397</v>
      </c>
      <c r="DI786">
        <v>1</v>
      </c>
      <c r="DJ786">
        <v>80</v>
      </c>
      <c r="DK786">
        <v>5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1</v>
      </c>
      <c r="DN7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1</v>
      </c>
      <c r="DP786" s="73">
        <v>1</v>
      </c>
      <c r="DQ786" s="73" t="b">
        <v>0</v>
      </c>
    </row>
    <row r="787" spans="112:121" x14ac:dyDescent="0.25">
      <c r="DH787" t="s">
        <v>397</v>
      </c>
      <c r="DI787">
        <v>2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50</v>
      </c>
      <c r="DN7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2</v>
      </c>
      <c r="DP787" s="73">
        <v>3</v>
      </c>
      <c r="DQ787" s="73" t="b">
        <v>0</v>
      </c>
    </row>
    <row r="788" spans="112:121" x14ac:dyDescent="0.25">
      <c r="DH788" t="s">
        <v>397</v>
      </c>
      <c r="DI788">
        <v>2</v>
      </c>
      <c r="DJ788">
        <v>100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397</v>
      </c>
      <c r="DI789">
        <v>3</v>
      </c>
      <c r="DJ789">
        <v>60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75</v>
      </c>
      <c r="DN7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2</v>
      </c>
      <c r="DP789" s="73">
        <v>4</v>
      </c>
      <c r="DQ789" s="73" t="b">
        <v>0</v>
      </c>
    </row>
    <row r="790" spans="112:121" x14ac:dyDescent="0.25">
      <c r="DH790" t="s">
        <v>397</v>
      </c>
      <c r="DI790">
        <v>4</v>
      </c>
      <c r="DJ790">
        <v>120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100</v>
      </c>
      <c r="DN7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4</v>
      </c>
      <c r="DP790" s="73">
        <v>4</v>
      </c>
      <c r="DQ790" s="73" t="b">
        <v>0</v>
      </c>
    </row>
    <row r="791" spans="112:121" x14ac:dyDescent="0.25">
      <c r="DH791" t="s">
        <v>397</v>
      </c>
      <c r="DI791">
        <v>1</v>
      </c>
      <c r="DJ791">
        <v>120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25</v>
      </c>
      <c r="DN7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1</v>
      </c>
      <c r="DQ791" s="73" t="b">
        <v>0</v>
      </c>
    </row>
    <row r="792" spans="112:121" x14ac:dyDescent="0.25">
      <c r="DH792" t="s">
        <v>397</v>
      </c>
      <c r="DI792">
        <v>3</v>
      </c>
      <c r="DJ792">
        <v>60</v>
      </c>
      <c r="DK792">
        <v>100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75</v>
      </c>
      <c r="DN7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2</v>
      </c>
      <c r="DP792" s="73">
        <v>4</v>
      </c>
      <c r="DQ792" s="73" t="b">
        <v>0</v>
      </c>
    </row>
    <row r="793" spans="112:121" x14ac:dyDescent="0.25">
      <c r="DH793" t="s">
        <v>397</v>
      </c>
      <c r="DI793">
        <v>2</v>
      </c>
      <c r="DJ793">
        <v>100</v>
      </c>
      <c r="DK793">
        <v>100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50</v>
      </c>
      <c r="DN7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2</v>
      </c>
      <c r="DP793" s="73">
        <v>2</v>
      </c>
      <c r="DQ793" s="73" t="b">
        <v>0</v>
      </c>
    </row>
    <row r="794" spans="112:121" x14ac:dyDescent="0.25">
      <c r="DH794" t="s">
        <v>397</v>
      </c>
      <c r="DI794">
        <v>2</v>
      </c>
      <c r="DJ794">
        <v>90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50</v>
      </c>
      <c r="DN7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2</v>
      </c>
      <c r="DP794" s="73">
        <v>3</v>
      </c>
      <c r="DQ794" s="73" t="b">
        <v>0</v>
      </c>
    </row>
    <row r="795" spans="112:121" x14ac:dyDescent="0.25">
      <c r="DH795" t="s">
        <v>397</v>
      </c>
      <c r="DI795">
        <v>3</v>
      </c>
      <c r="DJ795">
        <v>90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75</v>
      </c>
      <c r="DN7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3</v>
      </c>
      <c r="DP795" s="73">
        <v>4</v>
      </c>
      <c r="DQ795" s="73" t="b">
        <v>0</v>
      </c>
    </row>
    <row r="796" spans="112:121" x14ac:dyDescent="0.25">
      <c r="DH796" t="s">
        <v>397</v>
      </c>
      <c r="DI796">
        <v>2</v>
      </c>
      <c r="DJ796">
        <v>100</v>
      </c>
      <c r="DK796">
        <v>70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35</v>
      </c>
      <c r="DN7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2</v>
      </c>
      <c r="DP796" s="73">
        <v>2</v>
      </c>
      <c r="DQ796" s="73" t="b">
        <v>0</v>
      </c>
    </row>
    <row r="797" spans="112:121" x14ac:dyDescent="0.25">
      <c r="DH797" t="s">
        <v>397</v>
      </c>
      <c r="DI797">
        <v>2</v>
      </c>
      <c r="DJ797">
        <v>60</v>
      </c>
      <c r="DK797">
        <v>3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2</v>
      </c>
      <c r="DN7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397</v>
      </c>
      <c r="DI798">
        <v>1</v>
      </c>
      <c r="DJ798">
        <v>60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25</v>
      </c>
      <c r="DN7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1</v>
      </c>
      <c r="DP798" s="73">
        <v>1</v>
      </c>
      <c r="DQ798" s="73" t="b">
        <v>0</v>
      </c>
    </row>
    <row r="799" spans="112:121" x14ac:dyDescent="0.25">
      <c r="DH799" t="s">
        <v>397</v>
      </c>
      <c r="DI799">
        <v>3</v>
      </c>
      <c r="DJ799">
        <v>100</v>
      </c>
      <c r="DK799">
        <v>100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75</v>
      </c>
      <c r="DN7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3</v>
      </c>
      <c r="DP799" s="73">
        <v>4</v>
      </c>
      <c r="DQ799" s="73" t="b">
        <v>0</v>
      </c>
    </row>
    <row r="800" spans="112:121" x14ac:dyDescent="0.25">
      <c r="DH800" t="s">
        <v>397</v>
      </c>
      <c r="DI800">
        <v>1</v>
      </c>
      <c r="DJ800">
        <v>90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25</v>
      </c>
      <c r="DN8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397</v>
      </c>
      <c r="DI801">
        <v>3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75</v>
      </c>
      <c r="DN8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3</v>
      </c>
      <c r="DP801" s="73">
        <v>3</v>
      </c>
      <c r="DQ801" s="73" t="b">
        <v>0</v>
      </c>
    </row>
    <row r="802" spans="112:121" x14ac:dyDescent="0.25">
      <c r="DH802" t="s">
        <v>397</v>
      </c>
      <c r="DI802">
        <v>1</v>
      </c>
      <c r="DJ802">
        <v>60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25</v>
      </c>
      <c r="DN8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1</v>
      </c>
      <c r="DQ802" s="73" t="b">
        <v>0</v>
      </c>
    </row>
    <row r="803" spans="112:121" x14ac:dyDescent="0.25">
      <c r="DH803" t="s">
        <v>397</v>
      </c>
      <c r="DI803">
        <v>6</v>
      </c>
      <c r="DJ803">
        <v>100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150</v>
      </c>
      <c r="DN8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5</v>
      </c>
      <c r="DP803" s="73">
        <v>8</v>
      </c>
      <c r="DQ803" s="73" t="b">
        <v>1</v>
      </c>
    </row>
    <row r="804" spans="112:121" x14ac:dyDescent="0.25">
      <c r="DH804" t="s">
        <v>397</v>
      </c>
      <c r="DI804">
        <v>3</v>
      </c>
      <c r="DJ804">
        <v>80</v>
      </c>
      <c r="DK804">
        <v>80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60</v>
      </c>
      <c r="DN8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397</v>
      </c>
      <c r="DI805">
        <v>3</v>
      </c>
      <c r="DJ805">
        <v>100</v>
      </c>
      <c r="DK805">
        <v>70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53</v>
      </c>
      <c r="DN8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3</v>
      </c>
      <c r="DP805" s="73">
        <v>3</v>
      </c>
      <c r="DQ805" s="73" t="b">
        <v>0</v>
      </c>
    </row>
    <row r="806" spans="112:121" x14ac:dyDescent="0.25">
      <c r="DH806" t="s">
        <v>397</v>
      </c>
      <c r="DI806">
        <v>1</v>
      </c>
      <c r="DJ806">
        <v>60</v>
      </c>
      <c r="DK806">
        <v>100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25</v>
      </c>
      <c r="DN8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1</v>
      </c>
      <c r="DQ806" s="73" t="b">
        <v>0</v>
      </c>
    </row>
    <row r="807" spans="112:121" x14ac:dyDescent="0.25">
      <c r="DH807" t="s">
        <v>397</v>
      </c>
      <c r="DI807">
        <v>3</v>
      </c>
      <c r="DJ807">
        <v>100</v>
      </c>
      <c r="DK807">
        <v>100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75</v>
      </c>
      <c r="DN8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3</v>
      </c>
      <c r="DP807" s="73">
        <v>4</v>
      </c>
      <c r="DQ807" s="73" t="b">
        <v>0</v>
      </c>
    </row>
    <row r="808" spans="112:121" x14ac:dyDescent="0.25">
      <c r="DH808" t="s">
        <v>397</v>
      </c>
      <c r="DI808">
        <v>2</v>
      </c>
      <c r="DJ808">
        <v>80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50</v>
      </c>
      <c r="DN8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2</v>
      </c>
      <c r="DP808" s="73">
        <v>2</v>
      </c>
      <c r="DQ808" s="73" t="b">
        <v>0</v>
      </c>
    </row>
    <row r="809" spans="112:121" x14ac:dyDescent="0.25">
      <c r="DH809" t="s">
        <v>397</v>
      </c>
      <c r="DI809">
        <v>1</v>
      </c>
      <c r="DJ809">
        <v>60</v>
      </c>
      <c r="DK809">
        <v>100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25</v>
      </c>
      <c r="DN8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397</v>
      </c>
      <c r="DI810">
        <v>2</v>
      </c>
      <c r="DJ810">
        <v>90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50</v>
      </c>
      <c r="DN8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2</v>
      </c>
      <c r="DP810" s="73">
        <v>3</v>
      </c>
      <c r="DQ810" s="73" t="b">
        <v>0</v>
      </c>
    </row>
    <row r="811" spans="112:121" x14ac:dyDescent="0.25">
      <c r="DH811" t="s">
        <v>451</v>
      </c>
      <c r="DI811">
        <v>1</v>
      </c>
      <c r="DJ811">
        <v>70</v>
      </c>
      <c r="DK811">
        <v>80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20</v>
      </c>
      <c r="DN8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2</v>
      </c>
      <c r="DQ811" s="73" t="b">
        <v>0</v>
      </c>
    </row>
    <row r="812" spans="112:121" x14ac:dyDescent="0.25">
      <c r="DH812" t="s">
        <v>254</v>
      </c>
      <c r="DI812">
        <v>1</v>
      </c>
      <c r="DJ812">
        <v>170</v>
      </c>
      <c r="DK812">
        <v>100</v>
      </c>
      <c r="DL812" s="76">
        <f ca="1">INDIRECT(ADDRESS(11+(MATCH(RIGHT(Table14[[#This Row],[spawner_sku]],LEN(Table14[[#This Row],[spawner_sku]])-FIND("/",Table14[[#This Row],[spawner_sku]])),Table1[Entity Prefab],0)),10,1,1,"Entities"))</f>
        <v>70</v>
      </c>
      <c r="DM812" s="76">
        <f ca="1">ROUND((Table14[[#This Row],[XP]]*Table14[[#This Row],[entity_spawned (AVG)]])*(Table14[[#This Row],[activating_chance]]/100),0)</f>
        <v>70</v>
      </c>
      <c r="DN8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254</v>
      </c>
      <c r="DI813">
        <v>1</v>
      </c>
      <c r="DJ813">
        <v>170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70</v>
      </c>
      <c r="DM813" s="76">
        <f ca="1">ROUND((Table14[[#This Row],[XP]]*Table14[[#This Row],[entity_spawned (AVG)]])*(Table14[[#This Row],[activating_chance]]/100),0)</f>
        <v>70</v>
      </c>
      <c r="DN8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3" s="73">
        <v>1</v>
      </c>
      <c r="DP813" s="73">
        <v>1</v>
      </c>
      <c r="DQ813" s="73" t="b">
        <v>0</v>
      </c>
    </row>
    <row r="814" spans="112:121" x14ac:dyDescent="0.25">
      <c r="DH814" t="s">
        <v>254</v>
      </c>
      <c r="DI814">
        <v>1</v>
      </c>
      <c r="DJ814">
        <v>170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70</v>
      </c>
      <c r="DM814" s="76">
        <f ca="1">ROUND((Table14[[#This Row],[XP]]*Table14[[#This Row],[entity_spawned (AVG)]])*(Table14[[#This Row],[activating_chance]]/100),0)</f>
        <v>70</v>
      </c>
      <c r="DN8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4" s="73">
        <v>1</v>
      </c>
      <c r="DP814" s="73">
        <v>1</v>
      </c>
      <c r="DQ814" s="73" t="b">
        <v>0</v>
      </c>
    </row>
    <row r="815" spans="112:121" x14ac:dyDescent="0.25">
      <c r="DH815" t="s">
        <v>254</v>
      </c>
      <c r="DI815">
        <v>1</v>
      </c>
      <c r="DJ815">
        <v>170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70</v>
      </c>
      <c r="DM815" s="76">
        <f ca="1">ROUND((Table14[[#This Row],[XP]]*Table14[[#This Row],[entity_spawned (AVG)]])*(Table14[[#This Row],[activating_chance]]/100),0)</f>
        <v>70</v>
      </c>
      <c r="DN8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5" s="73">
        <v>1</v>
      </c>
      <c r="DP815" s="73">
        <v>1</v>
      </c>
      <c r="DQ815" s="73" t="b">
        <v>0</v>
      </c>
    </row>
    <row r="816" spans="112:121" x14ac:dyDescent="0.25">
      <c r="DH816" t="s">
        <v>254</v>
      </c>
      <c r="DI816">
        <v>1</v>
      </c>
      <c r="DJ816">
        <v>170</v>
      </c>
      <c r="DK816">
        <v>80</v>
      </c>
      <c r="DL816" s="76">
        <f ca="1">INDIRECT(ADDRESS(11+(MATCH(RIGHT(Table14[[#This Row],[spawner_sku]],LEN(Table14[[#This Row],[spawner_sku]])-FIND("/",Table14[[#This Row],[spawner_sku]])),Table1[Entity Prefab],0)),10,1,1,"Entities"))</f>
        <v>70</v>
      </c>
      <c r="DM816" s="76">
        <f ca="1">ROUND((Table14[[#This Row],[XP]]*Table14[[#This Row],[entity_spawned (AVG)]])*(Table14[[#This Row],[activating_chance]]/100),0)</f>
        <v>56</v>
      </c>
      <c r="DN8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6" s="73">
        <v>1</v>
      </c>
      <c r="DP816" s="73">
        <v>1</v>
      </c>
      <c r="DQ816" s="73" t="b">
        <v>0</v>
      </c>
    </row>
    <row r="817" spans="112:121" x14ac:dyDescent="0.25">
      <c r="DH817" t="s">
        <v>255</v>
      </c>
      <c r="DI817">
        <v>1</v>
      </c>
      <c r="DJ817">
        <v>100</v>
      </c>
      <c r="DK817">
        <v>30</v>
      </c>
      <c r="DL817" s="76">
        <f ca="1">INDIRECT(ADDRESS(11+(MATCH(RIGHT(Table14[[#This Row],[spawner_sku]],LEN(Table14[[#This Row],[spawner_sku]])-FIND("/",Table14[[#This Row],[spawner_sku]])),Table1[Entity Prefab],0)),10,1,1,"Entities"))</f>
        <v>70</v>
      </c>
      <c r="DM817" s="76">
        <f ca="1">ROUND((Table14[[#This Row],[XP]]*Table14[[#This Row],[entity_spawned (AVG)]])*(Table14[[#This Row],[activating_chance]]/100),0)</f>
        <v>21</v>
      </c>
      <c r="DN8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255</v>
      </c>
      <c r="DI818">
        <v>1</v>
      </c>
      <c r="DJ818">
        <v>120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70</v>
      </c>
      <c r="DM818" s="76">
        <f ca="1">ROUND((Table14[[#This Row],[XP]]*Table14[[#This Row],[entity_spawned (AVG)]])*(Table14[[#This Row],[activating_chance]]/100),0)</f>
        <v>70</v>
      </c>
      <c r="DN8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8" s="73">
        <v>1</v>
      </c>
      <c r="DP818" s="73">
        <v>1</v>
      </c>
      <c r="DQ818" s="73" t="b">
        <v>0</v>
      </c>
    </row>
    <row r="819" spans="112:121" x14ac:dyDescent="0.25">
      <c r="DH819" t="s">
        <v>256</v>
      </c>
      <c r="DI819">
        <v>1</v>
      </c>
      <c r="DJ819">
        <v>100</v>
      </c>
      <c r="DK819">
        <v>80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20</v>
      </c>
      <c r="DN8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1</v>
      </c>
      <c r="DP819" s="73">
        <v>1</v>
      </c>
      <c r="DQ819" s="73" t="b">
        <v>0</v>
      </c>
    </row>
    <row r="820" spans="112:121" x14ac:dyDescent="0.25">
      <c r="DH820" t="s">
        <v>256</v>
      </c>
      <c r="DI820">
        <v>1</v>
      </c>
      <c r="DJ820">
        <v>150</v>
      </c>
      <c r="DK820">
        <v>80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20</v>
      </c>
      <c r="DN8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1</v>
      </c>
      <c r="DP820" s="73">
        <v>1</v>
      </c>
      <c r="DQ820" s="73" t="b">
        <v>0</v>
      </c>
    </row>
    <row r="821" spans="112:121" x14ac:dyDescent="0.25">
      <c r="DH821" t="s">
        <v>256</v>
      </c>
      <c r="DI821">
        <v>1</v>
      </c>
      <c r="DJ821">
        <v>100</v>
      </c>
      <c r="DK821">
        <v>80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20</v>
      </c>
      <c r="DN8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1</v>
      </c>
      <c r="DQ821" s="73" t="b">
        <v>0</v>
      </c>
    </row>
    <row r="822" spans="112:121" x14ac:dyDescent="0.25">
      <c r="DH822" t="s">
        <v>256</v>
      </c>
      <c r="DI822">
        <v>1</v>
      </c>
      <c r="DJ822">
        <v>90</v>
      </c>
      <c r="DK822">
        <v>80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20</v>
      </c>
      <c r="DN8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256</v>
      </c>
      <c r="DI823">
        <v>1</v>
      </c>
      <c r="DJ823">
        <v>100</v>
      </c>
      <c r="DK823">
        <v>100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25</v>
      </c>
      <c r="DN8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1</v>
      </c>
      <c r="DP823" s="73">
        <v>1</v>
      </c>
      <c r="DQ823" s="73" t="b">
        <v>0</v>
      </c>
    </row>
    <row r="824" spans="112:121" x14ac:dyDescent="0.25">
      <c r="DH824" t="s">
        <v>256</v>
      </c>
      <c r="DI824">
        <v>1</v>
      </c>
      <c r="DJ824">
        <v>100</v>
      </c>
      <c r="DK824">
        <v>100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25</v>
      </c>
      <c r="DN8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1</v>
      </c>
      <c r="DP824" s="73">
        <v>1</v>
      </c>
      <c r="DQ824" s="73" t="b">
        <v>0</v>
      </c>
    </row>
    <row r="825" spans="112:121" x14ac:dyDescent="0.25">
      <c r="DH825" t="s">
        <v>256</v>
      </c>
      <c r="DI825">
        <v>1</v>
      </c>
      <c r="DJ825">
        <v>100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256</v>
      </c>
      <c r="DI826">
        <v>1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25</v>
      </c>
      <c r="DN8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1</v>
      </c>
      <c r="DP826" s="73">
        <v>1</v>
      </c>
      <c r="DQ826" s="73" t="b">
        <v>0</v>
      </c>
    </row>
    <row r="827" spans="112:121" x14ac:dyDescent="0.25">
      <c r="DH827" t="s">
        <v>256</v>
      </c>
      <c r="DI827">
        <v>1</v>
      </c>
      <c r="DJ827">
        <v>150</v>
      </c>
      <c r="DK827">
        <v>80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20</v>
      </c>
      <c r="DN8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1</v>
      </c>
      <c r="DQ827" s="73" t="b">
        <v>0</v>
      </c>
    </row>
    <row r="828" spans="112:121" x14ac:dyDescent="0.25">
      <c r="DH828" t="s">
        <v>256</v>
      </c>
      <c r="DI828">
        <v>1</v>
      </c>
      <c r="DJ828">
        <v>100</v>
      </c>
      <c r="DK828">
        <v>80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20</v>
      </c>
      <c r="DN8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1</v>
      </c>
      <c r="DP828" s="73">
        <v>1</v>
      </c>
      <c r="DQ828" s="73" t="b">
        <v>0</v>
      </c>
    </row>
    <row r="829" spans="112:121" x14ac:dyDescent="0.25">
      <c r="DH829" t="s">
        <v>256</v>
      </c>
      <c r="DI829">
        <v>1</v>
      </c>
      <c r="DJ829">
        <v>100</v>
      </c>
      <c r="DK829">
        <v>30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8</v>
      </c>
      <c r="DN8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256</v>
      </c>
      <c r="DI830">
        <v>1</v>
      </c>
      <c r="DJ830">
        <v>80</v>
      </c>
      <c r="DK830">
        <v>30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8</v>
      </c>
      <c r="DN8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1</v>
      </c>
      <c r="DP830" s="73">
        <v>1</v>
      </c>
      <c r="DQ830" s="73" t="b">
        <v>0</v>
      </c>
    </row>
    <row r="831" spans="112:121" x14ac:dyDescent="0.25">
      <c r="DH831" t="s">
        <v>256</v>
      </c>
      <c r="DI831">
        <v>1</v>
      </c>
      <c r="DJ831">
        <v>90</v>
      </c>
      <c r="DK831">
        <v>100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25</v>
      </c>
      <c r="DN8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256</v>
      </c>
      <c r="DI832">
        <v>1</v>
      </c>
      <c r="DJ832">
        <v>150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20</v>
      </c>
      <c r="DN8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1</v>
      </c>
      <c r="DP832" s="73">
        <v>1</v>
      </c>
      <c r="DQ832" s="73" t="b">
        <v>0</v>
      </c>
    </row>
    <row r="833" spans="112:121" x14ac:dyDescent="0.25">
      <c r="DH833" t="s">
        <v>256</v>
      </c>
      <c r="DI833">
        <v>1</v>
      </c>
      <c r="DJ833">
        <v>100</v>
      </c>
      <c r="DK833">
        <v>80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20</v>
      </c>
      <c r="DN8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1</v>
      </c>
      <c r="DP833" s="73">
        <v>1</v>
      </c>
      <c r="DQ833" s="73" t="b">
        <v>0</v>
      </c>
    </row>
    <row r="834" spans="112:121" x14ac:dyDescent="0.25">
      <c r="DH834" t="s">
        <v>256</v>
      </c>
      <c r="DI834">
        <v>1</v>
      </c>
      <c r="DJ834">
        <v>120</v>
      </c>
      <c r="DK834">
        <v>100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25</v>
      </c>
      <c r="DN8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256</v>
      </c>
      <c r="DI835">
        <v>1</v>
      </c>
      <c r="DJ835">
        <v>100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256</v>
      </c>
      <c r="DI836">
        <v>1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25</v>
      </c>
      <c r="DN8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1</v>
      </c>
      <c r="DQ836" s="73" t="b">
        <v>0</v>
      </c>
    </row>
    <row r="837" spans="112:121" x14ac:dyDescent="0.25">
      <c r="DH837" t="s">
        <v>256</v>
      </c>
      <c r="DI837">
        <v>1</v>
      </c>
      <c r="DJ837">
        <v>100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25</v>
      </c>
      <c r="DN8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1</v>
      </c>
      <c r="DP837" s="73">
        <v>1</v>
      </c>
      <c r="DQ837" s="73" t="b">
        <v>0</v>
      </c>
    </row>
    <row r="838" spans="112:121" x14ac:dyDescent="0.25">
      <c r="DH838" t="s">
        <v>256</v>
      </c>
      <c r="DI838">
        <v>1</v>
      </c>
      <c r="DJ838">
        <v>100</v>
      </c>
      <c r="DK838">
        <v>80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20</v>
      </c>
      <c r="DN8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256</v>
      </c>
      <c r="DI839">
        <v>1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25</v>
      </c>
      <c r="DN8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1</v>
      </c>
      <c r="DP839" s="73">
        <v>1</v>
      </c>
      <c r="DQ839" s="73" t="b">
        <v>0</v>
      </c>
    </row>
    <row r="840" spans="112:121" x14ac:dyDescent="0.25">
      <c r="DH840" t="s">
        <v>256</v>
      </c>
      <c r="DI840">
        <v>1</v>
      </c>
      <c r="DJ840">
        <v>100</v>
      </c>
      <c r="DK840">
        <v>100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25</v>
      </c>
      <c r="DN8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256</v>
      </c>
      <c r="DI841">
        <v>1</v>
      </c>
      <c r="DJ841">
        <v>150</v>
      </c>
      <c r="DK841">
        <v>80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20</v>
      </c>
      <c r="DN8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1</v>
      </c>
      <c r="DQ841" s="73" t="b">
        <v>0</v>
      </c>
    </row>
    <row r="842" spans="112:121" x14ac:dyDescent="0.25">
      <c r="DH842" t="s">
        <v>256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256</v>
      </c>
      <c r="DI843">
        <v>1</v>
      </c>
      <c r="DJ843">
        <v>100</v>
      </c>
      <c r="DK843">
        <v>100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25</v>
      </c>
      <c r="DN8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1</v>
      </c>
      <c r="DQ843" s="73" t="b">
        <v>0</v>
      </c>
    </row>
    <row r="844" spans="112:121" x14ac:dyDescent="0.25">
      <c r="DH844" t="s">
        <v>256</v>
      </c>
      <c r="DI844">
        <v>1</v>
      </c>
      <c r="DJ844">
        <v>150</v>
      </c>
      <c r="DK844">
        <v>80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20</v>
      </c>
      <c r="DN8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1</v>
      </c>
      <c r="DQ844" s="73" t="b">
        <v>0</v>
      </c>
    </row>
    <row r="845" spans="112:121" x14ac:dyDescent="0.25">
      <c r="DH845" t="s">
        <v>256</v>
      </c>
      <c r="DI845">
        <v>1</v>
      </c>
      <c r="DJ845">
        <v>100</v>
      </c>
      <c r="DK845">
        <v>100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25</v>
      </c>
      <c r="DN8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256</v>
      </c>
      <c r="DI846">
        <v>1</v>
      </c>
      <c r="DJ846">
        <v>80</v>
      </c>
      <c r="DK846">
        <v>100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25</v>
      </c>
      <c r="DN8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1</v>
      </c>
      <c r="DQ846" s="73" t="b">
        <v>0</v>
      </c>
    </row>
    <row r="847" spans="112:121" x14ac:dyDescent="0.25">
      <c r="DH847" t="s">
        <v>256</v>
      </c>
      <c r="DI847">
        <v>1</v>
      </c>
      <c r="DJ847">
        <v>100</v>
      </c>
      <c r="DK847">
        <v>30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8</v>
      </c>
      <c r="DN8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256</v>
      </c>
      <c r="DI848">
        <v>1</v>
      </c>
      <c r="DJ848">
        <v>150</v>
      </c>
      <c r="DK848">
        <v>80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20</v>
      </c>
      <c r="DN8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256</v>
      </c>
      <c r="DI849">
        <v>1</v>
      </c>
      <c r="DJ849">
        <v>100</v>
      </c>
      <c r="DK849">
        <v>30</v>
      </c>
      <c r="DL849" s="76">
        <f ca="1">INDIRECT(ADDRESS(11+(MATCH(RIGHT(Table14[[#This Row],[spawner_sku]],LEN(Table14[[#This Row],[spawner_sku]])-FIND("/",Table14[[#This Row],[spawner_sku]])),Table1[Entity Prefab],0)),10,1,1,"Entities"))</f>
        <v>25</v>
      </c>
      <c r="DM849" s="76">
        <f ca="1">ROUND((Table14[[#This Row],[XP]]*Table14[[#This Row],[entity_spawned (AVG)]])*(Table14[[#This Row],[activating_chance]]/100),0)</f>
        <v>8</v>
      </c>
      <c r="DN8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256</v>
      </c>
      <c r="DI850">
        <v>1</v>
      </c>
      <c r="DJ850">
        <v>150</v>
      </c>
      <c r="DK850">
        <v>80</v>
      </c>
      <c r="DL850" s="76">
        <f ca="1">INDIRECT(ADDRESS(11+(MATCH(RIGHT(Table14[[#This Row],[spawner_sku]],LEN(Table14[[#This Row],[spawner_sku]])-FIND("/",Table14[[#This Row],[spawner_sku]])),Table1[Entity Prefab],0)),10,1,1,"Entities"))</f>
        <v>25</v>
      </c>
      <c r="DM850" s="76">
        <f ca="1">ROUND((Table14[[#This Row],[XP]]*Table14[[#This Row],[entity_spawned (AVG)]])*(Table14[[#This Row],[activating_chance]]/100),0)</f>
        <v>20</v>
      </c>
      <c r="DN8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256</v>
      </c>
      <c r="DI851">
        <v>1</v>
      </c>
      <c r="DJ851">
        <v>120</v>
      </c>
      <c r="DK851">
        <v>80</v>
      </c>
      <c r="DL851" s="76">
        <f ca="1">INDIRECT(ADDRESS(11+(MATCH(RIGHT(Table14[[#This Row],[spawner_sku]],LEN(Table14[[#This Row],[spawner_sku]])-FIND("/",Table14[[#This Row],[spawner_sku]])),Table1[Entity Prefab],0)),10,1,1,"Entities"))</f>
        <v>25</v>
      </c>
      <c r="DM851" s="76">
        <f ca="1">ROUND((Table14[[#This Row],[XP]]*Table14[[#This Row],[entity_spawned (AVG)]])*(Table14[[#This Row],[activating_chance]]/100),0)</f>
        <v>20</v>
      </c>
      <c r="DN8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256</v>
      </c>
      <c r="DI852">
        <v>1</v>
      </c>
      <c r="DJ852">
        <v>150</v>
      </c>
      <c r="DK852">
        <v>80</v>
      </c>
      <c r="DL852" s="76">
        <f ca="1">INDIRECT(ADDRESS(11+(MATCH(RIGHT(Table14[[#This Row],[spawner_sku]],LEN(Table14[[#This Row],[spawner_sku]])-FIND("/",Table14[[#This Row],[spawner_sku]])),Table1[Entity Prefab],0)),10,1,1,"Entities"))</f>
        <v>25</v>
      </c>
      <c r="DM852" s="76">
        <f ca="1">ROUND((Table14[[#This Row],[XP]]*Table14[[#This Row],[entity_spawned (AVG)]])*(Table14[[#This Row],[activating_chance]]/100),0)</f>
        <v>20</v>
      </c>
      <c r="DN8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257</v>
      </c>
      <c r="DI853">
        <v>1</v>
      </c>
      <c r="DJ853">
        <v>120</v>
      </c>
      <c r="DK853">
        <v>100</v>
      </c>
      <c r="DL853" s="76">
        <f ca="1">INDIRECT(ADDRESS(11+(MATCH(RIGHT(Table14[[#This Row],[spawner_sku]],LEN(Table14[[#This Row],[spawner_sku]])-FIND("/",Table14[[#This Row],[spawner_sku]])),Table1[Entity Prefab],0)),10,1,1,"Entities"))</f>
        <v>25</v>
      </c>
      <c r="DM853" s="76">
        <f ca="1">ROUND((Table14[[#This Row],[XP]]*Table14[[#This Row],[entity_spawned (AVG)]])*(Table14[[#This Row],[activating_chance]]/100),0)</f>
        <v>25</v>
      </c>
      <c r="DN8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257</v>
      </c>
      <c r="DI854">
        <v>1</v>
      </c>
      <c r="DJ854">
        <v>100</v>
      </c>
      <c r="DK854">
        <v>100</v>
      </c>
      <c r="DL854" s="76">
        <f ca="1">INDIRECT(ADDRESS(11+(MATCH(RIGHT(Table14[[#This Row],[spawner_sku]],LEN(Table14[[#This Row],[spawner_sku]])-FIND("/",Table14[[#This Row],[spawner_sku]])),Table1[Entity Prefab],0)),10,1,1,"Entities"))</f>
        <v>25</v>
      </c>
      <c r="DM854" s="76">
        <f ca="1">ROUND((Table14[[#This Row],[XP]]*Table14[[#This Row],[entity_spawned (AVG)]])*(Table14[[#This Row],[activating_chance]]/100),0)</f>
        <v>25</v>
      </c>
      <c r="DN8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257</v>
      </c>
      <c r="DI855">
        <v>1</v>
      </c>
      <c r="DJ855">
        <v>150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25</v>
      </c>
      <c r="DM855" s="76">
        <f ca="1">ROUND((Table14[[#This Row],[XP]]*Table14[[#This Row],[entity_spawned (AVG)]])*(Table14[[#This Row],[activating_chance]]/100),0)</f>
        <v>25</v>
      </c>
      <c r="DN8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257</v>
      </c>
      <c r="DI856">
        <v>1</v>
      </c>
      <c r="DJ856">
        <v>150</v>
      </c>
      <c r="DK856">
        <v>100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25</v>
      </c>
      <c r="DN8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257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257</v>
      </c>
      <c r="DI858">
        <v>1</v>
      </c>
      <c r="DJ858">
        <v>150</v>
      </c>
      <c r="DK858">
        <v>30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8</v>
      </c>
      <c r="DN8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257</v>
      </c>
      <c r="DI859">
        <v>1</v>
      </c>
      <c r="DJ859">
        <v>100</v>
      </c>
      <c r="DK859">
        <v>100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25</v>
      </c>
      <c r="DN8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257</v>
      </c>
      <c r="DI860">
        <v>1</v>
      </c>
      <c r="DJ860">
        <v>90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257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257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257</v>
      </c>
      <c r="DI863">
        <v>1</v>
      </c>
      <c r="DJ863">
        <v>150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257</v>
      </c>
      <c r="DI864">
        <v>1</v>
      </c>
      <c r="DJ864">
        <v>150</v>
      </c>
      <c r="DK864">
        <v>100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25</v>
      </c>
      <c r="DN8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257</v>
      </c>
      <c r="DI865">
        <v>1</v>
      </c>
      <c r="DJ865">
        <v>150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257</v>
      </c>
      <c r="DI866">
        <v>1</v>
      </c>
      <c r="DJ866">
        <v>100</v>
      </c>
      <c r="DK866">
        <v>100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25</v>
      </c>
      <c r="DN8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257</v>
      </c>
      <c r="DI867">
        <v>1</v>
      </c>
      <c r="DJ867">
        <v>150</v>
      </c>
      <c r="DK867">
        <v>80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20</v>
      </c>
      <c r="DN8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257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257</v>
      </c>
      <c r="DI869">
        <v>1</v>
      </c>
      <c r="DJ869">
        <v>150</v>
      </c>
      <c r="DK869">
        <v>100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25</v>
      </c>
      <c r="DN8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257</v>
      </c>
      <c r="DI870">
        <v>1</v>
      </c>
      <c r="DJ870">
        <v>150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257</v>
      </c>
      <c r="DI871">
        <v>1</v>
      </c>
      <c r="DJ871">
        <v>90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513</v>
      </c>
      <c r="DI872">
        <v>1</v>
      </c>
      <c r="DJ872">
        <v>300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83</v>
      </c>
      <c r="DM872" s="76">
        <f ca="1">ROUND((Table14[[#This Row],[XP]]*Table14[[#This Row],[entity_spawned (AVG)]])*(Table14[[#This Row],[activating_chance]]/100),0)</f>
        <v>83</v>
      </c>
      <c r="DN8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513</v>
      </c>
      <c r="DI873">
        <v>1</v>
      </c>
      <c r="DJ873">
        <v>300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83</v>
      </c>
      <c r="DM873" s="76">
        <f ca="1">ROUND((Table14[[#This Row],[XP]]*Table14[[#This Row],[entity_spawned (AVG)]])*(Table14[[#This Row],[activating_chance]]/100),0)</f>
        <v>83</v>
      </c>
      <c r="DN8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3" s="73">
        <v>1</v>
      </c>
      <c r="DP873" s="73">
        <v>1</v>
      </c>
      <c r="DQ873" s="73" t="b">
        <v>0</v>
      </c>
    </row>
  </sheetData>
  <conditionalFormatting sqref="I22:I676">
    <cfRule type="expression" dxfId="88" priority="52">
      <formula>OR(AND(I22&lt;5,J22&gt;4),I22&gt;J22)</formula>
    </cfRule>
  </conditionalFormatting>
  <conditionalFormatting sqref="J22:J676">
    <cfRule type="expression" dxfId="87" priority="50">
      <formula>OR(AND(I22&lt;5,J22&gt;4),I22&gt;J22)</formula>
    </cfRule>
  </conditionalFormatting>
  <conditionalFormatting sqref="K22:K676">
    <cfRule type="expression" dxfId="86" priority="49">
      <formula>OR(AND(K22=TRUE,I22&lt;5),AND(K22=FALSE,I22&gt;4))</formula>
    </cfRule>
  </conditionalFormatting>
  <conditionalFormatting sqref="T22:T215">
    <cfRule type="expression" dxfId="85" priority="48">
      <formula>OR(AND(T22&lt;5,U22&gt;4),T22&gt;U22)</formula>
    </cfRule>
  </conditionalFormatting>
  <conditionalFormatting sqref="U22:U215">
    <cfRule type="expression" dxfId="84" priority="47">
      <formula>OR(AND(T22&lt;5,U22&gt;4),T22&gt;U22)</formula>
    </cfRule>
  </conditionalFormatting>
  <conditionalFormatting sqref="V22:V215">
    <cfRule type="expression" dxfId="83" priority="46">
      <formula>OR(AND(V22=TRUE,T22&lt;5),AND(V22=FALSE,T22&gt;4))</formula>
    </cfRule>
  </conditionalFormatting>
  <conditionalFormatting sqref="AE22:AE97">
    <cfRule type="expression" dxfId="82" priority="45">
      <formula>OR(AND(AE22&lt;5,AF22&gt;4),AE22&gt;AF22)</formula>
    </cfRule>
  </conditionalFormatting>
  <conditionalFormatting sqref="AF22:AF97">
    <cfRule type="expression" dxfId="81" priority="44">
      <formula>OR(AND(AE22&lt;5,AF22&gt;4),AE22&gt;AF22)</formula>
    </cfRule>
  </conditionalFormatting>
  <conditionalFormatting sqref="AG22:AG97">
    <cfRule type="expression" dxfId="80" priority="43">
      <formula>OR(AND(AG22=TRUE,AE22&lt;5),AND(AG22=FALSE,AE22&gt;4))</formula>
    </cfRule>
  </conditionalFormatting>
  <conditionalFormatting sqref="AP22:AP429">
    <cfRule type="expression" dxfId="79" priority="42">
      <formula>OR(AND(AP22&lt;5,AQ22&gt;4),AP22&gt;AQ22)</formula>
    </cfRule>
  </conditionalFormatting>
  <conditionalFormatting sqref="AQ22:AQ429">
    <cfRule type="expression" dxfId="78" priority="41">
      <formula>OR(AND(AP22&lt;5,AQ22&gt;4),AP22&gt;AQ22)</formula>
    </cfRule>
  </conditionalFormatting>
  <conditionalFormatting sqref="AR22:AR429">
    <cfRule type="expression" dxfId="77" priority="40">
      <formula>OR(AND(AR22=TRUE,AP22&lt;5),AND(AR22=FALSE,AP22&gt;4))</formula>
    </cfRule>
  </conditionalFormatting>
  <conditionalFormatting sqref="BA22:BA191">
    <cfRule type="expression" dxfId="76" priority="39">
      <formula>OR(AND(BA22&lt;5,BB22&gt;4),BA22&gt;BB22)</formula>
    </cfRule>
  </conditionalFormatting>
  <conditionalFormatting sqref="BB22:BB191">
    <cfRule type="expression" dxfId="75" priority="38">
      <formula>OR(AND(BA22&lt;5,BB22&gt;4),BA22&gt;BB22)</formula>
    </cfRule>
  </conditionalFormatting>
  <conditionalFormatting sqref="BC22:BC191">
    <cfRule type="expression" dxfId="74" priority="37">
      <formula>OR(AND(BC22=TRUE,BA22&lt;5),AND(BC22=FALSE,BA22&gt;4))</formula>
    </cfRule>
  </conditionalFormatting>
  <conditionalFormatting sqref="BL22:BL227">
    <cfRule type="expression" dxfId="73" priority="36">
      <formula>OR(AND(BL22&lt;5,BM22&gt;4),BL22&gt;BM22)</formula>
    </cfRule>
  </conditionalFormatting>
  <conditionalFormatting sqref="BM22:BM227">
    <cfRule type="expression" dxfId="72" priority="35">
      <formula>OR(AND(BL22&lt;5,BM22&gt;4),BL22&gt;BM22)</formula>
    </cfRule>
  </conditionalFormatting>
  <conditionalFormatting sqref="BN22:BN227">
    <cfRule type="expression" dxfId="71" priority="34">
      <formula>OR(AND(BN22=TRUE,BL22&lt;5),AND(BN22=FALSE,BL22&gt;4))</formula>
    </cfRule>
  </conditionalFormatting>
  <conditionalFormatting sqref="BW22:BW508">
    <cfRule type="expression" dxfId="70" priority="33">
      <formula>OR(AND(BW22&lt;5,BX22&gt;4),BW22&gt;BX22)</formula>
    </cfRule>
  </conditionalFormatting>
  <conditionalFormatting sqref="BX22:BX508">
    <cfRule type="expression" dxfId="69" priority="32">
      <formula>OR(AND(BW22&lt;5,BX22&gt;4),BW22&gt;BX22)</formula>
    </cfRule>
  </conditionalFormatting>
  <conditionalFormatting sqref="BY22:BY508">
    <cfRule type="expression" dxfId="68" priority="31">
      <formula>OR(AND(BY22=TRUE,BW22&lt;5),AND(BY22=FALSE,BW22&gt;4))</formula>
    </cfRule>
  </conditionalFormatting>
  <conditionalFormatting sqref="CH22:CH421">
    <cfRule type="expression" dxfId="67" priority="30">
      <formula>OR(AND(CH22&lt;5,CI22&gt;4),CH22&gt;CI22)</formula>
    </cfRule>
  </conditionalFormatting>
  <conditionalFormatting sqref="CI22:CI421">
    <cfRule type="expression" dxfId="66" priority="29">
      <formula>OR(AND(CH22&lt;5,CI22&gt;4),CH22&gt;CI22)</formula>
    </cfRule>
  </conditionalFormatting>
  <conditionalFormatting sqref="CJ22:CJ421">
    <cfRule type="expression" dxfId="65" priority="28">
      <formula>OR(AND(CJ22=TRUE,CH22&lt;5),AND(CJ22=FALSE,CH22&gt;4))</formula>
    </cfRule>
  </conditionalFormatting>
  <conditionalFormatting sqref="CS22:CS221">
    <cfRule type="expression" dxfId="64" priority="27">
      <formula>OR(AND(CS22&lt;5,CT22&gt;4),CS22&gt;CT22)</formula>
    </cfRule>
  </conditionalFormatting>
  <conditionalFormatting sqref="CT22:CT221">
    <cfRule type="expression" dxfId="63" priority="26">
      <formula>OR(AND(CS22&lt;5,CT22&gt;4),CS22&gt;CT22)</formula>
    </cfRule>
  </conditionalFormatting>
  <conditionalFormatting sqref="CU22:CU221">
    <cfRule type="expression" dxfId="62" priority="25">
      <formula>OR(AND(CU22=TRUE,CS22&lt;5),AND(CU22=FALSE,CS22&gt;4))</formula>
    </cfRule>
  </conditionalFormatting>
  <conditionalFormatting sqref="DD22:DD360">
    <cfRule type="expression" dxfId="61" priority="24">
      <formula>OR(AND(DD22&lt;5,DE22&gt;4),DD22&gt;DE22)</formula>
    </cfRule>
  </conditionalFormatting>
  <conditionalFormatting sqref="DE22:DE360">
    <cfRule type="expression" dxfId="60" priority="23">
      <formula>OR(AND(DD22&lt;5,DE22&gt;4),DD22&gt;DE22)</formula>
    </cfRule>
  </conditionalFormatting>
  <conditionalFormatting sqref="DF22:DF360">
    <cfRule type="expression" dxfId="59" priority="22">
      <formula>OR(AND(DF22=TRUE,DD22&lt;5),AND(DF22=FALSE,DD22&gt;4))</formula>
    </cfRule>
  </conditionalFormatting>
  <conditionalFormatting sqref="DO22:DO873">
    <cfRule type="expression" dxfId="58" priority="21">
      <formula>OR(AND(DO22&lt;5,DP22&gt;4),DO22&gt;DP22)</formula>
    </cfRule>
  </conditionalFormatting>
  <conditionalFormatting sqref="DP22:DP873">
    <cfRule type="expression" dxfId="57" priority="20">
      <formula>OR(AND(DO22&lt;5,DP22&gt;4),DO22&gt;DP22)</formula>
    </cfRule>
  </conditionalFormatting>
  <conditionalFormatting sqref="DQ22:DQ873">
    <cfRule type="expression" dxfId="56" priority="19">
      <formula>OR(AND(DQ22=TRUE,DO22&lt;5),AND(DQ22=FALSE,DO22&gt;4))</formula>
    </cfRule>
  </conditionalFormatting>
  <conditionalFormatting sqref="DZ22:DZ337">
    <cfRule type="expression" dxfId="55" priority="18">
      <formula>OR(AND(DZ22&lt;5,EA22&gt;4),DZ22&gt;EA22)</formula>
    </cfRule>
  </conditionalFormatting>
  <conditionalFormatting sqref="EA22:EA337">
    <cfRule type="expression" dxfId="54" priority="17">
      <formula>OR(AND(DZ22&lt;5,EA22&gt;4),DZ22&gt;EA22)</formula>
    </cfRule>
  </conditionalFormatting>
  <conditionalFormatting sqref="EB22:EB337">
    <cfRule type="expression" dxfId="53" priority="16">
      <formula>OR(AND(EB22=TRUE,DZ22&lt;5),AND(EB22=FALSE,DZ22&gt;4))</formula>
    </cfRule>
  </conditionalFormatting>
  <conditionalFormatting sqref="EK22:EK277">
    <cfRule type="expression" dxfId="52" priority="15">
      <formula>OR(AND(EK22&lt;5,EL22&gt;4),EK22&gt;EL22)</formula>
    </cfRule>
  </conditionalFormatting>
  <conditionalFormatting sqref="EL22:EL277">
    <cfRule type="expression" dxfId="51" priority="14">
      <formula>OR(AND(EK22&lt;5,EL22&gt;4),EK22&gt;EL22)</formula>
    </cfRule>
  </conditionalFormatting>
  <conditionalFormatting sqref="EM22:EM277">
    <cfRule type="expression" dxfId="50" priority="13">
      <formula>OR(AND(EM22=TRUE,EK22&lt;5),AND(EM22=FALSE,EK22&gt;4))</formula>
    </cfRule>
  </conditionalFormatting>
  <conditionalFormatting sqref="EV22:EV25">
    <cfRule type="expression" dxfId="49" priority="6">
      <formula>OR(AND(EV22&lt;5,EW22&gt;4),EV22&gt;EW22)</formula>
    </cfRule>
  </conditionalFormatting>
  <conditionalFormatting sqref="EW22:EW25">
    <cfRule type="expression" dxfId="48" priority="5">
      <formula>OR(AND(EV22&lt;5,EW22&gt;4),EV22&gt;EW22)</formula>
    </cfRule>
  </conditionalFormatting>
  <conditionalFormatting sqref="EX22:EX25">
    <cfRule type="expression" dxfId="47" priority="4">
      <formula>OR(AND(EX22=TRUE,EV22&lt;5),AND(EX22=FALSE,EV22&gt;4))</formula>
    </cfRule>
  </conditionalFormatting>
  <conditionalFormatting sqref="FG22:FG25">
    <cfRule type="expression" dxfId="46" priority="3">
      <formula>OR(AND(FG22&lt;5,FH22&gt;4),FG22&gt;FH22)</formula>
    </cfRule>
  </conditionalFormatting>
  <conditionalFormatting sqref="FH22:FH25">
    <cfRule type="expression" dxfId="45" priority="2">
      <formula>OR(AND(FG22&lt;5,FH22&gt;4),FG22&gt;FH22)</formula>
    </cfRule>
  </conditionalFormatting>
  <conditionalFormatting sqref="FI22:FI25">
    <cfRule type="expression" dxfId="44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topLeftCell="S1" workbookViewId="0">
      <selection activeCell="AL16" sqref="AL1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411</v>
      </c>
      <c r="T3" t="s">
        <v>411</v>
      </c>
      <c r="AI3" t="s">
        <v>411</v>
      </c>
    </row>
    <row r="4" spans="4:45" x14ac:dyDescent="0.25">
      <c r="D4" s="1" t="s">
        <v>417</v>
      </c>
      <c r="L4" s="1" t="s">
        <v>407</v>
      </c>
      <c r="S4" s="1" t="s">
        <v>541</v>
      </c>
      <c r="AA4" s="1" t="s">
        <v>407</v>
      </c>
      <c r="AH4" s="1" t="s">
        <v>621</v>
      </c>
      <c r="AP4" s="1" t="s">
        <v>407</v>
      </c>
    </row>
    <row r="5" spans="4:45" x14ac:dyDescent="0.25">
      <c r="N5" t="s">
        <v>418</v>
      </c>
      <c r="O5" s="80">
        <v>2500</v>
      </c>
      <c r="AC5" t="s">
        <v>418</v>
      </c>
      <c r="AD5" s="80">
        <v>2500</v>
      </c>
      <c r="AR5" t="s">
        <v>418</v>
      </c>
      <c r="AS5" s="80">
        <v>2500</v>
      </c>
    </row>
    <row r="7" spans="4:45" x14ac:dyDescent="0.25">
      <c r="E7" t="s">
        <v>404</v>
      </c>
      <c r="F7" t="s">
        <v>405</v>
      </c>
      <c r="G7" t="s">
        <v>406</v>
      </c>
      <c r="J7" s="73" t="s">
        <v>408</v>
      </c>
      <c r="K7" s="73" t="s">
        <v>409</v>
      </c>
      <c r="L7" s="73" t="s">
        <v>410</v>
      </c>
      <c r="T7" t="s">
        <v>404</v>
      </c>
      <c r="U7" t="s">
        <v>405</v>
      </c>
      <c r="V7" t="s">
        <v>406</v>
      </c>
      <c r="Y7" s="73" t="s">
        <v>408</v>
      </c>
      <c r="Z7" s="73" t="s">
        <v>409</v>
      </c>
      <c r="AA7" s="73" t="s">
        <v>410</v>
      </c>
      <c r="AI7" s="97" t="s">
        <v>404</v>
      </c>
      <c r="AJ7" s="97" t="s">
        <v>405</v>
      </c>
      <c r="AK7" s="97" t="s">
        <v>406</v>
      </c>
      <c r="AN7" s="73" t="s">
        <v>408</v>
      </c>
      <c r="AO7" s="73" t="s">
        <v>409</v>
      </c>
      <c r="AP7" s="73" t="s">
        <v>410</v>
      </c>
    </row>
    <row r="8" spans="4:45" x14ac:dyDescent="0.25">
      <c r="E8" t="s">
        <v>563</v>
      </c>
      <c r="F8">
        <v>400</v>
      </c>
      <c r="G8">
        <v>0</v>
      </c>
      <c r="J8" s="73">
        <v>0</v>
      </c>
      <c r="K8" s="73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1558</v>
      </c>
      <c r="AI8" t="s">
        <v>419</v>
      </c>
      <c r="AJ8">
        <v>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563</v>
      </c>
      <c r="F9">
        <v>400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419</v>
      </c>
      <c r="AJ9">
        <v>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563</v>
      </c>
      <c r="F10">
        <v>800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419</v>
      </c>
      <c r="AJ10">
        <v>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565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419</v>
      </c>
      <c r="AJ11">
        <v>400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565</v>
      </c>
      <c r="F12">
        <v>400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419</v>
      </c>
      <c r="AJ12">
        <v>400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565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419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565</v>
      </c>
      <c r="F14">
        <v>800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419</v>
      </c>
      <c r="AJ14">
        <v>400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565</v>
      </c>
      <c r="F15">
        <v>400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419</v>
      </c>
      <c r="AJ15">
        <v>800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565</v>
      </c>
      <c r="F16">
        <v>200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419</v>
      </c>
      <c r="AJ16">
        <v>30000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565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419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567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419</v>
      </c>
      <c r="AJ18">
        <v>34000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567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419</v>
      </c>
      <c r="AJ19">
        <v>36000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567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419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567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419</v>
      </c>
      <c r="AJ21">
        <v>42000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567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419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567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419</v>
      </c>
      <c r="AJ23">
        <v>42000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567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419</v>
      </c>
      <c r="AJ24">
        <v>42000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567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419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435</v>
      </c>
      <c r="AJ25">
        <v>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567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419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435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567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419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435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567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419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435</v>
      </c>
      <c r="AJ28">
        <v>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567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419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435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567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419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435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567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419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435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567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419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435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567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419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435</v>
      </c>
      <c r="AJ33">
        <v>30000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567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419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435</v>
      </c>
      <c r="AJ34">
        <v>30000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571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419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435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571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419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435</v>
      </c>
      <c r="AJ36">
        <v>35000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571</v>
      </c>
      <c r="F37">
        <v>400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419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435</v>
      </c>
      <c r="AJ37">
        <v>40000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571</v>
      </c>
      <c r="F38">
        <v>400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419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435</v>
      </c>
      <c r="AJ38">
        <v>45000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419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419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419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419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419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419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419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419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419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419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419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419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419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419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419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419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419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419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419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419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419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419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419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419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419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419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419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419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419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419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419</v>
      </c>
      <c r="U69">
        <v>32000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419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419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419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419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429</v>
      </c>
      <c r="F74">
        <v>0</v>
      </c>
      <c r="G74">
        <v>0</v>
      </c>
      <c r="T74" t="s">
        <v>419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429</v>
      </c>
      <c r="F75">
        <v>8000</v>
      </c>
      <c r="G75">
        <v>0</v>
      </c>
      <c r="T75" t="s">
        <v>419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429</v>
      </c>
      <c r="F76">
        <v>4000</v>
      </c>
      <c r="G76">
        <v>0</v>
      </c>
      <c r="T76" t="s">
        <v>419</v>
      </c>
      <c r="U76">
        <v>40000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429</v>
      </c>
      <c r="F77">
        <v>0</v>
      </c>
      <c r="G77">
        <v>0</v>
      </c>
      <c r="T77" t="s">
        <v>419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429</v>
      </c>
      <c r="F78">
        <v>8000</v>
      </c>
      <c r="G78">
        <v>0</v>
      </c>
      <c r="T78" t="s">
        <v>419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429</v>
      </c>
      <c r="F79">
        <v>4800</v>
      </c>
      <c r="G79">
        <v>0</v>
      </c>
      <c r="T79" t="s">
        <v>419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429</v>
      </c>
      <c r="F80">
        <v>0</v>
      </c>
      <c r="G80">
        <v>0</v>
      </c>
      <c r="T80" t="s">
        <v>419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429</v>
      </c>
      <c r="F81">
        <v>0</v>
      </c>
      <c r="G81">
        <v>0</v>
      </c>
      <c r="T81" t="s">
        <v>419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429</v>
      </c>
      <c r="F82">
        <v>4100</v>
      </c>
      <c r="G82">
        <v>0</v>
      </c>
      <c r="T82" t="s">
        <v>419</v>
      </c>
      <c r="U82">
        <v>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429</v>
      </c>
      <c r="F83">
        <v>0</v>
      </c>
      <c r="G83">
        <v>0</v>
      </c>
      <c r="T83" t="s">
        <v>419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429</v>
      </c>
      <c r="F84">
        <v>0</v>
      </c>
      <c r="G84">
        <v>0</v>
      </c>
      <c r="T84" t="s">
        <v>419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429</v>
      </c>
      <c r="F85">
        <v>0</v>
      </c>
      <c r="G85">
        <v>0</v>
      </c>
      <c r="T85" t="s">
        <v>419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431</v>
      </c>
      <c r="F86">
        <v>0</v>
      </c>
      <c r="G86">
        <v>0</v>
      </c>
      <c r="T86" t="s">
        <v>419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431</v>
      </c>
      <c r="F87">
        <v>4000</v>
      </c>
      <c r="G87">
        <v>12000</v>
      </c>
      <c r="T87" t="s">
        <v>419</v>
      </c>
      <c r="U87">
        <v>38000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431</v>
      </c>
      <c r="F88">
        <v>12000</v>
      </c>
      <c r="G88">
        <v>0</v>
      </c>
      <c r="T88" t="s">
        <v>419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419</v>
      </c>
      <c r="F89">
        <v>0</v>
      </c>
      <c r="G89">
        <v>0</v>
      </c>
      <c r="T89" t="s">
        <v>419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419</v>
      </c>
      <c r="F90">
        <v>22000</v>
      </c>
      <c r="G90">
        <v>0</v>
      </c>
      <c r="T90" t="s">
        <v>419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419</v>
      </c>
      <c r="F91">
        <v>0</v>
      </c>
      <c r="G91">
        <v>0</v>
      </c>
      <c r="T91" t="s">
        <v>419</v>
      </c>
      <c r="U91">
        <v>50000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419</v>
      </c>
      <c r="F92">
        <v>0</v>
      </c>
      <c r="G92">
        <v>0</v>
      </c>
      <c r="T92" t="s">
        <v>419</v>
      </c>
      <c r="U92">
        <v>20000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419</v>
      </c>
      <c r="F93">
        <v>0</v>
      </c>
      <c r="G93">
        <v>0</v>
      </c>
      <c r="T93" t="s">
        <v>419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419</v>
      </c>
      <c r="F94">
        <v>15500</v>
      </c>
      <c r="G94">
        <v>0</v>
      </c>
      <c r="T94" t="s">
        <v>419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419</v>
      </c>
      <c r="F95">
        <v>0</v>
      </c>
      <c r="G95">
        <v>0</v>
      </c>
      <c r="T95" t="s">
        <v>419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419</v>
      </c>
      <c r="F96">
        <v>0</v>
      </c>
      <c r="G96">
        <v>0</v>
      </c>
      <c r="T96" t="s">
        <v>419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419</v>
      </c>
      <c r="F97">
        <v>24000</v>
      </c>
      <c r="G97">
        <v>0</v>
      </c>
      <c r="T97" t="s">
        <v>419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419</v>
      </c>
      <c r="F98">
        <v>0</v>
      </c>
      <c r="G98">
        <v>0</v>
      </c>
      <c r="T98" t="s">
        <v>419</v>
      </c>
      <c r="U98">
        <v>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419</v>
      </c>
      <c r="F99">
        <v>0</v>
      </c>
      <c r="G99">
        <v>0</v>
      </c>
      <c r="T99" t="s">
        <v>419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419</v>
      </c>
      <c r="F100">
        <v>14000</v>
      </c>
      <c r="G100">
        <v>0</v>
      </c>
      <c r="T100" t="s">
        <v>419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419</v>
      </c>
      <c r="F101">
        <v>0</v>
      </c>
      <c r="G101">
        <v>0</v>
      </c>
      <c r="T101" t="s">
        <v>419</v>
      </c>
      <c r="U101">
        <v>12000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419</v>
      </c>
      <c r="F102">
        <v>0</v>
      </c>
      <c r="G102">
        <v>0</v>
      </c>
      <c r="T102" t="s">
        <v>419</v>
      </c>
      <c r="U102">
        <v>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419</v>
      </c>
      <c r="F103">
        <v>25000</v>
      </c>
      <c r="G103">
        <v>0</v>
      </c>
      <c r="T103" t="s">
        <v>419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419</v>
      </c>
      <c r="F104">
        <v>14000</v>
      </c>
      <c r="G104">
        <v>0</v>
      </c>
      <c r="T104" t="s">
        <v>419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419</v>
      </c>
      <c r="F105">
        <v>0</v>
      </c>
      <c r="G105">
        <v>0</v>
      </c>
      <c r="T105" t="s">
        <v>419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419</v>
      </c>
      <c r="F106">
        <v>5500</v>
      </c>
      <c r="G106">
        <v>0</v>
      </c>
      <c r="T106" t="s">
        <v>419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419</v>
      </c>
      <c r="F107">
        <v>3500</v>
      </c>
      <c r="G107">
        <v>0</v>
      </c>
      <c r="T107" t="s">
        <v>419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419</v>
      </c>
      <c r="F108">
        <v>29000</v>
      </c>
      <c r="G108">
        <v>0</v>
      </c>
      <c r="T108" t="s">
        <v>419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419</v>
      </c>
      <c r="F109">
        <v>0</v>
      </c>
      <c r="G109">
        <v>0</v>
      </c>
      <c r="T109" t="s">
        <v>419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419</v>
      </c>
      <c r="F110">
        <v>0</v>
      </c>
      <c r="G110">
        <v>0</v>
      </c>
      <c r="T110" t="s">
        <v>419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419</v>
      </c>
      <c r="F111">
        <v>5500</v>
      </c>
      <c r="G111">
        <v>0</v>
      </c>
      <c r="T111" t="s">
        <v>419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419</v>
      </c>
      <c r="F112">
        <v>17000</v>
      </c>
      <c r="G112">
        <v>0</v>
      </c>
      <c r="T112" t="s">
        <v>419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419</v>
      </c>
      <c r="F113">
        <v>0</v>
      </c>
      <c r="G113">
        <v>0</v>
      </c>
      <c r="T113" t="s">
        <v>419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419</v>
      </c>
      <c r="F114">
        <v>5000</v>
      </c>
      <c r="G114">
        <v>0</v>
      </c>
      <c r="T114" t="s">
        <v>419</v>
      </c>
      <c r="U114">
        <v>45000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419</v>
      </c>
      <c r="F115">
        <v>0</v>
      </c>
      <c r="G115">
        <v>0</v>
      </c>
      <c r="T115" t="s">
        <v>419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419</v>
      </c>
      <c r="F116">
        <v>17000</v>
      </c>
      <c r="G116">
        <v>0</v>
      </c>
      <c r="T116" t="s">
        <v>419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419</v>
      </c>
      <c r="F117">
        <v>0</v>
      </c>
      <c r="G117">
        <v>0</v>
      </c>
      <c r="T117" t="s">
        <v>419</v>
      </c>
      <c r="U117">
        <v>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419</v>
      </c>
      <c r="F118">
        <v>5500</v>
      </c>
      <c r="G118">
        <v>0</v>
      </c>
      <c r="T118" t="s">
        <v>419</v>
      </c>
      <c r="U118">
        <v>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419</v>
      </c>
      <c r="F119">
        <v>17000</v>
      </c>
      <c r="G119">
        <v>0</v>
      </c>
      <c r="T119" t="s">
        <v>419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419</v>
      </c>
      <c r="F120">
        <v>6500</v>
      </c>
      <c r="G120">
        <v>0</v>
      </c>
      <c r="T120" t="s">
        <v>419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419</v>
      </c>
      <c r="F121">
        <v>15500</v>
      </c>
      <c r="G121">
        <v>0</v>
      </c>
      <c r="T121" t="s">
        <v>419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419</v>
      </c>
      <c r="F122">
        <v>0</v>
      </c>
      <c r="G122">
        <v>0</v>
      </c>
      <c r="T122" t="s">
        <v>419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419</v>
      </c>
      <c r="F123">
        <v>0</v>
      </c>
      <c r="G123">
        <v>0</v>
      </c>
      <c r="T123" t="s">
        <v>419</v>
      </c>
      <c r="U123">
        <v>40000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419</v>
      </c>
      <c r="F124">
        <v>22000</v>
      </c>
      <c r="G124">
        <v>0</v>
      </c>
      <c r="T124" t="s">
        <v>419</v>
      </c>
      <c r="U124">
        <v>40000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419</v>
      </c>
      <c r="F125">
        <v>14000</v>
      </c>
      <c r="G125">
        <v>0</v>
      </c>
      <c r="T125" t="s">
        <v>419</v>
      </c>
      <c r="U125">
        <v>15000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419</v>
      </c>
      <c r="F126">
        <v>0</v>
      </c>
      <c r="G126">
        <v>0</v>
      </c>
      <c r="T126" t="s">
        <v>419</v>
      </c>
      <c r="U126">
        <v>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419</v>
      </c>
      <c r="F127">
        <v>8500</v>
      </c>
      <c r="G127">
        <v>0</v>
      </c>
      <c r="T127" t="s">
        <v>419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419</v>
      </c>
      <c r="F128">
        <v>0</v>
      </c>
      <c r="G128">
        <v>0</v>
      </c>
      <c r="T128" t="s">
        <v>419</v>
      </c>
      <c r="U128">
        <v>45000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419</v>
      </c>
      <c r="F129">
        <v>0</v>
      </c>
      <c r="G129">
        <v>0</v>
      </c>
      <c r="T129" t="s">
        <v>419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419</v>
      </c>
      <c r="F130">
        <v>6000</v>
      </c>
      <c r="G130">
        <v>0</v>
      </c>
      <c r="T130" t="s">
        <v>419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419</v>
      </c>
      <c r="F131">
        <v>15500</v>
      </c>
      <c r="G131">
        <v>0</v>
      </c>
      <c r="T131" t="s">
        <v>419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419</v>
      </c>
      <c r="F132">
        <v>25000</v>
      </c>
      <c r="G132">
        <v>0</v>
      </c>
      <c r="T132" t="s">
        <v>419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419</v>
      </c>
      <c r="F133">
        <v>0</v>
      </c>
      <c r="G133">
        <v>0</v>
      </c>
      <c r="T133" t="s">
        <v>419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419</v>
      </c>
      <c r="F134">
        <v>24000</v>
      </c>
      <c r="G134">
        <v>0</v>
      </c>
      <c r="T134" t="s">
        <v>419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419</v>
      </c>
      <c r="F135">
        <v>17000</v>
      </c>
      <c r="G135">
        <v>0</v>
      </c>
      <c r="T135" t="s">
        <v>419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419</v>
      </c>
      <c r="F136">
        <v>29000</v>
      </c>
      <c r="G136">
        <v>0</v>
      </c>
      <c r="T136" t="s">
        <v>419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419</v>
      </c>
      <c r="F137">
        <v>0</v>
      </c>
      <c r="G137">
        <v>0</v>
      </c>
      <c r="T137" t="s">
        <v>419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419</v>
      </c>
      <c r="F138">
        <v>0</v>
      </c>
      <c r="G138">
        <v>0</v>
      </c>
      <c r="T138" t="s">
        <v>419</v>
      </c>
      <c r="U138">
        <v>40000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419</v>
      </c>
      <c r="F139">
        <v>24000</v>
      </c>
      <c r="G139">
        <v>0</v>
      </c>
      <c r="T139" t="s">
        <v>419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419</v>
      </c>
      <c r="F140">
        <v>6000</v>
      </c>
      <c r="G140">
        <v>0</v>
      </c>
      <c r="T140" t="s">
        <v>419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419</v>
      </c>
      <c r="F141">
        <v>0</v>
      </c>
      <c r="G141">
        <v>0</v>
      </c>
      <c r="T141" t="s">
        <v>419</v>
      </c>
      <c r="U141">
        <v>40000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419</v>
      </c>
      <c r="F142">
        <v>17000</v>
      </c>
      <c r="G142">
        <v>0</v>
      </c>
      <c r="T142" t="s">
        <v>419</v>
      </c>
      <c r="U142">
        <v>40000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419</v>
      </c>
      <c r="F143">
        <v>0</v>
      </c>
      <c r="G143">
        <v>0</v>
      </c>
      <c r="T143" t="s">
        <v>419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419</v>
      </c>
      <c r="F144">
        <v>0</v>
      </c>
      <c r="G144">
        <v>0</v>
      </c>
      <c r="T144" t="s">
        <v>419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419</v>
      </c>
      <c r="F145">
        <v>0</v>
      </c>
      <c r="G145">
        <v>0</v>
      </c>
      <c r="T145" t="s">
        <v>419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419</v>
      </c>
      <c r="F146">
        <v>0</v>
      </c>
      <c r="G146">
        <v>0</v>
      </c>
      <c r="T146" t="s">
        <v>419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419</v>
      </c>
      <c r="F147">
        <v>22000</v>
      </c>
      <c r="G147">
        <v>0</v>
      </c>
      <c r="T147" t="s">
        <v>419</v>
      </c>
      <c r="U147">
        <v>35000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419</v>
      </c>
      <c r="F148">
        <v>0</v>
      </c>
      <c r="G148">
        <v>0</v>
      </c>
      <c r="T148" t="s">
        <v>419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419</v>
      </c>
      <c r="F149">
        <v>0</v>
      </c>
      <c r="G149">
        <v>0</v>
      </c>
      <c r="T149" t="s">
        <v>419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419</v>
      </c>
      <c r="F150">
        <v>17000</v>
      </c>
      <c r="G150">
        <v>0</v>
      </c>
      <c r="T150" t="s">
        <v>419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419</v>
      </c>
      <c r="F151">
        <v>0</v>
      </c>
      <c r="G151">
        <v>0</v>
      </c>
      <c r="T151" t="s">
        <v>419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419</v>
      </c>
      <c r="F152">
        <v>0</v>
      </c>
      <c r="G152">
        <v>0</v>
      </c>
      <c r="T152" t="s">
        <v>419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419</v>
      </c>
      <c r="F153">
        <v>0</v>
      </c>
      <c r="G153">
        <v>0</v>
      </c>
      <c r="T153" t="s">
        <v>419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419</v>
      </c>
      <c r="F154">
        <v>17000</v>
      </c>
      <c r="G154">
        <v>0</v>
      </c>
      <c r="T154" t="s">
        <v>419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419</v>
      </c>
      <c r="F155">
        <v>0</v>
      </c>
      <c r="G155">
        <v>0</v>
      </c>
      <c r="T155" t="s">
        <v>419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419</v>
      </c>
      <c r="F156">
        <v>17000</v>
      </c>
      <c r="G156">
        <v>0</v>
      </c>
      <c r="T156" t="s">
        <v>419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419</v>
      </c>
      <c r="F157">
        <v>14000</v>
      </c>
      <c r="G157">
        <v>0</v>
      </c>
      <c r="T157" t="s">
        <v>419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419</v>
      </c>
      <c r="F158">
        <v>7000</v>
      </c>
      <c r="G158">
        <v>0</v>
      </c>
      <c r="T158" t="s">
        <v>419</v>
      </c>
      <c r="U158">
        <v>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419</v>
      </c>
      <c r="F159">
        <v>0</v>
      </c>
      <c r="G159">
        <v>0</v>
      </c>
      <c r="T159" t="s">
        <v>419</v>
      </c>
      <c r="U159">
        <v>35000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419</v>
      </c>
      <c r="F160">
        <v>29000</v>
      </c>
      <c r="G160">
        <v>0</v>
      </c>
      <c r="T160" t="s">
        <v>419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419</v>
      </c>
      <c r="F161">
        <v>3500</v>
      </c>
      <c r="G161">
        <v>0</v>
      </c>
      <c r="T161" t="s">
        <v>419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419</v>
      </c>
      <c r="F162">
        <v>0</v>
      </c>
      <c r="G162">
        <v>0</v>
      </c>
      <c r="T162" t="s">
        <v>419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419</v>
      </c>
      <c r="F163">
        <v>17000</v>
      </c>
      <c r="G163">
        <v>0</v>
      </c>
      <c r="T163" t="s">
        <v>419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419</v>
      </c>
      <c r="F164">
        <v>6000</v>
      </c>
      <c r="G164">
        <v>0</v>
      </c>
      <c r="T164" t="s">
        <v>419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419</v>
      </c>
      <c r="F165">
        <v>14000</v>
      </c>
      <c r="G165">
        <v>0</v>
      </c>
      <c r="T165" t="s">
        <v>419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419</v>
      </c>
      <c r="F166">
        <v>24000</v>
      </c>
      <c r="G166">
        <v>0</v>
      </c>
      <c r="T166" t="s">
        <v>419</v>
      </c>
      <c r="U166">
        <v>42000</v>
      </c>
      <c r="V166">
        <v>0</v>
      </c>
      <c r="AI166" t="s">
        <v>636</v>
      </c>
      <c r="AJ166">
        <v>0</v>
      </c>
      <c r="AK166">
        <v>0</v>
      </c>
    </row>
    <row r="167" spans="5:37" x14ac:dyDescent="0.25">
      <c r="E167" t="s">
        <v>419</v>
      </c>
      <c r="F167">
        <v>14000</v>
      </c>
      <c r="G167">
        <v>0</v>
      </c>
      <c r="T167" t="s">
        <v>419</v>
      </c>
      <c r="U167">
        <v>0</v>
      </c>
      <c r="V167">
        <v>0</v>
      </c>
      <c r="AI167" t="s">
        <v>636</v>
      </c>
      <c r="AJ167">
        <v>0</v>
      </c>
      <c r="AK167">
        <v>0</v>
      </c>
    </row>
    <row r="168" spans="5:37" x14ac:dyDescent="0.25">
      <c r="E168" t="s">
        <v>419</v>
      </c>
      <c r="F168">
        <v>3500</v>
      </c>
      <c r="G168">
        <v>0</v>
      </c>
      <c r="T168" t="s">
        <v>419</v>
      </c>
      <c r="U168">
        <v>0</v>
      </c>
      <c r="V168">
        <v>0</v>
      </c>
      <c r="AI168" t="s">
        <v>636</v>
      </c>
      <c r="AJ168">
        <v>0</v>
      </c>
      <c r="AK168">
        <v>0</v>
      </c>
    </row>
    <row r="169" spans="5:37" x14ac:dyDescent="0.25">
      <c r="E169" t="s">
        <v>419</v>
      </c>
      <c r="F169">
        <v>22000</v>
      </c>
      <c r="G169">
        <v>0</v>
      </c>
      <c r="T169" t="s">
        <v>419</v>
      </c>
      <c r="U169">
        <v>30000</v>
      </c>
      <c r="V169">
        <v>0</v>
      </c>
      <c r="AI169" t="s">
        <v>636</v>
      </c>
      <c r="AJ169">
        <v>0</v>
      </c>
      <c r="AK169">
        <v>0</v>
      </c>
    </row>
    <row r="170" spans="5:37" x14ac:dyDescent="0.25">
      <c r="E170" t="s">
        <v>419</v>
      </c>
      <c r="F170">
        <v>14000</v>
      </c>
      <c r="G170">
        <v>0</v>
      </c>
      <c r="T170" t="s">
        <v>419</v>
      </c>
      <c r="U170">
        <v>0</v>
      </c>
      <c r="V170">
        <v>0</v>
      </c>
      <c r="AI170" t="s">
        <v>636</v>
      </c>
      <c r="AJ170">
        <v>0</v>
      </c>
      <c r="AK170">
        <v>0</v>
      </c>
    </row>
    <row r="171" spans="5:37" x14ac:dyDescent="0.25">
      <c r="E171" t="s">
        <v>419</v>
      </c>
      <c r="F171">
        <v>14000</v>
      </c>
      <c r="G171">
        <v>0</v>
      </c>
      <c r="T171" t="s">
        <v>419</v>
      </c>
      <c r="U171">
        <v>14000</v>
      </c>
      <c r="V171">
        <v>0</v>
      </c>
      <c r="AI171" t="s">
        <v>675</v>
      </c>
      <c r="AJ171">
        <v>0</v>
      </c>
      <c r="AK171">
        <v>0</v>
      </c>
    </row>
    <row r="172" spans="5:37" x14ac:dyDescent="0.25">
      <c r="E172" t="s">
        <v>419</v>
      </c>
      <c r="F172">
        <v>0</v>
      </c>
      <c r="G172">
        <v>0</v>
      </c>
      <c r="T172" t="s">
        <v>419</v>
      </c>
      <c r="U172">
        <v>0</v>
      </c>
      <c r="V172">
        <v>0</v>
      </c>
      <c r="AI172" t="s">
        <v>821</v>
      </c>
      <c r="AJ172">
        <v>0</v>
      </c>
      <c r="AK172">
        <v>0</v>
      </c>
    </row>
    <row r="173" spans="5:37" x14ac:dyDescent="0.25">
      <c r="E173" t="s">
        <v>419</v>
      </c>
      <c r="F173">
        <v>0</v>
      </c>
      <c r="G173">
        <v>0</v>
      </c>
      <c r="T173" t="s">
        <v>419</v>
      </c>
      <c r="U173">
        <v>20000</v>
      </c>
      <c r="V173">
        <v>0</v>
      </c>
      <c r="AI173" t="s">
        <v>697</v>
      </c>
      <c r="AJ173">
        <v>0</v>
      </c>
      <c r="AK173">
        <v>0</v>
      </c>
    </row>
    <row r="174" spans="5:37" x14ac:dyDescent="0.25">
      <c r="E174" t="s">
        <v>419</v>
      </c>
      <c r="F174">
        <v>0</v>
      </c>
      <c r="G174">
        <v>0</v>
      </c>
      <c r="T174" t="s">
        <v>419</v>
      </c>
      <c r="U174">
        <v>40000</v>
      </c>
      <c r="V174">
        <v>0</v>
      </c>
      <c r="AI174" t="s">
        <v>823</v>
      </c>
      <c r="AJ174">
        <v>0</v>
      </c>
      <c r="AK174">
        <v>0</v>
      </c>
    </row>
    <row r="175" spans="5:37" x14ac:dyDescent="0.25">
      <c r="E175" t="s">
        <v>419</v>
      </c>
      <c r="F175">
        <v>24000</v>
      </c>
      <c r="G175">
        <v>0</v>
      </c>
      <c r="T175" t="s">
        <v>419</v>
      </c>
      <c r="U175">
        <v>0</v>
      </c>
      <c r="V175">
        <v>0</v>
      </c>
      <c r="AI175" t="s">
        <v>779</v>
      </c>
      <c r="AJ175">
        <v>0</v>
      </c>
      <c r="AK175">
        <v>0</v>
      </c>
    </row>
    <row r="176" spans="5:37" x14ac:dyDescent="0.25">
      <c r="E176" t="s">
        <v>419</v>
      </c>
      <c r="F176">
        <v>17000</v>
      </c>
      <c r="G176">
        <v>0</v>
      </c>
      <c r="T176" t="s">
        <v>419</v>
      </c>
      <c r="U176">
        <v>24000</v>
      </c>
      <c r="V176">
        <v>0</v>
      </c>
      <c r="AI176" t="s">
        <v>793</v>
      </c>
      <c r="AJ176">
        <v>0</v>
      </c>
      <c r="AK176">
        <v>0</v>
      </c>
    </row>
    <row r="177" spans="5:37" x14ac:dyDescent="0.25">
      <c r="E177" t="s">
        <v>419</v>
      </c>
      <c r="F177">
        <v>0</v>
      </c>
      <c r="G177">
        <v>0</v>
      </c>
      <c r="T177" t="s">
        <v>419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419</v>
      </c>
      <c r="F178">
        <v>0</v>
      </c>
      <c r="G178">
        <v>0</v>
      </c>
      <c r="T178" t="s">
        <v>419</v>
      </c>
      <c r="U178">
        <v>40000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419</v>
      </c>
      <c r="F179">
        <v>6000</v>
      </c>
      <c r="G179">
        <v>0</v>
      </c>
      <c r="T179" t="s">
        <v>419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419</v>
      </c>
      <c r="F180">
        <v>14000</v>
      </c>
      <c r="G180">
        <v>0</v>
      </c>
      <c r="T180" t="s">
        <v>419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419</v>
      </c>
      <c r="F181">
        <v>0</v>
      </c>
      <c r="G181">
        <v>0</v>
      </c>
      <c r="T181" t="s">
        <v>419</v>
      </c>
      <c r="U181">
        <v>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419</v>
      </c>
      <c r="F182">
        <v>17000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419</v>
      </c>
      <c r="F183">
        <v>5500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419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419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419</v>
      </c>
      <c r="F186">
        <v>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419</v>
      </c>
      <c r="F187">
        <v>22000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419</v>
      </c>
      <c r="F188">
        <v>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419</v>
      </c>
      <c r="F189">
        <v>5500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419</v>
      </c>
      <c r="F190">
        <v>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419</v>
      </c>
      <c r="F191">
        <v>24000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419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419</v>
      </c>
      <c r="F193">
        <v>15500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419</v>
      </c>
      <c r="F194">
        <v>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419</v>
      </c>
      <c r="F195">
        <v>14000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419</v>
      </c>
      <c r="F196">
        <v>29000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419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419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419</v>
      </c>
      <c r="F199">
        <v>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419</v>
      </c>
      <c r="F200">
        <v>17000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419</v>
      </c>
      <c r="F201">
        <v>6000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419</v>
      </c>
      <c r="F202">
        <v>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419</v>
      </c>
      <c r="F203">
        <v>24000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419</v>
      </c>
      <c r="F204">
        <v>6000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419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419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419</v>
      </c>
      <c r="F207">
        <v>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419</v>
      </c>
      <c r="F208">
        <v>29000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419</v>
      </c>
      <c r="F209">
        <v>14000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419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419</v>
      </c>
      <c r="F211">
        <v>24000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419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419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419</v>
      </c>
      <c r="F214">
        <v>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419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419</v>
      </c>
      <c r="F216">
        <v>6000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419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419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419</v>
      </c>
      <c r="F219">
        <v>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419</v>
      </c>
      <c r="F220">
        <v>3500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419</v>
      </c>
      <c r="F221">
        <v>24000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419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419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419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419</v>
      </c>
      <c r="F225">
        <v>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419</v>
      </c>
      <c r="F226">
        <v>29000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419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435</v>
      </c>
      <c r="F228">
        <v>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435</v>
      </c>
      <c r="F229">
        <v>10000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41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41</v>
      </c>
      <c r="U245">
        <v>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41</v>
      </c>
      <c r="U246">
        <v>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41</v>
      </c>
      <c r="U247">
        <v>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41</v>
      </c>
      <c r="U248">
        <v>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41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41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18000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421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421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421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421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421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421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423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423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423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423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423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423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423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423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423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423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423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20000</v>
      </c>
      <c r="V289">
        <v>0</v>
      </c>
      <c r="AI289" t="s">
        <v>423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0</v>
      </c>
      <c r="V290">
        <v>0</v>
      </c>
      <c r="AI290" t="s">
        <v>423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423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423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426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426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426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426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426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426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426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426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426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426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582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582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582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582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379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379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379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267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267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267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44</v>
      </c>
      <c r="AJ329">
        <v>0</v>
      </c>
      <c r="AK329">
        <v>400</v>
      </c>
    </row>
    <row r="330" spans="5:37" x14ac:dyDescent="0.25">
      <c r="E330" t="s">
        <v>267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267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267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267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267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267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267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267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267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267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267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267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267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271</v>
      </c>
      <c r="AJ342">
        <v>0</v>
      </c>
      <c r="AK342">
        <v>0</v>
      </c>
    </row>
    <row r="343" spans="5:37" x14ac:dyDescent="0.25">
      <c r="E343" t="s">
        <v>267</v>
      </c>
      <c r="F343">
        <v>0</v>
      </c>
      <c r="G343">
        <v>0</v>
      </c>
      <c r="T343" t="s">
        <v>41</v>
      </c>
      <c r="U343">
        <v>0</v>
      </c>
      <c r="V343">
        <v>0</v>
      </c>
      <c r="AI343" t="s">
        <v>271</v>
      </c>
      <c r="AJ343">
        <v>0</v>
      </c>
      <c r="AK343">
        <v>42000</v>
      </c>
    </row>
    <row r="344" spans="5:37" x14ac:dyDescent="0.25">
      <c r="E344" t="s">
        <v>267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271</v>
      </c>
      <c r="AJ344">
        <v>0</v>
      </c>
      <c r="AK344">
        <v>0</v>
      </c>
    </row>
    <row r="345" spans="5:37" x14ac:dyDescent="0.25">
      <c r="E345" t="s">
        <v>267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271</v>
      </c>
      <c r="AJ345">
        <v>0</v>
      </c>
      <c r="AK345">
        <v>0</v>
      </c>
    </row>
    <row r="346" spans="5:37" x14ac:dyDescent="0.25">
      <c r="E346" t="s">
        <v>267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271</v>
      </c>
      <c r="AJ346">
        <v>0</v>
      </c>
      <c r="AK346">
        <v>40000</v>
      </c>
    </row>
    <row r="347" spans="5:37" x14ac:dyDescent="0.25">
      <c r="E347" t="s">
        <v>267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271</v>
      </c>
      <c r="AJ347">
        <v>0</v>
      </c>
      <c r="AK347">
        <v>40000</v>
      </c>
    </row>
    <row r="348" spans="5:37" x14ac:dyDescent="0.25">
      <c r="E348" t="s">
        <v>267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271</v>
      </c>
      <c r="AJ348">
        <v>0</v>
      </c>
      <c r="AK348">
        <v>0</v>
      </c>
    </row>
    <row r="349" spans="5:37" x14ac:dyDescent="0.25">
      <c r="E349" t="s">
        <v>267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271</v>
      </c>
      <c r="AJ349">
        <v>0</v>
      </c>
      <c r="AK349">
        <v>44000</v>
      </c>
    </row>
    <row r="350" spans="5:37" x14ac:dyDescent="0.25">
      <c r="E350" t="s">
        <v>267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267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267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267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267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267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267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45</v>
      </c>
      <c r="AJ356">
        <v>500</v>
      </c>
      <c r="AK356">
        <v>0</v>
      </c>
    </row>
    <row r="357" spans="5:37" x14ac:dyDescent="0.25">
      <c r="E357" t="s">
        <v>267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267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267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267</v>
      </c>
      <c r="F360">
        <v>0</v>
      </c>
      <c r="G360">
        <v>22000</v>
      </c>
      <c r="T360" t="s">
        <v>42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267</v>
      </c>
      <c r="F361">
        <v>0</v>
      </c>
      <c r="G361">
        <v>0</v>
      </c>
      <c r="T361" t="s">
        <v>58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267</v>
      </c>
      <c r="F362">
        <v>0</v>
      </c>
      <c r="G362">
        <v>0</v>
      </c>
      <c r="T362" t="s">
        <v>58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267</v>
      </c>
      <c r="F363">
        <v>0</v>
      </c>
      <c r="G363">
        <v>19000</v>
      </c>
      <c r="T363" t="s">
        <v>25</v>
      </c>
      <c r="U363">
        <v>0</v>
      </c>
      <c r="V363">
        <v>46000</v>
      </c>
      <c r="AI363" t="s">
        <v>45</v>
      </c>
      <c r="AJ363">
        <v>42000</v>
      </c>
      <c r="AK363">
        <v>0</v>
      </c>
    </row>
    <row r="364" spans="5:37" x14ac:dyDescent="0.25">
      <c r="E364" t="s">
        <v>267</v>
      </c>
      <c r="F364">
        <v>0</v>
      </c>
      <c r="G364">
        <v>0</v>
      </c>
      <c r="T364" t="s">
        <v>25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267</v>
      </c>
      <c r="F365">
        <v>0</v>
      </c>
      <c r="G365">
        <v>0</v>
      </c>
      <c r="T365" t="s">
        <v>25</v>
      </c>
      <c r="U365">
        <v>0</v>
      </c>
      <c r="V365">
        <v>0</v>
      </c>
      <c r="AI365" t="s">
        <v>272</v>
      </c>
      <c r="AJ365">
        <v>0</v>
      </c>
      <c r="AK365">
        <v>0</v>
      </c>
    </row>
    <row r="366" spans="5:37" x14ac:dyDescent="0.25">
      <c r="E366" t="s">
        <v>267</v>
      </c>
      <c r="F366">
        <v>4000</v>
      </c>
      <c r="G366">
        <v>0</v>
      </c>
      <c r="T366" t="s">
        <v>25</v>
      </c>
      <c r="U366">
        <v>0</v>
      </c>
      <c r="V366">
        <v>0</v>
      </c>
      <c r="AI366" t="s">
        <v>272</v>
      </c>
      <c r="AJ366">
        <v>35000</v>
      </c>
      <c r="AK366">
        <v>0</v>
      </c>
    </row>
    <row r="367" spans="5:37" x14ac:dyDescent="0.25">
      <c r="E367" t="s">
        <v>267</v>
      </c>
      <c r="F367">
        <v>0</v>
      </c>
      <c r="G367">
        <v>0</v>
      </c>
      <c r="T367" t="s">
        <v>25</v>
      </c>
      <c r="U367">
        <v>0</v>
      </c>
      <c r="V367">
        <v>0</v>
      </c>
      <c r="AI367" t="s">
        <v>272</v>
      </c>
      <c r="AJ367">
        <v>35000</v>
      </c>
      <c r="AK367">
        <v>0</v>
      </c>
    </row>
    <row r="368" spans="5:37" x14ac:dyDescent="0.25">
      <c r="E368" t="s">
        <v>267</v>
      </c>
      <c r="F368">
        <v>0</v>
      </c>
      <c r="G368">
        <v>0</v>
      </c>
      <c r="T368" t="s">
        <v>25</v>
      </c>
      <c r="U368">
        <v>0</v>
      </c>
      <c r="V368">
        <v>0</v>
      </c>
      <c r="AI368" t="s">
        <v>272</v>
      </c>
      <c r="AJ368">
        <v>35000</v>
      </c>
      <c r="AK368">
        <v>0</v>
      </c>
    </row>
    <row r="369" spans="5:37" x14ac:dyDescent="0.25">
      <c r="E369" t="s">
        <v>267</v>
      </c>
      <c r="F369">
        <v>0</v>
      </c>
      <c r="G369">
        <v>0</v>
      </c>
      <c r="T369" t="s">
        <v>25</v>
      </c>
      <c r="U369">
        <v>35000</v>
      </c>
      <c r="V369">
        <v>0</v>
      </c>
      <c r="AI369" t="s">
        <v>272</v>
      </c>
      <c r="AJ369">
        <v>35000</v>
      </c>
      <c r="AK369">
        <v>0</v>
      </c>
    </row>
    <row r="370" spans="5:37" x14ac:dyDescent="0.25">
      <c r="E370" t="s">
        <v>267</v>
      </c>
      <c r="F370">
        <v>0</v>
      </c>
      <c r="G370">
        <v>0</v>
      </c>
      <c r="T370" t="s">
        <v>25</v>
      </c>
      <c r="U370">
        <v>0</v>
      </c>
      <c r="V370">
        <v>0</v>
      </c>
      <c r="AI370" t="s">
        <v>272</v>
      </c>
      <c r="AJ370">
        <v>35000</v>
      </c>
      <c r="AK370">
        <v>0</v>
      </c>
    </row>
    <row r="371" spans="5:37" x14ac:dyDescent="0.25">
      <c r="E371" t="s">
        <v>267</v>
      </c>
      <c r="F371">
        <v>0</v>
      </c>
      <c r="G371">
        <v>0</v>
      </c>
      <c r="T371" t="s">
        <v>25</v>
      </c>
      <c r="U371">
        <v>0</v>
      </c>
      <c r="V371">
        <v>46000</v>
      </c>
      <c r="AI371" t="s">
        <v>272</v>
      </c>
      <c r="AJ371">
        <v>37000</v>
      </c>
      <c r="AK371">
        <v>0</v>
      </c>
    </row>
    <row r="372" spans="5:37" x14ac:dyDescent="0.25">
      <c r="E372" t="s">
        <v>267</v>
      </c>
      <c r="F372">
        <v>0</v>
      </c>
      <c r="G372">
        <v>0</v>
      </c>
      <c r="T372" t="s">
        <v>25</v>
      </c>
      <c r="U372">
        <v>0</v>
      </c>
      <c r="V372">
        <v>0</v>
      </c>
      <c r="AI372" t="s">
        <v>272</v>
      </c>
      <c r="AJ372">
        <v>37000</v>
      </c>
      <c r="AK372">
        <v>0</v>
      </c>
    </row>
    <row r="373" spans="5:37" x14ac:dyDescent="0.25">
      <c r="E373" t="s">
        <v>267</v>
      </c>
      <c r="F373">
        <v>0</v>
      </c>
      <c r="G373">
        <v>0</v>
      </c>
      <c r="T373" t="s">
        <v>25</v>
      </c>
      <c r="U373">
        <v>0</v>
      </c>
      <c r="V373">
        <v>0</v>
      </c>
      <c r="AI373" t="s">
        <v>272</v>
      </c>
      <c r="AJ373">
        <v>37000</v>
      </c>
      <c r="AK373">
        <v>0</v>
      </c>
    </row>
    <row r="374" spans="5:37" x14ac:dyDescent="0.25">
      <c r="E374" t="s">
        <v>267</v>
      </c>
      <c r="F374">
        <v>0</v>
      </c>
      <c r="G374">
        <v>0</v>
      </c>
      <c r="T374" t="s">
        <v>25</v>
      </c>
      <c r="U374">
        <v>0</v>
      </c>
      <c r="V374">
        <v>0</v>
      </c>
      <c r="AI374" t="s">
        <v>272</v>
      </c>
      <c r="AJ374">
        <v>37000</v>
      </c>
      <c r="AK374">
        <v>0</v>
      </c>
    </row>
    <row r="375" spans="5:37" x14ac:dyDescent="0.25">
      <c r="E375" t="s">
        <v>267</v>
      </c>
      <c r="F375">
        <v>0</v>
      </c>
      <c r="G375">
        <v>0</v>
      </c>
      <c r="T375" t="s">
        <v>25</v>
      </c>
      <c r="U375">
        <v>0</v>
      </c>
      <c r="V375">
        <v>0</v>
      </c>
      <c r="AI375" t="s">
        <v>272</v>
      </c>
      <c r="AJ375">
        <v>37000</v>
      </c>
      <c r="AK375">
        <v>0</v>
      </c>
    </row>
    <row r="376" spans="5:37" x14ac:dyDescent="0.25">
      <c r="E376" t="s">
        <v>267</v>
      </c>
      <c r="F376">
        <v>0</v>
      </c>
      <c r="G376">
        <v>0</v>
      </c>
      <c r="T376" t="s">
        <v>25</v>
      </c>
      <c r="U376">
        <v>27000</v>
      </c>
      <c r="V376">
        <v>0</v>
      </c>
      <c r="AI376" t="s">
        <v>272</v>
      </c>
      <c r="AJ376">
        <v>41000</v>
      </c>
      <c r="AK376">
        <v>0</v>
      </c>
    </row>
    <row r="377" spans="5:37" x14ac:dyDescent="0.25">
      <c r="E377" t="s">
        <v>267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272</v>
      </c>
      <c r="AJ377">
        <v>42000</v>
      </c>
      <c r="AK377">
        <v>0</v>
      </c>
    </row>
    <row r="378" spans="5:37" x14ac:dyDescent="0.25">
      <c r="E378" t="s">
        <v>267</v>
      </c>
      <c r="F378">
        <v>0</v>
      </c>
      <c r="G378">
        <v>0</v>
      </c>
      <c r="T378" t="s">
        <v>25</v>
      </c>
      <c r="U378">
        <v>40000</v>
      </c>
      <c r="V378">
        <v>0</v>
      </c>
      <c r="AI378" t="s">
        <v>272</v>
      </c>
      <c r="AJ378">
        <v>43000</v>
      </c>
      <c r="AK378">
        <v>0</v>
      </c>
    </row>
    <row r="379" spans="5:37" x14ac:dyDescent="0.25">
      <c r="E379" t="s">
        <v>267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272</v>
      </c>
      <c r="AJ379">
        <v>45000</v>
      </c>
      <c r="AK379">
        <v>0</v>
      </c>
    </row>
    <row r="380" spans="5:37" x14ac:dyDescent="0.25">
      <c r="E380" t="s">
        <v>267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272</v>
      </c>
      <c r="AJ380">
        <v>45000</v>
      </c>
      <c r="AK380">
        <v>0</v>
      </c>
    </row>
    <row r="381" spans="5:37" x14ac:dyDescent="0.25">
      <c r="E381" t="s">
        <v>267</v>
      </c>
      <c r="F381">
        <v>0</v>
      </c>
      <c r="G381">
        <v>0</v>
      </c>
      <c r="T381" t="s">
        <v>25</v>
      </c>
      <c r="U381">
        <v>24000</v>
      </c>
      <c r="V381">
        <v>0</v>
      </c>
      <c r="AI381" t="s">
        <v>272</v>
      </c>
      <c r="AJ381">
        <v>45000</v>
      </c>
      <c r="AK381">
        <v>0</v>
      </c>
    </row>
    <row r="382" spans="5:37" x14ac:dyDescent="0.25">
      <c r="E382" t="s">
        <v>267</v>
      </c>
      <c r="F382">
        <v>0</v>
      </c>
      <c r="G382">
        <v>0</v>
      </c>
      <c r="T382" t="s">
        <v>25</v>
      </c>
      <c r="U382">
        <v>0</v>
      </c>
      <c r="V382">
        <v>0</v>
      </c>
      <c r="AI382" t="s">
        <v>272</v>
      </c>
      <c r="AJ382">
        <v>45000</v>
      </c>
      <c r="AK382">
        <v>0</v>
      </c>
    </row>
    <row r="383" spans="5:37" x14ac:dyDescent="0.25">
      <c r="E383" t="s">
        <v>267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272</v>
      </c>
      <c r="AJ383">
        <v>45000</v>
      </c>
      <c r="AK383">
        <v>0</v>
      </c>
    </row>
    <row r="384" spans="5:37" x14ac:dyDescent="0.25">
      <c r="E384" t="s">
        <v>267</v>
      </c>
      <c r="F384">
        <v>24000</v>
      </c>
      <c r="G384">
        <v>0</v>
      </c>
      <c r="T384" t="s">
        <v>25</v>
      </c>
      <c r="U384">
        <v>22000</v>
      </c>
      <c r="V384">
        <v>0</v>
      </c>
      <c r="AI384" t="s">
        <v>272</v>
      </c>
      <c r="AJ384">
        <v>46000</v>
      </c>
      <c r="AK384">
        <v>0</v>
      </c>
    </row>
    <row r="385" spans="5:37" x14ac:dyDescent="0.25">
      <c r="E385" t="s">
        <v>267</v>
      </c>
      <c r="F385">
        <v>0</v>
      </c>
      <c r="G385">
        <v>0</v>
      </c>
      <c r="T385" t="s">
        <v>576</v>
      </c>
      <c r="U385">
        <v>38000</v>
      </c>
      <c r="V385">
        <v>0</v>
      </c>
      <c r="AI385" t="s">
        <v>272</v>
      </c>
      <c r="AJ385">
        <v>46000</v>
      </c>
      <c r="AK385">
        <v>0</v>
      </c>
    </row>
    <row r="386" spans="5:37" x14ac:dyDescent="0.25">
      <c r="E386" t="s">
        <v>267</v>
      </c>
      <c r="F386">
        <v>3000</v>
      </c>
      <c r="G386">
        <v>0</v>
      </c>
      <c r="T386" t="s">
        <v>576</v>
      </c>
      <c r="U386">
        <v>0</v>
      </c>
      <c r="V386">
        <v>0</v>
      </c>
      <c r="AI386" t="s">
        <v>272</v>
      </c>
      <c r="AJ386">
        <v>47000</v>
      </c>
      <c r="AK386">
        <v>0</v>
      </c>
    </row>
    <row r="387" spans="5:37" x14ac:dyDescent="0.25">
      <c r="E387" t="s">
        <v>267</v>
      </c>
      <c r="F387">
        <v>0</v>
      </c>
      <c r="G387">
        <v>0</v>
      </c>
      <c r="T387" t="s">
        <v>576</v>
      </c>
      <c r="U387">
        <v>0</v>
      </c>
      <c r="V387">
        <v>0</v>
      </c>
      <c r="AI387" t="s">
        <v>272</v>
      </c>
      <c r="AJ387">
        <v>47000</v>
      </c>
      <c r="AK387">
        <v>0</v>
      </c>
    </row>
    <row r="388" spans="5:37" x14ac:dyDescent="0.25">
      <c r="E388" t="s">
        <v>267</v>
      </c>
      <c r="F388">
        <v>0</v>
      </c>
      <c r="G388">
        <v>0</v>
      </c>
      <c r="T388" t="s">
        <v>267</v>
      </c>
      <c r="U388">
        <v>21000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267</v>
      </c>
      <c r="F389">
        <v>0</v>
      </c>
      <c r="G389">
        <v>0</v>
      </c>
      <c r="T389" t="s">
        <v>267</v>
      </c>
      <c r="U389">
        <v>0</v>
      </c>
      <c r="V389">
        <v>25000</v>
      </c>
      <c r="AI389" t="s">
        <v>129</v>
      </c>
      <c r="AJ389">
        <v>0</v>
      </c>
      <c r="AK389">
        <v>0</v>
      </c>
    </row>
    <row r="390" spans="5:37" x14ac:dyDescent="0.25">
      <c r="E390" t="s">
        <v>267</v>
      </c>
      <c r="F390">
        <v>0</v>
      </c>
      <c r="G390">
        <v>0</v>
      </c>
      <c r="T390" t="s">
        <v>267</v>
      </c>
      <c r="U390">
        <v>0</v>
      </c>
      <c r="V390">
        <v>0</v>
      </c>
      <c r="AI390" t="s">
        <v>129</v>
      </c>
      <c r="AJ390">
        <v>0</v>
      </c>
      <c r="AK390">
        <v>0</v>
      </c>
    </row>
    <row r="391" spans="5:37" x14ac:dyDescent="0.25">
      <c r="E391" t="s">
        <v>267</v>
      </c>
      <c r="F391">
        <v>0</v>
      </c>
      <c r="G391">
        <v>0</v>
      </c>
      <c r="T391" t="s">
        <v>267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267</v>
      </c>
      <c r="F392">
        <v>0</v>
      </c>
      <c r="G392">
        <v>10000</v>
      </c>
      <c r="T392" t="s">
        <v>267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267</v>
      </c>
      <c r="F393">
        <v>0</v>
      </c>
      <c r="G393">
        <v>0</v>
      </c>
      <c r="T393" t="s">
        <v>267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267</v>
      </c>
      <c r="F394">
        <v>0</v>
      </c>
      <c r="G394">
        <v>0</v>
      </c>
      <c r="T394" t="s">
        <v>267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267</v>
      </c>
      <c r="F395">
        <v>0</v>
      </c>
      <c r="G395">
        <v>20000</v>
      </c>
      <c r="T395" t="s">
        <v>267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267</v>
      </c>
      <c r="F396">
        <v>0</v>
      </c>
      <c r="G396">
        <v>0</v>
      </c>
      <c r="T396" t="s">
        <v>267</v>
      </c>
      <c r="U396">
        <v>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267</v>
      </c>
      <c r="F397">
        <v>0</v>
      </c>
      <c r="G397">
        <v>0</v>
      </c>
      <c r="T397" t="s">
        <v>267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267</v>
      </c>
      <c r="F398">
        <v>0</v>
      </c>
      <c r="G398">
        <v>0</v>
      </c>
      <c r="T398" t="s">
        <v>267</v>
      </c>
      <c r="U398">
        <v>0</v>
      </c>
      <c r="V398">
        <v>0</v>
      </c>
      <c r="AI398" t="s">
        <v>129</v>
      </c>
      <c r="AJ398">
        <v>0</v>
      </c>
      <c r="AK398">
        <v>0</v>
      </c>
    </row>
    <row r="399" spans="5:37" x14ac:dyDescent="0.25">
      <c r="E399" t="s">
        <v>267</v>
      </c>
      <c r="F399">
        <v>0</v>
      </c>
      <c r="G399">
        <v>21000</v>
      </c>
      <c r="T399" t="s">
        <v>267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267</v>
      </c>
      <c r="F400">
        <v>0</v>
      </c>
      <c r="G400">
        <v>0</v>
      </c>
      <c r="T400" t="s">
        <v>267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267</v>
      </c>
      <c r="F401">
        <v>0</v>
      </c>
      <c r="G401">
        <v>0</v>
      </c>
      <c r="T401" t="s">
        <v>267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267</v>
      </c>
      <c r="F402">
        <v>0</v>
      </c>
      <c r="G402">
        <v>0</v>
      </c>
      <c r="T402" t="s">
        <v>267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267</v>
      </c>
      <c r="F403">
        <v>0</v>
      </c>
      <c r="G403">
        <v>25000</v>
      </c>
      <c r="T403" t="s">
        <v>267</v>
      </c>
      <c r="U403">
        <v>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267</v>
      </c>
      <c r="F404">
        <v>0</v>
      </c>
      <c r="G404">
        <v>25000</v>
      </c>
      <c r="T404" t="s">
        <v>267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267</v>
      </c>
      <c r="F405">
        <v>0</v>
      </c>
      <c r="G405">
        <v>0</v>
      </c>
      <c r="T405" t="s">
        <v>267</v>
      </c>
      <c r="U405">
        <v>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267</v>
      </c>
      <c r="F406">
        <v>0</v>
      </c>
      <c r="G406">
        <v>10000</v>
      </c>
      <c r="T406" t="s">
        <v>268</v>
      </c>
      <c r="U406">
        <v>0</v>
      </c>
      <c r="V406">
        <v>14000</v>
      </c>
      <c r="AI406" t="s">
        <v>129</v>
      </c>
      <c r="AJ406">
        <v>0</v>
      </c>
      <c r="AK406">
        <v>0</v>
      </c>
    </row>
    <row r="407" spans="5:37" x14ac:dyDescent="0.25">
      <c r="E407" t="s">
        <v>267</v>
      </c>
      <c r="F407">
        <v>0</v>
      </c>
      <c r="G407">
        <v>10000</v>
      </c>
      <c r="T407" t="s">
        <v>268</v>
      </c>
      <c r="U407">
        <v>0</v>
      </c>
      <c r="V407">
        <v>18000</v>
      </c>
      <c r="AI407" t="s">
        <v>129</v>
      </c>
      <c r="AJ407">
        <v>35000</v>
      </c>
      <c r="AK407">
        <v>0</v>
      </c>
    </row>
    <row r="408" spans="5:37" x14ac:dyDescent="0.25">
      <c r="E408" t="s">
        <v>267</v>
      </c>
      <c r="F408">
        <v>0</v>
      </c>
      <c r="G408">
        <v>25000</v>
      </c>
      <c r="T408" t="s">
        <v>268</v>
      </c>
      <c r="U408">
        <v>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267</v>
      </c>
      <c r="F409">
        <v>0</v>
      </c>
      <c r="G409">
        <v>0</v>
      </c>
      <c r="T409" t="s">
        <v>268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267</v>
      </c>
      <c r="F410">
        <v>0</v>
      </c>
      <c r="G410">
        <v>0</v>
      </c>
      <c r="T410" t="s">
        <v>268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267</v>
      </c>
      <c r="F411">
        <v>0</v>
      </c>
      <c r="G411">
        <v>0</v>
      </c>
      <c r="T411" t="s">
        <v>268</v>
      </c>
      <c r="U411">
        <v>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267</v>
      </c>
      <c r="F412">
        <v>0</v>
      </c>
      <c r="G412">
        <v>0</v>
      </c>
      <c r="T412" t="s">
        <v>268</v>
      </c>
      <c r="U412">
        <v>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267</v>
      </c>
      <c r="F413">
        <v>4000</v>
      </c>
      <c r="G413">
        <v>0</v>
      </c>
      <c r="T413" t="s">
        <v>268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267</v>
      </c>
      <c r="F414">
        <v>0</v>
      </c>
      <c r="G414">
        <v>10000</v>
      </c>
      <c r="T414" t="s">
        <v>268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267</v>
      </c>
      <c r="F415">
        <v>0</v>
      </c>
      <c r="G415">
        <v>0</v>
      </c>
      <c r="T415" t="s">
        <v>268</v>
      </c>
      <c r="U415">
        <v>0</v>
      </c>
      <c r="V415">
        <v>0</v>
      </c>
      <c r="AI415" t="s">
        <v>602</v>
      </c>
      <c r="AJ415">
        <v>0</v>
      </c>
      <c r="AK415">
        <v>0</v>
      </c>
    </row>
    <row r="416" spans="5:37" x14ac:dyDescent="0.25">
      <c r="E416" t="s">
        <v>267</v>
      </c>
      <c r="F416">
        <v>0</v>
      </c>
      <c r="G416">
        <v>0</v>
      </c>
      <c r="T416" t="s">
        <v>268</v>
      </c>
      <c r="U416">
        <v>0</v>
      </c>
      <c r="V416">
        <v>0</v>
      </c>
      <c r="AI416" t="s">
        <v>602</v>
      </c>
      <c r="AJ416">
        <v>0</v>
      </c>
      <c r="AK416">
        <v>0</v>
      </c>
    </row>
    <row r="417" spans="5:37" x14ac:dyDescent="0.25">
      <c r="E417" t="s">
        <v>267</v>
      </c>
      <c r="F417">
        <v>0</v>
      </c>
      <c r="G417">
        <v>0</v>
      </c>
      <c r="T417" t="s">
        <v>268</v>
      </c>
      <c r="U417">
        <v>0</v>
      </c>
      <c r="V417">
        <v>0</v>
      </c>
      <c r="AI417" t="s">
        <v>602</v>
      </c>
      <c r="AJ417">
        <v>0</v>
      </c>
      <c r="AK417">
        <v>0</v>
      </c>
    </row>
    <row r="418" spans="5:37" x14ac:dyDescent="0.25">
      <c r="E418" t="s">
        <v>267</v>
      </c>
      <c r="F418">
        <v>0</v>
      </c>
      <c r="G418">
        <v>25000</v>
      </c>
      <c r="T418" t="s">
        <v>268</v>
      </c>
      <c r="U418">
        <v>0</v>
      </c>
      <c r="V418">
        <v>0</v>
      </c>
      <c r="AI418" t="s">
        <v>602</v>
      </c>
      <c r="AJ418">
        <v>0</v>
      </c>
      <c r="AK418">
        <v>0</v>
      </c>
    </row>
    <row r="419" spans="5:37" x14ac:dyDescent="0.25">
      <c r="E419" t="s">
        <v>267</v>
      </c>
      <c r="F419">
        <v>0</v>
      </c>
      <c r="G419">
        <v>15000</v>
      </c>
      <c r="T419" t="s">
        <v>268</v>
      </c>
      <c r="U419">
        <v>0</v>
      </c>
      <c r="V419">
        <v>0</v>
      </c>
      <c r="AI419" t="s">
        <v>602</v>
      </c>
      <c r="AJ419">
        <v>0</v>
      </c>
      <c r="AK419">
        <v>0</v>
      </c>
    </row>
    <row r="420" spans="5:37" x14ac:dyDescent="0.25">
      <c r="E420" t="s">
        <v>267</v>
      </c>
      <c r="F420">
        <v>0</v>
      </c>
      <c r="G420">
        <v>0</v>
      </c>
      <c r="T420" t="s">
        <v>268</v>
      </c>
      <c r="U420">
        <v>0</v>
      </c>
      <c r="V420">
        <v>0</v>
      </c>
      <c r="AI420" t="s">
        <v>602</v>
      </c>
      <c r="AJ420">
        <v>0</v>
      </c>
      <c r="AK420">
        <v>0</v>
      </c>
    </row>
    <row r="421" spans="5:37" x14ac:dyDescent="0.25">
      <c r="E421" t="s">
        <v>267</v>
      </c>
      <c r="F421">
        <v>0</v>
      </c>
      <c r="G421">
        <v>0</v>
      </c>
      <c r="T421" t="s">
        <v>268</v>
      </c>
      <c r="U421">
        <v>0</v>
      </c>
      <c r="V421">
        <v>0</v>
      </c>
      <c r="AI421" t="s">
        <v>602</v>
      </c>
      <c r="AJ421">
        <v>0</v>
      </c>
      <c r="AK421">
        <v>0</v>
      </c>
    </row>
    <row r="422" spans="5:37" x14ac:dyDescent="0.25">
      <c r="E422" t="s">
        <v>267</v>
      </c>
      <c r="F422">
        <v>0</v>
      </c>
      <c r="G422">
        <v>25000</v>
      </c>
      <c r="T422" t="s">
        <v>268</v>
      </c>
      <c r="U422">
        <v>0</v>
      </c>
      <c r="V422">
        <v>0</v>
      </c>
      <c r="AI422" t="s">
        <v>602</v>
      </c>
      <c r="AJ422">
        <v>0</v>
      </c>
      <c r="AK422">
        <v>0</v>
      </c>
    </row>
    <row r="423" spans="5:37" x14ac:dyDescent="0.25">
      <c r="E423" t="s">
        <v>267</v>
      </c>
      <c r="F423">
        <v>0</v>
      </c>
      <c r="G423">
        <v>25000</v>
      </c>
      <c r="T423" t="s">
        <v>268</v>
      </c>
      <c r="U423">
        <v>0</v>
      </c>
      <c r="V423">
        <v>0</v>
      </c>
      <c r="AI423" t="s">
        <v>602</v>
      </c>
      <c r="AJ423">
        <v>0</v>
      </c>
      <c r="AK423">
        <v>0</v>
      </c>
    </row>
    <row r="424" spans="5:37" x14ac:dyDescent="0.25">
      <c r="E424" t="s">
        <v>267</v>
      </c>
      <c r="F424">
        <v>0</v>
      </c>
      <c r="G424">
        <v>0</v>
      </c>
      <c r="T424" t="s">
        <v>268</v>
      </c>
      <c r="U424">
        <v>0</v>
      </c>
      <c r="V424">
        <v>0</v>
      </c>
      <c r="AI424" t="s">
        <v>602</v>
      </c>
      <c r="AJ424">
        <v>0</v>
      </c>
      <c r="AK424">
        <v>0</v>
      </c>
    </row>
    <row r="425" spans="5:37" x14ac:dyDescent="0.25">
      <c r="E425" t="s">
        <v>267</v>
      </c>
      <c r="F425">
        <v>0</v>
      </c>
      <c r="G425">
        <v>0</v>
      </c>
      <c r="T425" t="s">
        <v>268</v>
      </c>
      <c r="U425">
        <v>0</v>
      </c>
      <c r="V425">
        <v>0</v>
      </c>
      <c r="AI425" t="s">
        <v>602</v>
      </c>
      <c r="AJ425">
        <v>0</v>
      </c>
      <c r="AK425">
        <v>0</v>
      </c>
    </row>
    <row r="426" spans="5:37" x14ac:dyDescent="0.25">
      <c r="E426" t="s">
        <v>267</v>
      </c>
      <c r="F426">
        <v>0</v>
      </c>
      <c r="G426">
        <v>25000</v>
      </c>
      <c r="T426" t="s">
        <v>268</v>
      </c>
      <c r="U426">
        <v>0</v>
      </c>
      <c r="V426">
        <v>0</v>
      </c>
      <c r="AI426" t="s">
        <v>602</v>
      </c>
      <c r="AJ426">
        <v>0</v>
      </c>
      <c r="AK426">
        <v>0</v>
      </c>
    </row>
    <row r="427" spans="5:37" x14ac:dyDescent="0.25">
      <c r="E427" t="s">
        <v>267</v>
      </c>
      <c r="F427">
        <v>0</v>
      </c>
      <c r="G427">
        <v>0</v>
      </c>
      <c r="T427" t="s">
        <v>268</v>
      </c>
      <c r="U427">
        <v>0</v>
      </c>
      <c r="V427">
        <v>0</v>
      </c>
      <c r="AI427" t="s">
        <v>602</v>
      </c>
      <c r="AJ427">
        <v>0</v>
      </c>
      <c r="AK427">
        <v>0</v>
      </c>
    </row>
    <row r="428" spans="5:37" x14ac:dyDescent="0.25">
      <c r="E428" t="s">
        <v>267</v>
      </c>
      <c r="F428">
        <v>0</v>
      </c>
      <c r="G428">
        <v>0</v>
      </c>
      <c r="T428" t="s">
        <v>268</v>
      </c>
      <c r="U428">
        <v>0</v>
      </c>
      <c r="V428">
        <v>0</v>
      </c>
      <c r="AI428" t="s">
        <v>602</v>
      </c>
      <c r="AJ428">
        <v>0</v>
      </c>
      <c r="AK428">
        <v>0</v>
      </c>
    </row>
    <row r="429" spans="5:37" x14ac:dyDescent="0.25">
      <c r="E429" t="s">
        <v>267</v>
      </c>
      <c r="F429">
        <v>0</v>
      </c>
      <c r="G429">
        <v>0</v>
      </c>
      <c r="T429" t="s">
        <v>268</v>
      </c>
      <c r="U429">
        <v>0</v>
      </c>
      <c r="V429">
        <v>40000</v>
      </c>
      <c r="AI429" t="s">
        <v>602</v>
      </c>
      <c r="AJ429">
        <v>0</v>
      </c>
      <c r="AK429">
        <v>0</v>
      </c>
    </row>
    <row r="430" spans="5:37" x14ac:dyDescent="0.25">
      <c r="E430" t="s">
        <v>267</v>
      </c>
      <c r="F430">
        <v>0</v>
      </c>
      <c r="G430">
        <v>0</v>
      </c>
      <c r="T430" t="s">
        <v>268</v>
      </c>
      <c r="U430">
        <v>0</v>
      </c>
      <c r="V430">
        <v>0</v>
      </c>
      <c r="AI430" t="s">
        <v>602</v>
      </c>
      <c r="AJ430">
        <v>0</v>
      </c>
      <c r="AK430">
        <v>0</v>
      </c>
    </row>
    <row r="431" spans="5:37" x14ac:dyDescent="0.25">
      <c r="E431" t="s">
        <v>267</v>
      </c>
      <c r="F431">
        <v>0</v>
      </c>
      <c r="G431">
        <v>35000</v>
      </c>
      <c r="T431" t="s">
        <v>268</v>
      </c>
      <c r="U431">
        <v>0</v>
      </c>
      <c r="V431">
        <v>0</v>
      </c>
      <c r="AI431" t="s">
        <v>439</v>
      </c>
      <c r="AJ431">
        <v>0</v>
      </c>
      <c r="AK431">
        <v>36000</v>
      </c>
    </row>
    <row r="432" spans="5:37" x14ac:dyDescent="0.25">
      <c r="E432" t="s">
        <v>267</v>
      </c>
      <c r="F432">
        <v>0</v>
      </c>
      <c r="G432">
        <v>0</v>
      </c>
      <c r="T432" t="s">
        <v>268</v>
      </c>
      <c r="U432">
        <v>0</v>
      </c>
      <c r="V432">
        <v>0</v>
      </c>
      <c r="AI432" t="s">
        <v>439</v>
      </c>
      <c r="AJ432">
        <v>0</v>
      </c>
      <c r="AK432">
        <v>0</v>
      </c>
    </row>
    <row r="433" spans="5:37" x14ac:dyDescent="0.25">
      <c r="E433" t="s">
        <v>267</v>
      </c>
      <c r="F433">
        <v>0</v>
      </c>
      <c r="G433">
        <v>23000</v>
      </c>
      <c r="T433" t="s">
        <v>268</v>
      </c>
      <c r="U433">
        <v>0</v>
      </c>
      <c r="V433">
        <v>0</v>
      </c>
      <c r="AI433" t="s">
        <v>439</v>
      </c>
      <c r="AJ433">
        <v>0</v>
      </c>
      <c r="AK433">
        <v>26000</v>
      </c>
    </row>
    <row r="434" spans="5:37" x14ac:dyDescent="0.25">
      <c r="E434" t="s">
        <v>267</v>
      </c>
      <c r="F434">
        <v>0</v>
      </c>
      <c r="G434">
        <v>0</v>
      </c>
      <c r="T434" t="s">
        <v>268</v>
      </c>
      <c r="U434">
        <v>0</v>
      </c>
      <c r="V434">
        <v>0</v>
      </c>
      <c r="AI434" t="s">
        <v>439</v>
      </c>
      <c r="AJ434">
        <v>0</v>
      </c>
      <c r="AK434">
        <v>0</v>
      </c>
    </row>
    <row r="435" spans="5:37" x14ac:dyDescent="0.25">
      <c r="E435" t="s">
        <v>267</v>
      </c>
      <c r="F435">
        <v>0</v>
      </c>
      <c r="G435">
        <v>0</v>
      </c>
      <c r="T435" t="s">
        <v>268</v>
      </c>
      <c r="U435">
        <v>0</v>
      </c>
      <c r="V435">
        <v>0</v>
      </c>
      <c r="AI435" t="s">
        <v>439</v>
      </c>
      <c r="AJ435">
        <v>0</v>
      </c>
      <c r="AK435">
        <v>28000</v>
      </c>
    </row>
    <row r="436" spans="5:37" x14ac:dyDescent="0.25">
      <c r="E436" t="s">
        <v>267</v>
      </c>
      <c r="F436">
        <v>0</v>
      </c>
      <c r="G436">
        <v>0</v>
      </c>
      <c r="T436" t="s">
        <v>268</v>
      </c>
      <c r="U436">
        <v>0</v>
      </c>
      <c r="V436">
        <v>0</v>
      </c>
      <c r="AI436" t="s">
        <v>439</v>
      </c>
      <c r="AJ436">
        <v>0</v>
      </c>
      <c r="AK436">
        <v>32000</v>
      </c>
    </row>
    <row r="437" spans="5:37" x14ac:dyDescent="0.25">
      <c r="E437" t="s">
        <v>267</v>
      </c>
      <c r="F437">
        <v>0</v>
      </c>
      <c r="G437">
        <v>0</v>
      </c>
      <c r="T437" t="s">
        <v>268</v>
      </c>
      <c r="U437">
        <v>0</v>
      </c>
      <c r="V437">
        <v>0</v>
      </c>
      <c r="AI437" t="s">
        <v>439</v>
      </c>
      <c r="AJ437">
        <v>0</v>
      </c>
      <c r="AK437">
        <v>30000</v>
      </c>
    </row>
    <row r="438" spans="5:37" x14ac:dyDescent="0.25">
      <c r="E438" t="s">
        <v>267</v>
      </c>
      <c r="F438">
        <v>0</v>
      </c>
      <c r="G438">
        <v>0</v>
      </c>
      <c r="T438" t="s">
        <v>268</v>
      </c>
      <c r="U438">
        <v>0</v>
      </c>
      <c r="V438">
        <v>0</v>
      </c>
      <c r="AI438" t="s">
        <v>439</v>
      </c>
      <c r="AJ438">
        <v>0</v>
      </c>
      <c r="AK438">
        <v>0</v>
      </c>
    </row>
    <row r="439" spans="5:37" x14ac:dyDescent="0.25">
      <c r="E439" t="s">
        <v>267</v>
      </c>
      <c r="F439">
        <v>0</v>
      </c>
      <c r="G439">
        <v>0</v>
      </c>
      <c r="T439" t="s">
        <v>268</v>
      </c>
      <c r="U439">
        <v>18100</v>
      </c>
      <c r="V439">
        <v>0</v>
      </c>
      <c r="AI439" t="s">
        <v>439</v>
      </c>
      <c r="AJ439">
        <v>0</v>
      </c>
      <c r="AK439">
        <v>34000</v>
      </c>
    </row>
    <row r="440" spans="5:37" x14ac:dyDescent="0.25">
      <c r="E440" t="s">
        <v>267</v>
      </c>
      <c r="F440">
        <v>27000</v>
      </c>
      <c r="G440">
        <v>0</v>
      </c>
      <c r="T440" t="s">
        <v>268</v>
      </c>
      <c r="U440">
        <v>0</v>
      </c>
      <c r="V440">
        <v>0</v>
      </c>
      <c r="AI440" t="s">
        <v>439</v>
      </c>
      <c r="AJ440">
        <v>0</v>
      </c>
      <c r="AK440">
        <v>0</v>
      </c>
    </row>
    <row r="441" spans="5:37" x14ac:dyDescent="0.25">
      <c r="E441" t="s">
        <v>267</v>
      </c>
      <c r="F441">
        <v>0</v>
      </c>
      <c r="G441">
        <v>0</v>
      </c>
      <c r="T441" t="s">
        <v>268</v>
      </c>
      <c r="U441">
        <v>0</v>
      </c>
      <c r="V441">
        <v>0</v>
      </c>
      <c r="AI441" t="s">
        <v>439</v>
      </c>
      <c r="AJ441">
        <v>0</v>
      </c>
      <c r="AK441">
        <v>0</v>
      </c>
    </row>
    <row r="442" spans="5:37" x14ac:dyDescent="0.25">
      <c r="E442" t="s">
        <v>267</v>
      </c>
      <c r="F442">
        <v>0</v>
      </c>
      <c r="G442">
        <v>0</v>
      </c>
      <c r="T442" t="s">
        <v>268</v>
      </c>
      <c r="U442">
        <v>0</v>
      </c>
      <c r="V442">
        <v>0</v>
      </c>
      <c r="AI442" t="s">
        <v>607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268</v>
      </c>
      <c r="U443">
        <v>0</v>
      </c>
      <c r="V443">
        <v>0</v>
      </c>
      <c r="AI443" t="s">
        <v>607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0</v>
      </c>
      <c r="T444" t="s">
        <v>268</v>
      </c>
      <c r="U444">
        <v>0</v>
      </c>
      <c r="V444">
        <v>0</v>
      </c>
      <c r="AI444" t="s">
        <v>607</v>
      </c>
      <c r="AJ444">
        <v>0</v>
      </c>
      <c r="AK444">
        <v>25000</v>
      </c>
    </row>
    <row r="445" spans="5:37" x14ac:dyDescent="0.25">
      <c r="E445" t="s">
        <v>267</v>
      </c>
      <c r="F445">
        <v>0</v>
      </c>
      <c r="G445">
        <v>0</v>
      </c>
      <c r="T445" t="s">
        <v>268</v>
      </c>
      <c r="U445">
        <v>0</v>
      </c>
      <c r="V445">
        <v>0</v>
      </c>
      <c r="AI445" t="s">
        <v>607</v>
      </c>
      <c r="AJ445">
        <v>0</v>
      </c>
      <c r="AK445">
        <v>0</v>
      </c>
    </row>
    <row r="446" spans="5:37" x14ac:dyDescent="0.25">
      <c r="E446" t="s">
        <v>267</v>
      </c>
      <c r="F446">
        <v>0</v>
      </c>
      <c r="G446">
        <v>0</v>
      </c>
      <c r="T446" t="s">
        <v>268</v>
      </c>
      <c r="U446">
        <v>0</v>
      </c>
      <c r="V446">
        <v>0</v>
      </c>
      <c r="AI446" t="s">
        <v>607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268</v>
      </c>
      <c r="U447">
        <v>0</v>
      </c>
      <c r="V447">
        <v>0</v>
      </c>
      <c r="AI447" t="s">
        <v>607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268</v>
      </c>
      <c r="U448">
        <v>0</v>
      </c>
      <c r="V448">
        <v>0</v>
      </c>
      <c r="AI448" t="s">
        <v>607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268</v>
      </c>
      <c r="U449">
        <v>0</v>
      </c>
      <c r="V449">
        <v>0</v>
      </c>
      <c r="AI449" t="s">
        <v>607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14000</v>
      </c>
      <c r="T450" t="s">
        <v>268</v>
      </c>
      <c r="U450">
        <v>0</v>
      </c>
      <c r="V450">
        <v>0</v>
      </c>
      <c r="AI450" t="s">
        <v>607</v>
      </c>
      <c r="AJ450">
        <v>0</v>
      </c>
      <c r="AK450">
        <v>20000</v>
      </c>
    </row>
    <row r="451" spans="5:37" x14ac:dyDescent="0.25">
      <c r="E451" t="s">
        <v>267</v>
      </c>
      <c r="F451">
        <v>0</v>
      </c>
      <c r="G451">
        <v>25000</v>
      </c>
      <c r="T451" t="s">
        <v>268</v>
      </c>
      <c r="U451">
        <v>0</v>
      </c>
      <c r="V451">
        <v>0</v>
      </c>
      <c r="AI451" t="s">
        <v>607</v>
      </c>
      <c r="AJ451">
        <v>0</v>
      </c>
      <c r="AK451">
        <v>0</v>
      </c>
    </row>
    <row r="452" spans="5:37" x14ac:dyDescent="0.25">
      <c r="E452" t="s">
        <v>267</v>
      </c>
      <c r="F452">
        <v>0</v>
      </c>
      <c r="G452">
        <v>0</v>
      </c>
      <c r="T452" t="s">
        <v>268</v>
      </c>
      <c r="U452">
        <v>0</v>
      </c>
      <c r="V452">
        <v>0</v>
      </c>
      <c r="AI452" t="s">
        <v>607</v>
      </c>
      <c r="AJ452">
        <v>0</v>
      </c>
      <c r="AK452">
        <v>0</v>
      </c>
    </row>
    <row r="453" spans="5:37" x14ac:dyDescent="0.25">
      <c r="E453" t="s">
        <v>267</v>
      </c>
      <c r="F453">
        <v>8000</v>
      </c>
      <c r="G453">
        <v>0</v>
      </c>
      <c r="T453" t="s">
        <v>268</v>
      </c>
      <c r="U453">
        <v>0</v>
      </c>
      <c r="V453">
        <v>0</v>
      </c>
      <c r="AI453" t="s">
        <v>607</v>
      </c>
      <c r="AJ453">
        <v>0</v>
      </c>
      <c r="AK453">
        <v>30000</v>
      </c>
    </row>
    <row r="454" spans="5:37" x14ac:dyDescent="0.25">
      <c r="E454" t="s">
        <v>267</v>
      </c>
      <c r="F454">
        <v>0</v>
      </c>
      <c r="G454">
        <v>0</v>
      </c>
      <c r="T454" t="s">
        <v>268</v>
      </c>
      <c r="U454">
        <v>0</v>
      </c>
      <c r="V454">
        <v>0</v>
      </c>
      <c r="AI454" t="s">
        <v>607</v>
      </c>
      <c r="AJ454">
        <v>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268</v>
      </c>
      <c r="U455">
        <v>0</v>
      </c>
      <c r="V455">
        <v>0</v>
      </c>
      <c r="AI455" t="s">
        <v>607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268</v>
      </c>
      <c r="U456">
        <v>0</v>
      </c>
      <c r="V456">
        <v>0</v>
      </c>
      <c r="AI456" t="s">
        <v>607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268</v>
      </c>
      <c r="U457">
        <v>0</v>
      </c>
      <c r="V457">
        <v>40000</v>
      </c>
      <c r="AI457" t="s">
        <v>144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0</v>
      </c>
      <c r="T458" t="s">
        <v>268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268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16000</v>
      </c>
      <c r="T460" t="s">
        <v>268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267</v>
      </c>
      <c r="F461">
        <v>0</v>
      </c>
      <c r="G461">
        <v>0</v>
      </c>
      <c r="T461" t="s">
        <v>268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268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268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267</v>
      </c>
      <c r="F464">
        <v>0</v>
      </c>
      <c r="G464">
        <v>0</v>
      </c>
      <c r="T464" t="s">
        <v>268</v>
      </c>
      <c r="U464">
        <v>0</v>
      </c>
      <c r="V464">
        <v>0</v>
      </c>
      <c r="AI464" t="s">
        <v>588</v>
      </c>
      <c r="AJ464">
        <v>0</v>
      </c>
      <c r="AK464">
        <v>0</v>
      </c>
    </row>
    <row r="465" spans="5:37" x14ac:dyDescent="0.25">
      <c r="E465" t="s">
        <v>267</v>
      </c>
      <c r="F465">
        <v>0</v>
      </c>
      <c r="G465">
        <v>0</v>
      </c>
      <c r="T465" t="s">
        <v>268</v>
      </c>
      <c r="U465">
        <v>0</v>
      </c>
      <c r="V465">
        <v>0</v>
      </c>
      <c r="AI465" t="s">
        <v>588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268</v>
      </c>
      <c r="U466">
        <v>15000</v>
      </c>
      <c r="V466">
        <v>0</v>
      </c>
      <c r="AI466" t="s">
        <v>588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268</v>
      </c>
      <c r="U467">
        <v>0</v>
      </c>
      <c r="V467">
        <v>0</v>
      </c>
      <c r="AI467" t="s">
        <v>591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268</v>
      </c>
      <c r="U468">
        <v>0</v>
      </c>
      <c r="V468">
        <v>0</v>
      </c>
      <c r="AI468" t="s">
        <v>591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268</v>
      </c>
      <c r="U469">
        <v>0</v>
      </c>
      <c r="V469">
        <v>0</v>
      </c>
      <c r="AI469" t="s">
        <v>591</v>
      </c>
      <c r="AJ469">
        <v>0</v>
      </c>
      <c r="AK469">
        <v>0</v>
      </c>
    </row>
    <row r="470" spans="5:37" x14ac:dyDescent="0.25">
      <c r="E470" t="s">
        <v>267</v>
      </c>
      <c r="F470">
        <v>8000</v>
      </c>
      <c r="G470">
        <v>0</v>
      </c>
      <c r="T470" t="s">
        <v>268</v>
      </c>
      <c r="U470">
        <v>0</v>
      </c>
      <c r="V470">
        <v>0</v>
      </c>
      <c r="AI470" t="s">
        <v>591</v>
      </c>
      <c r="AJ470">
        <v>0</v>
      </c>
      <c r="AK470">
        <v>0</v>
      </c>
    </row>
    <row r="471" spans="5:37" x14ac:dyDescent="0.25">
      <c r="E471" t="s">
        <v>267</v>
      </c>
      <c r="F471">
        <v>0</v>
      </c>
      <c r="G471">
        <v>20000</v>
      </c>
      <c r="T471" t="s">
        <v>268</v>
      </c>
      <c r="U471">
        <v>0</v>
      </c>
      <c r="V471">
        <v>0</v>
      </c>
      <c r="AI471" t="s">
        <v>591</v>
      </c>
      <c r="AJ471">
        <v>0</v>
      </c>
      <c r="AK471">
        <v>0</v>
      </c>
    </row>
    <row r="472" spans="5:37" x14ac:dyDescent="0.25">
      <c r="E472" t="s">
        <v>267</v>
      </c>
      <c r="F472">
        <v>0</v>
      </c>
      <c r="G472">
        <v>25000</v>
      </c>
      <c r="T472" t="s">
        <v>268</v>
      </c>
      <c r="U472">
        <v>16100</v>
      </c>
      <c r="V472">
        <v>0</v>
      </c>
      <c r="AI472" t="s">
        <v>591</v>
      </c>
      <c r="AJ472">
        <v>0</v>
      </c>
      <c r="AK472">
        <v>0</v>
      </c>
    </row>
    <row r="473" spans="5:37" x14ac:dyDescent="0.25">
      <c r="E473" t="s">
        <v>268</v>
      </c>
      <c r="F473">
        <v>0</v>
      </c>
      <c r="G473">
        <v>0</v>
      </c>
      <c r="T473" t="s">
        <v>268</v>
      </c>
      <c r="U473">
        <v>0</v>
      </c>
      <c r="V473">
        <v>0</v>
      </c>
      <c r="AI473" t="s">
        <v>591</v>
      </c>
      <c r="AJ473">
        <v>0</v>
      </c>
      <c r="AK473">
        <v>0</v>
      </c>
    </row>
    <row r="474" spans="5:37" x14ac:dyDescent="0.25">
      <c r="E474" t="s">
        <v>268</v>
      </c>
      <c r="F474">
        <v>0</v>
      </c>
      <c r="G474">
        <v>13000</v>
      </c>
      <c r="T474" t="s">
        <v>268</v>
      </c>
      <c r="U474">
        <v>0</v>
      </c>
      <c r="V474">
        <v>0</v>
      </c>
      <c r="AI474" t="s">
        <v>591</v>
      </c>
      <c r="AJ474">
        <v>0</v>
      </c>
      <c r="AK474">
        <v>0</v>
      </c>
    </row>
    <row r="475" spans="5:37" x14ac:dyDescent="0.25">
      <c r="E475" t="s">
        <v>268</v>
      </c>
      <c r="F475">
        <v>0</v>
      </c>
      <c r="G475">
        <v>0</v>
      </c>
      <c r="T475" t="s">
        <v>268</v>
      </c>
      <c r="U475">
        <v>0</v>
      </c>
      <c r="V475">
        <v>0</v>
      </c>
      <c r="AI475" t="s">
        <v>591</v>
      </c>
      <c r="AJ475">
        <v>0</v>
      </c>
      <c r="AK475">
        <v>0</v>
      </c>
    </row>
    <row r="476" spans="5:37" x14ac:dyDescent="0.25">
      <c r="E476" t="s">
        <v>268</v>
      </c>
      <c r="F476">
        <v>2700</v>
      </c>
      <c r="G476">
        <v>0</v>
      </c>
      <c r="T476" t="s">
        <v>268</v>
      </c>
      <c r="U476">
        <v>0</v>
      </c>
      <c r="V476">
        <v>0</v>
      </c>
      <c r="AI476" t="s">
        <v>591</v>
      </c>
      <c r="AJ476">
        <v>0</v>
      </c>
      <c r="AK476">
        <v>0</v>
      </c>
    </row>
    <row r="477" spans="5:37" x14ac:dyDescent="0.25">
      <c r="E477" t="s">
        <v>268</v>
      </c>
      <c r="F477">
        <v>0</v>
      </c>
      <c r="G477">
        <v>0</v>
      </c>
      <c r="T477" t="s">
        <v>268</v>
      </c>
      <c r="U477">
        <v>0</v>
      </c>
      <c r="V477">
        <v>0</v>
      </c>
      <c r="AI477" t="s">
        <v>591</v>
      </c>
      <c r="AJ477">
        <v>0</v>
      </c>
      <c r="AK477">
        <v>0</v>
      </c>
    </row>
    <row r="478" spans="5:37" x14ac:dyDescent="0.25">
      <c r="E478" t="s">
        <v>268</v>
      </c>
      <c r="F478">
        <v>0</v>
      </c>
      <c r="G478">
        <v>0</v>
      </c>
      <c r="T478" t="s">
        <v>268</v>
      </c>
      <c r="U478">
        <v>0</v>
      </c>
      <c r="V478">
        <v>0</v>
      </c>
      <c r="AI478" t="s">
        <v>591</v>
      </c>
      <c r="AJ478">
        <v>200</v>
      </c>
      <c r="AK478">
        <v>0</v>
      </c>
    </row>
    <row r="479" spans="5:37" x14ac:dyDescent="0.25">
      <c r="E479" t="s">
        <v>268</v>
      </c>
      <c r="F479">
        <v>0</v>
      </c>
      <c r="G479">
        <v>0</v>
      </c>
      <c r="T479" t="s">
        <v>268</v>
      </c>
      <c r="U479">
        <v>0</v>
      </c>
      <c r="V479">
        <v>0</v>
      </c>
      <c r="AI479" t="s">
        <v>591</v>
      </c>
      <c r="AJ479">
        <v>400</v>
      </c>
      <c r="AK479">
        <v>0</v>
      </c>
    </row>
    <row r="480" spans="5:37" x14ac:dyDescent="0.25">
      <c r="E480" t="s">
        <v>268</v>
      </c>
      <c r="F480">
        <v>0</v>
      </c>
      <c r="G480">
        <v>0</v>
      </c>
      <c r="T480" t="s">
        <v>268</v>
      </c>
      <c r="U480">
        <v>0</v>
      </c>
      <c r="V480">
        <v>0</v>
      </c>
      <c r="AI480" t="s">
        <v>591</v>
      </c>
      <c r="AJ480">
        <v>400</v>
      </c>
      <c r="AK480">
        <v>0</v>
      </c>
    </row>
    <row r="481" spans="5:37" x14ac:dyDescent="0.25">
      <c r="E481" t="s">
        <v>268</v>
      </c>
      <c r="F481">
        <v>0</v>
      </c>
      <c r="G481">
        <v>0</v>
      </c>
      <c r="T481" t="s">
        <v>268</v>
      </c>
      <c r="U481">
        <v>0</v>
      </c>
      <c r="V481">
        <v>0</v>
      </c>
      <c r="AI481" t="s">
        <v>591</v>
      </c>
      <c r="AJ481">
        <v>27000</v>
      </c>
      <c r="AK481">
        <v>0</v>
      </c>
    </row>
    <row r="482" spans="5:37" x14ac:dyDescent="0.25">
      <c r="E482" t="s">
        <v>268</v>
      </c>
      <c r="F482">
        <v>3700</v>
      </c>
      <c r="G482">
        <v>0</v>
      </c>
      <c r="T482" t="s">
        <v>268</v>
      </c>
      <c r="U482">
        <v>0</v>
      </c>
      <c r="V482">
        <v>0</v>
      </c>
      <c r="AI482" t="s">
        <v>591</v>
      </c>
      <c r="AJ482">
        <v>29000</v>
      </c>
      <c r="AK482">
        <v>0</v>
      </c>
    </row>
    <row r="483" spans="5:37" x14ac:dyDescent="0.25">
      <c r="E483" t="s">
        <v>268</v>
      </c>
      <c r="F483">
        <v>0</v>
      </c>
      <c r="G483">
        <v>0</v>
      </c>
      <c r="T483" t="s">
        <v>268</v>
      </c>
      <c r="U483">
        <v>0</v>
      </c>
      <c r="V483">
        <v>0</v>
      </c>
      <c r="AI483" t="s">
        <v>591</v>
      </c>
      <c r="AJ483">
        <v>31000</v>
      </c>
      <c r="AK483">
        <v>0</v>
      </c>
    </row>
    <row r="484" spans="5:37" x14ac:dyDescent="0.25">
      <c r="E484" t="s">
        <v>268</v>
      </c>
      <c r="F484">
        <v>8000</v>
      </c>
      <c r="G484">
        <v>0</v>
      </c>
      <c r="T484" t="s">
        <v>268</v>
      </c>
      <c r="U484">
        <v>0</v>
      </c>
      <c r="V484">
        <v>0</v>
      </c>
      <c r="AI484" t="s">
        <v>591</v>
      </c>
      <c r="AJ484">
        <v>33000</v>
      </c>
      <c r="AK484">
        <v>0</v>
      </c>
    </row>
    <row r="485" spans="5:37" x14ac:dyDescent="0.25">
      <c r="E485" t="s">
        <v>268</v>
      </c>
      <c r="F485">
        <v>0</v>
      </c>
      <c r="G485">
        <v>0</v>
      </c>
      <c r="T485" t="s">
        <v>268</v>
      </c>
      <c r="U485">
        <v>0</v>
      </c>
      <c r="V485">
        <v>0</v>
      </c>
      <c r="AI485" t="s">
        <v>591</v>
      </c>
      <c r="AJ485">
        <v>35000</v>
      </c>
      <c r="AK485">
        <v>0</v>
      </c>
    </row>
    <row r="486" spans="5:37" x14ac:dyDescent="0.25">
      <c r="E486" t="s">
        <v>268</v>
      </c>
      <c r="F486">
        <v>0</v>
      </c>
      <c r="G486">
        <v>0</v>
      </c>
      <c r="T486" t="s">
        <v>268</v>
      </c>
      <c r="U486">
        <v>12100</v>
      </c>
      <c r="V486">
        <v>30000</v>
      </c>
      <c r="AI486" t="s">
        <v>591</v>
      </c>
      <c r="AJ486">
        <v>37000</v>
      </c>
      <c r="AK486">
        <v>0</v>
      </c>
    </row>
    <row r="487" spans="5:37" x14ac:dyDescent="0.25">
      <c r="E487" t="s">
        <v>268</v>
      </c>
      <c r="F487">
        <v>0</v>
      </c>
      <c r="G487">
        <v>0</v>
      </c>
      <c r="T487" t="s">
        <v>268</v>
      </c>
      <c r="U487">
        <v>0</v>
      </c>
      <c r="V487">
        <v>0</v>
      </c>
      <c r="AI487" t="s">
        <v>591</v>
      </c>
      <c r="AJ487">
        <v>39000</v>
      </c>
      <c r="AK487">
        <v>0</v>
      </c>
    </row>
    <row r="488" spans="5:37" x14ac:dyDescent="0.25">
      <c r="E488" t="s">
        <v>268</v>
      </c>
      <c r="F488">
        <v>0</v>
      </c>
      <c r="G488">
        <v>17000</v>
      </c>
      <c r="T488" t="s">
        <v>268</v>
      </c>
      <c r="U488">
        <v>0</v>
      </c>
      <c r="V488">
        <v>16000</v>
      </c>
      <c r="AI488" t="s">
        <v>591</v>
      </c>
      <c r="AJ488">
        <v>41000</v>
      </c>
      <c r="AK488">
        <v>0</v>
      </c>
    </row>
    <row r="489" spans="5:37" x14ac:dyDescent="0.25">
      <c r="E489" t="s">
        <v>268</v>
      </c>
      <c r="F489">
        <v>0</v>
      </c>
      <c r="G489">
        <v>0</v>
      </c>
      <c r="T489" t="s">
        <v>268</v>
      </c>
      <c r="U489">
        <v>0</v>
      </c>
      <c r="V489">
        <v>0</v>
      </c>
      <c r="AI489" t="s">
        <v>591</v>
      </c>
      <c r="AJ489">
        <v>43000</v>
      </c>
      <c r="AK489">
        <v>0</v>
      </c>
    </row>
    <row r="490" spans="5:37" x14ac:dyDescent="0.25">
      <c r="E490" t="s">
        <v>268</v>
      </c>
      <c r="F490">
        <v>0</v>
      </c>
      <c r="G490">
        <v>0</v>
      </c>
      <c r="T490" t="s">
        <v>268</v>
      </c>
      <c r="U490">
        <v>0</v>
      </c>
      <c r="V490">
        <v>0</v>
      </c>
      <c r="AI490" t="s">
        <v>591</v>
      </c>
      <c r="AJ490">
        <v>45000</v>
      </c>
      <c r="AK490">
        <v>0</v>
      </c>
    </row>
    <row r="491" spans="5:37" x14ac:dyDescent="0.25">
      <c r="E491" t="s">
        <v>268</v>
      </c>
      <c r="F491">
        <v>6000</v>
      </c>
      <c r="G491">
        <v>0</v>
      </c>
      <c r="T491" t="s">
        <v>268</v>
      </c>
      <c r="U491">
        <v>0</v>
      </c>
      <c r="V491">
        <v>0</v>
      </c>
      <c r="AI491" t="s">
        <v>294</v>
      </c>
      <c r="AJ491">
        <v>0</v>
      </c>
      <c r="AK491">
        <v>0</v>
      </c>
    </row>
    <row r="492" spans="5:37" x14ac:dyDescent="0.25">
      <c r="E492" t="s">
        <v>268</v>
      </c>
      <c r="F492">
        <v>0</v>
      </c>
      <c r="G492">
        <v>0</v>
      </c>
      <c r="T492" t="s">
        <v>268</v>
      </c>
      <c r="U492">
        <v>0</v>
      </c>
      <c r="V492">
        <v>0</v>
      </c>
      <c r="AI492" t="s">
        <v>294</v>
      </c>
      <c r="AJ492">
        <v>0</v>
      </c>
      <c r="AK492">
        <v>0</v>
      </c>
    </row>
    <row r="493" spans="5:37" x14ac:dyDescent="0.25">
      <c r="E493" t="s">
        <v>268</v>
      </c>
      <c r="F493">
        <v>0</v>
      </c>
      <c r="G493">
        <v>0</v>
      </c>
      <c r="T493" t="s">
        <v>268</v>
      </c>
      <c r="U493">
        <v>0</v>
      </c>
      <c r="V493">
        <v>0</v>
      </c>
      <c r="AI493" t="s">
        <v>294</v>
      </c>
      <c r="AJ493">
        <v>0</v>
      </c>
      <c r="AK493">
        <v>0</v>
      </c>
    </row>
    <row r="494" spans="5:37" x14ac:dyDescent="0.25">
      <c r="E494" t="s">
        <v>268</v>
      </c>
      <c r="F494">
        <v>8000</v>
      </c>
      <c r="G494">
        <v>0</v>
      </c>
      <c r="T494" t="s">
        <v>268</v>
      </c>
      <c r="U494">
        <v>0</v>
      </c>
      <c r="V494">
        <v>0</v>
      </c>
      <c r="AI494" t="s">
        <v>303</v>
      </c>
      <c r="AJ494">
        <v>0</v>
      </c>
      <c r="AK494">
        <v>0</v>
      </c>
    </row>
    <row r="495" spans="5:37" x14ac:dyDescent="0.25">
      <c r="E495" t="s">
        <v>268</v>
      </c>
      <c r="F495">
        <v>1400</v>
      </c>
      <c r="G495">
        <v>0</v>
      </c>
      <c r="T495" t="s">
        <v>268</v>
      </c>
      <c r="U495">
        <v>0</v>
      </c>
      <c r="V495">
        <v>0</v>
      </c>
      <c r="AI495" t="s">
        <v>303</v>
      </c>
      <c r="AJ495">
        <v>0</v>
      </c>
      <c r="AK495">
        <v>0</v>
      </c>
    </row>
    <row r="496" spans="5:37" x14ac:dyDescent="0.25">
      <c r="E496" t="s">
        <v>268</v>
      </c>
      <c r="F496">
        <v>0</v>
      </c>
      <c r="G496">
        <v>0</v>
      </c>
      <c r="T496" t="s">
        <v>268</v>
      </c>
      <c r="U496">
        <v>0</v>
      </c>
      <c r="V496">
        <v>0</v>
      </c>
      <c r="AI496" t="s">
        <v>303</v>
      </c>
      <c r="AJ496">
        <v>0</v>
      </c>
      <c r="AK496">
        <v>0</v>
      </c>
    </row>
    <row r="497" spans="5:37" x14ac:dyDescent="0.25">
      <c r="E497" t="s">
        <v>268</v>
      </c>
      <c r="F497">
        <v>0</v>
      </c>
      <c r="G497">
        <v>0</v>
      </c>
      <c r="T497" t="s">
        <v>268</v>
      </c>
      <c r="U497">
        <v>0</v>
      </c>
      <c r="V497">
        <v>0</v>
      </c>
      <c r="AI497" t="s">
        <v>303</v>
      </c>
      <c r="AJ497">
        <v>0</v>
      </c>
      <c r="AK497">
        <v>0</v>
      </c>
    </row>
    <row r="498" spans="5:37" x14ac:dyDescent="0.25">
      <c r="E498" t="s">
        <v>268</v>
      </c>
      <c r="F498">
        <v>0</v>
      </c>
      <c r="G498">
        <v>0</v>
      </c>
      <c r="T498" t="s">
        <v>268</v>
      </c>
      <c r="U498">
        <v>0</v>
      </c>
      <c r="V498">
        <v>0</v>
      </c>
      <c r="AI498" t="s">
        <v>303</v>
      </c>
      <c r="AJ498">
        <v>0</v>
      </c>
      <c r="AK498">
        <v>0</v>
      </c>
    </row>
    <row r="499" spans="5:37" x14ac:dyDescent="0.25">
      <c r="E499" t="s">
        <v>268</v>
      </c>
      <c r="F499">
        <v>0</v>
      </c>
      <c r="G499">
        <v>0</v>
      </c>
      <c r="T499" t="s">
        <v>268</v>
      </c>
      <c r="U499">
        <v>0</v>
      </c>
      <c r="V499">
        <v>0</v>
      </c>
      <c r="AI499" t="s">
        <v>303</v>
      </c>
      <c r="AJ499">
        <v>0</v>
      </c>
      <c r="AK499">
        <v>0</v>
      </c>
    </row>
    <row r="500" spans="5:37" x14ac:dyDescent="0.25">
      <c r="E500" t="s">
        <v>268</v>
      </c>
      <c r="F500">
        <v>0</v>
      </c>
      <c r="G500">
        <v>0</v>
      </c>
      <c r="T500" t="s">
        <v>268</v>
      </c>
      <c r="U500">
        <v>0</v>
      </c>
      <c r="V500">
        <v>12000</v>
      </c>
      <c r="AI500" t="s">
        <v>303</v>
      </c>
      <c r="AJ500">
        <v>0</v>
      </c>
      <c r="AK500">
        <v>0</v>
      </c>
    </row>
    <row r="501" spans="5:37" x14ac:dyDescent="0.25">
      <c r="E501" t="s">
        <v>268</v>
      </c>
      <c r="F501">
        <v>0</v>
      </c>
      <c r="G501">
        <v>0</v>
      </c>
      <c r="T501" t="s">
        <v>268</v>
      </c>
      <c r="U501">
        <v>0</v>
      </c>
      <c r="V501">
        <v>0</v>
      </c>
      <c r="AI501" t="s">
        <v>303</v>
      </c>
      <c r="AJ501">
        <v>0</v>
      </c>
      <c r="AK501">
        <v>0</v>
      </c>
    </row>
    <row r="502" spans="5:37" x14ac:dyDescent="0.25">
      <c r="E502" t="s">
        <v>268</v>
      </c>
      <c r="F502">
        <v>0</v>
      </c>
      <c r="G502">
        <v>0</v>
      </c>
      <c r="T502" t="s">
        <v>268</v>
      </c>
      <c r="U502">
        <v>0</v>
      </c>
      <c r="V502">
        <v>0</v>
      </c>
      <c r="AI502" t="s">
        <v>303</v>
      </c>
      <c r="AJ502">
        <v>0</v>
      </c>
      <c r="AK502">
        <v>0</v>
      </c>
    </row>
    <row r="503" spans="5:37" x14ac:dyDescent="0.25">
      <c r="E503" t="s">
        <v>268</v>
      </c>
      <c r="F503">
        <v>0</v>
      </c>
      <c r="G503">
        <v>5000</v>
      </c>
      <c r="T503" t="s">
        <v>268</v>
      </c>
      <c r="U503">
        <v>0</v>
      </c>
      <c r="V503">
        <v>0</v>
      </c>
      <c r="AI503" t="s">
        <v>303</v>
      </c>
      <c r="AJ503">
        <v>0</v>
      </c>
      <c r="AK503">
        <v>0</v>
      </c>
    </row>
    <row r="504" spans="5:37" x14ac:dyDescent="0.25">
      <c r="E504" t="s">
        <v>268</v>
      </c>
      <c r="F504">
        <v>0</v>
      </c>
      <c r="G504">
        <v>0</v>
      </c>
      <c r="T504" t="s">
        <v>268</v>
      </c>
      <c r="U504">
        <v>0</v>
      </c>
      <c r="V504">
        <v>0</v>
      </c>
      <c r="AI504" t="s">
        <v>303</v>
      </c>
      <c r="AJ504">
        <v>0</v>
      </c>
      <c r="AK504">
        <v>0</v>
      </c>
    </row>
    <row r="505" spans="5:37" x14ac:dyDescent="0.25">
      <c r="E505" t="s">
        <v>268</v>
      </c>
      <c r="F505">
        <v>0</v>
      </c>
      <c r="G505">
        <v>0</v>
      </c>
      <c r="T505" t="s">
        <v>268</v>
      </c>
      <c r="U505">
        <v>0</v>
      </c>
      <c r="V505">
        <v>0</v>
      </c>
      <c r="AI505" t="s">
        <v>303</v>
      </c>
      <c r="AJ505">
        <v>0</v>
      </c>
      <c r="AK505">
        <v>0</v>
      </c>
    </row>
    <row r="506" spans="5:37" x14ac:dyDescent="0.25">
      <c r="E506" t="s">
        <v>268</v>
      </c>
      <c r="F506">
        <v>0</v>
      </c>
      <c r="G506">
        <v>0</v>
      </c>
      <c r="T506" t="s">
        <v>268</v>
      </c>
      <c r="U506">
        <v>0</v>
      </c>
      <c r="V506">
        <v>0</v>
      </c>
      <c r="AI506" t="s">
        <v>303</v>
      </c>
      <c r="AJ506">
        <v>0</v>
      </c>
      <c r="AK506">
        <v>0</v>
      </c>
    </row>
    <row r="507" spans="5:37" x14ac:dyDescent="0.25">
      <c r="E507" t="s">
        <v>268</v>
      </c>
      <c r="F507">
        <v>0</v>
      </c>
      <c r="G507">
        <v>0</v>
      </c>
      <c r="T507" t="s">
        <v>268</v>
      </c>
      <c r="U507">
        <v>0</v>
      </c>
      <c r="V507">
        <v>0</v>
      </c>
      <c r="AI507" t="s">
        <v>303</v>
      </c>
      <c r="AJ507">
        <v>0</v>
      </c>
      <c r="AK507">
        <v>0</v>
      </c>
    </row>
    <row r="508" spans="5:37" x14ac:dyDescent="0.25">
      <c r="E508" t="s">
        <v>268</v>
      </c>
      <c r="F508">
        <v>6000</v>
      </c>
      <c r="G508">
        <v>0</v>
      </c>
      <c r="T508" t="s">
        <v>268</v>
      </c>
      <c r="U508">
        <v>0</v>
      </c>
      <c r="V508">
        <v>0</v>
      </c>
      <c r="AI508" t="s">
        <v>303</v>
      </c>
      <c r="AJ508">
        <v>0</v>
      </c>
      <c r="AK508">
        <v>0</v>
      </c>
    </row>
    <row r="509" spans="5:37" x14ac:dyDescent="0.25">
      <c r="E509" t="s">
        <v>268</v>
      </c>
      <c r="F509">
        <v>0</v>
      </c>
      <c r="G509">
        <v>0</v>
      </c>
      <c r="T509" t="s">
        <v>268</v>
      </c>
      <c r="U509">
        <v>0</v>
      </c>
      <c r="V509">
        <v>0</v>
      </c>
      <c r="AI509" t="s">
        <v>303</v>
      </c>
      <c r="AJ509">
        <v>0</v>
      </c>
      <c r="AK509">
        <v>0</v>
      </c>
    </row>
    <row r="510" spans="5:37" x14ac:dyDescent="0.25">
      <c r="E510" t="s">
        <v>268</v>
      </c>
      <c r="F510">
        <v>0</v>
      </c>
      <c r="G510">
        <v>17000</v>
      </c>
      <c r="T510" t="s">
        <v>268</v>
      </c>
      <c r="U510">
        <v>0</v>
      </c>
      <c r="V510">
        <v>0</v>
      </c>
      <c r="AI510" t="s">
        <v>303</v>
      </c>
      <c r="AJ510">
        <v>0</v>
      </c>
      <c r="AK510">
        <v>0</v>
      </c>
    </row>
    <row r="511" spans="5:37" x14ac:dyDescent="0.25">
      <c r="E511" t="s">
        <v>268</v>
      </c>
      <c r="F511">
        <v>0</v>
      </c>
      <c r="G511">
        <v>0</v>
      </c>
      <c r="T511" t="s">
        <v>268</v>
      </c>
      <c r="U511">
        <v>0</v>
      </c>
      <c r="V511">
        <v>0</v>
      </c>
      <c r="AI511" t="s">
        <v>303</v>
      </c>
      <c r="AJ511">
        <v>0</v>
      </c>
      <c r="AK511">
        <v>0</v>
      </c>
    </row>
    <row r="512" spans="5:37" x14ac:dyDescent="0.25">
      <c r="E512" t="s">
        <v>268</v>
      </c>
      <c r="F512">
        <v>0</v>
      </c>
      <c r="G512">
        <v>27000</v>
      </c>
      <c r="T512" t="s">
        <v>268</v>
      </c>
      <c r="U512">
        <v>0</v>
      </c>
      <c r="V512">
        <v>0</v>
      </c>
      <c r="AI512" t="s">
        <v>303</v>
      </c>
      <c r="AJ512">
        <v>0</v>
      </c>
      <c r="AK512">
        <v>0</v>
      </c>
    </row>
    <row r="513" spans="5:37" x14ac:dyDescent="0.25">
      <c r="E513" t="s">
        <v>268</v>
      </c>
      <c r="F513">
        <v>0</v>
      </c>
      <c r="G513">
        <v>0</v>
      </c>
      <c r="T513" t="s">
        <v>268</v>
      </c>
      <c r="U513">
        <v>0</v>
      </c>
      <c r="V513">
        <v>0</v>
      </c>
      <c r="AI513" t="s">
        <v>303</v>
      </c>
      <c r="AJ513">
        <v>0</v>
      </c>
      <c r="AK513">
        <v>0</v>
      </c>
    </row>
    <row r="514" spans="5:37" x14ac:dyDescent="0.25">
      <c r="E514" t="s">
        <v>268</v>
      </c>
      <c r="F514">
        <v>1700</v>
      </c>
      <c r="G514">
        <v>0</v>
      </c>
      <c r="T514" t="s">
        <v>268</v>
      </c>
      <c r="U514">
        <v>0</v>
      </c>
      <c r="V514">
        <v>0</v>
      </c>
      <c r="AI514" t="s">
        <v>303</v>
      </c>
      <c r="AJ514">
        <v>0</v>
      </c>
      <c r="AK514">
        <v>0</v>
      </c>
    </row>
    <row r="515" spans="5:37" x14ac:dyDescent="0.25">
      <c r="E515" t="s">
        <v>268</v>
      </c>
      <c r="F515">
        <v>0</v>
      </c>
      <c r="G515">
        <v>0</v>
      </c>
      <c r="T515" t="s">
        <v>268</v>
      </c>
      <c r="U515">
        <v>0</v>
      </c>
      <c r="V515">
        <v>0</v>
      </c>
      <c r="AI515" t="s">
        <v>303</v>
      </c>
      <c r="AJ515">
        <v>0</v>
      </c>
      <c r="AK515">
        <v>0</v>
      </c>
    </row>
    <row r="516" spans="5:37" x14ac:dyDescent="0.25">
      <c r="E516" t="s">
        <v>268</v>
      </c>
      <c r="F516">
        <v>0</v>
      </c>
      <c r="G516">
        <v>0</v>
      </c>
      <c r="T516" t="s">
        <v>268</v>
      </c>
      <c r="U516">
        <v>0</v>
      </c>
      <c r="V516">
        <v>0</v>
      </c>
      <c r="AI516" t="s">
        <v>303</v>
      </c>
      <c r="AJ516">
        <v>0</v>
      </c>
      <c r="AK516">
        <v>0</v>
      </c>
    </row>
    <row r="517" spans="5:37" x14ac:dyDescent="0.25">
      <c r="E517" t="s">
        <v>268</v>
      </c>
      <c r="F517">
        <v>0</v>
      </c>
      <c r="G517">
        <v>0</v>
      </c>
      <c r="T517" t="s">
        <v>268</v>
      </c>
      <c r="U517">
        <v>13000</v>
      </c>
      <c r="V517">
        <v>0</v>
      </c>
      <c r="AI517" t="s">
        <v>303</v>
      </c>
      <c r="AJ517">
        <v>0</v>
      </c>
      <c r="AK517">
        <v>0</v>
      </c>
    </row>
    <row r="518" spans="5:37" x14ac:dyDescent="0.25">
      <c r="E518" t="s">
        <v>268</v>
      </c>
      <c r="F518">
        <v>0</v>
      </c>
      <c r="G518">
        <v>0</v>
      </c>
      <c r="T518" t="s">
        <v>268</v>
      </c>
      <c r="U518">
        <v>0</v>
      </c>
      <c r="V518">
        <v>20000</v>
      </c>
      <c r="AI518" t="s">
        <v>303</v>
      </c>
      <c r="AJ518">
        <v>0</v>
      </c>
      <c r="AK518">
        <v>0</v>
      </c>
    </row>
    <row r="519" spans="5:37" x14ac:dyDescent="0.25">
      <c r="E519" t="s">
        <v>268</v>
      </c>
      <c r="F519">
        <v>0</v>
      </c>
      <c r="G519">
        <v>0</v>
      </c>
      <c r="T519" t="s">
        <v>268</v>
      </c>
      <c r="U519">
        <v>0</v>
      </c>
      <c r="V519">
        <v>0</v>
      </c>
      <c r="AI519" t="s">
        <v>303</v>
      </c>
      <c r="AJ519">
        <v>0</v>
      </c>
      <c r="AK519">
        <v>0</v>
      </c>
    </row>
    <row r="520" spans="5:37" x14ac:dyDescent="0.25">
      <c r="E520" t="s">
        <v>268</v>
      </c>
      <c r="F520">
        <v>0</v>
      </c>
      <c r="G520">
        <v>20000</v>
      </c>
      <c r="T520" t="s">
        <v>268</v>
      </c>
      <c r="U520">
        <v>0</v>
      </c>
      <c r="V520">
        <v>0</v>
      </c>
      <c r="AI520" t="s">
        <v>303</v>
      </c>
      <c r="AJ520">
        <v>0</v>
      </c>
      <c r="AK520">
        <v>0</v>
      </c>
    </row>
    <row r="521" spans="5:37" x14ac:dyDescent="0.25">
      <c r="E521" t="s">
        <v>268</v>
      </c>
      <c r="F521">
        <v>0</v>
      </c>
      <c r="G521">
        <v>0</v>
      </c>
      <c r="T521" t="s">
        <v>268</v>
      </c>
      <c r="U521">
        <v>0</v>
      </c>
      <c r="V521">
        <v>0</v>
      </c>
      <c r="AI521" t="s">
        <v>303</v>
      </c>
      <c r="AJ521">
        <v>0</v>
      </c>
      <c r="AK521">
        <v>0</v>
      </c>
    </row>
    <row r="522" spans="5:37" x14ac:dyDescent="0.25">
      <c r="E522" t="s">
        <v>268</v>
      </c>
      <c r="F522">
        <v>0</v>
      </c>
      <c r="G522">
        <v>0</v>
      </c>
      <c r="T522" t="s">
        <v>268</v>
      </c>
      <c r="U522">
        <v>14100</v>
      </c>
      <c r="V522">
        <v>0</v>
      </c>
      <c r="AI522" t="s">
        <v>303</v>
      </c>
      <c r="AJ522">
        <v>0</v>
      </c>
      <c r="AK522">
        <v>0</v>
      </c>
    </row>
    <row r="523" spans="5:37" x14ac:dyDescent="0.25">
      <c r="E523" t="s">
        <v>268</v>
      </c>
      <c r="F523">
        <v>0</v>
      </c>
      <c r="G523">
        <v>0</v>
      </c>
      <c r="T523" t="s">
        <v>268</v>
      </c>
      <c r="U523">
        <v>0</v>
      </c>
      <c r="V523">
        <v>0</v>
      </c>
      <c r="AI523" t="s">
        <v>303</v>
      </c>
      <c r="AJ523">
        <v>0</v>
      </c>
      <c r="AK523">
        <v>0</v>
      </c>
    </row>
    <row r="524" spans="5:37" x14ac:dyDescent="0.25">
      <c r="E524" t="s">
        <v>268</v>
      </c>
      <c r="F524">
        <v>0</v>
      </c>
      <c r="G524">
        <v>13000</v>
      </c>
      <c r="T524" t="s">
        <v>268</v>
      </c>
      <c r="U524">
        <v>0</v>
      </c>
      <c r="V524">
        <v>0</v>
      </c>
      <c r="AI524" t="s">
        <v>303</v>
      </c>
      <c r="AJ524">
        <v>0</v>
      </c>
      <c r="AK524">
        <v>0</v>
      </c>
    </row>
    <row r="525" spans="5:37" x14ac:dyDescent="0.25">
      <c r="E525" t="s">
        <v>268</v>
      </c>
      <c r="F525">
        <v>0</v>
      </c>
      <c r="G525">
        <v>3500</v>
      </c>
      <c r="T525" t="s">
        <v>268</v>
      </c>
      <c r="U525">
        <v>0</v>
      </c>
      <c r="V525">
        <v>0</v>
      </c>
      <c r="AI525" t="s">
        <v>303</v>
      </c>
      <c r="AJ525">
        <v>0</v>
      </c>
      <c r="AK525">
        <v>0</v>
      </c>
    </row>
    <row r="526" spans="5:37" x14ac:dyDescent="0.25">
      <c r="E526" t="s">
        <v>268</v>
      </c>
      <c r="F526">
        <v>0</v>
      </c>
      <c r="G526">
        <v>9500</v>
      </c>
      <c r="T526" t="s">
        <v>268</v>
      </c>
      <c r="U526">
        <v>0</v>
      </c>
      <c r="V526">
        <v>0</v>
      </c>
      <c r="AI526" t="s">
        <v>303</v>
      </c>
      <c r="AJ526">
        <v>0</v>
      </c>
      <c r="AK526">
        <v>0</v>
      </c>
    </row>
    <row r="527" spans="5:37" x14ac:dyDescent="0.25">
      <c r="E527" t="s">
        <v>268</v>
      </c>
      <c r="F527">
        <v>0</v>
      </c>
      <c r="G527">
        <v>0</v>
      </c>
      <c r="T527" t="s">
        <v>268</v>
      </c>
      <c r="U527">
        <v>0</v>
      </c>
      <c r="V527">
        <v>45000</v>
      </c>
      <c r="AI527" t="s">
        <v>303</v>
      </c>
      <c r="AJ527">
        <v>0</v>
      </c>
      <c r="AK527">
        <v>40000</v>
      </c>
    </row>
    <row r="528" spans="5:37" x14ac:dyDescent="0.25">
      <c r="E528" t="s">
        <v>268</v>
      </c>
      <c r="F528">
        <v>0</v>
      </c>
      <c r="G528">
        <v>0</v>
      </c>
      <c r="T528" t="s">
        <v>268</v>
      </c>
      <c r="U528">
        <v>0</v>
      </c>
      <c r="V528">
        <v>0</v>
      </c>
      <c r="AI528" t="s">
        <v>303</v>
      </c>
      <c r="AJ528">
        <v>0</v>
      </c>
      <c r="AK528">
        <v>0</v>
      </c>
    </row>
    <row r="529" spans="5:37" x14ac:dyDescent="0.25">
      <c r="E529" t="s">
        <v>268</v>
      </c>
      <c r="F529">
        <v>0</v>
      </c>
      <c r="G529">
        <v>0</v>
      </c>
      <c r="T529" t="s">
        <v>268</v>
      </c>
      <c r="U529">
        <v>0</v>
      </c>
      <c r="V529">
        <v>0</v>
      </c>
      <c r="AI529" t="s">
        <v>303</v>
      </c>
      <c r="AJ529">
        <v>0</v>
      </c>
      <c r="AK529">
        <v>0</v>
      </c>
    </row>
    <row r="530" spans="5:37" x14ac:dyDescent="0.25">
      <c r="E530" t="s">
        <v>268</v>
      </c>
      <c r="F530">
        <v>0</v>
      </c>
      <c r="G530">
        <v>21000</v>
      </c>
      <c r="T530" t="s">
        <v>268</v>
      </c>
      <c r="U530">
        <v>0</v>
      </c>
      <c r="V530">
        <v>0</v>
      </c>
      <c r="AI530" t="s">
        <v>303</v>
      </c>
      <c r="AJ530">
        <v>0</v>
      </c>
      <c r="AK530">
        <v>0</v>
      </c>
    </row>
    <row r="531" spans="5:37" x14ac:dyDescent="0.25">
      <c r="E531" t="s">
        <v>268</v>
      </c>
      <c r="F531">
        <v>0</v>
      </c>
      <c r="G531">
        <v>0</v>
      </c>
      <c r="T531" t="s">
        <v>268</v>
      </c>
      <c r="U531">
        <v>0</v>
      </c>
      <c r="V531">
        <v>0</v>
      </c>
      <c r="AI531" t="s">
        <v>303</v>
      </c>
      <c r="AJ531">
        <v>0</v>
      </c>
      <c r="AK531">
        <v>0</v>
      </c>
    </row>
    <row r="532" spans="5:37" x14ac:dyDescent="0.25">
      <c r="E532" t="s">
        <v>268</v>
      </c>
      <c r="F532">
        <v>0</v>
      </c>
      <c r="G532">
        <v>0</v>
      </c>
      <c r="T532" t="s">
        <v>268</v>
      </c>
      <c r="U532">
        <v>0</v>
      </c>
      <c r="V532">
        <v>0</v>
      </c>
      <c r="AI532" t="s">
        <v>303</v>
      </c>
      <c r="AJ532">
        <v>0</v>
      </c>
      <c r="AK532">
        <v>0</v>
      </c>
    </row>
    <row r="533" spans="5:37" x14ac:dyDescent="0.25">
      <c r="E533" t="s">
        <v>268</v>
      </c>
      <c r="F533">
        <v>4000</v>
      </c>
      <c r="G533">
        <v>10000</v>
      </c>
      <c r="T533" t="s">
        <v>268</v>
      </c>
      <c r="U533">
        <v>0</v>
      </c>
      <c r="V533">
        <v>0</v>
      </c>
      <c r="AI533" t="s">
        <v>303</v>
      </c>
      <c r="AJ533">
        <v>0</v>
      </c>
      <c r="AK533">
        <v>0</v>
      </c>
    </row>
    <row r="534" spans="5:37" x14ac:dyDescent="0.25">
      <c r="E534" t="s">
        <v>268</v>
      </c>
      <c r="F534">
        <v>0</v>
      </c>
      <c r="G534">
        <v>0</v>
      </c>
      <c r="T534" t="s">
        <v>268</v>
      </c>
      <c r="U534">
        <v>0</v>
      </c>
      <c r="V534">
        <v>0</v>
      </c>
      <c r="AI534" t="s">
        <v>303</v>
      </c>
      <c r="AJ534">
        <v>0</v>
      </c>
      <c r="AK534">
        <v>0</v>
      </c>
    </row>
    <row r="535" spans="5:37" x14ac:dyDescent="0.25">
      <c r="E535" t="s">
        <v>268</v>
      </c>
      <c r="F535">
        <v>0</v>
      </c>
      <c r="G535">
        <v>0</v>
      </c>
      <c r="T535" t="s">
        <v>65</v>
      </c>
      <c r="U535">
        <v>20000</v>
      </c>
      <c r="V535">
        <v>0</v>
      </c>
      <c r="AI535" t="s">
        <v>303</v>
      </c>
      <c r="AJ535">
        <v>0</v>
      </c>
      <c r="AK535">
        <v>0</v>
      </c>
    </row>
    <row r="536" spans="5:37" x14ac:dyDescent="0.25">
      <c r="E536" t="s">
        <v>268</v>
      </c>
      <c r="F536">
        <v>8000</v>
      </c>
      <c r="G536">
        <v>0</v>
      </c>
      <c r="T536" t="s">
        <v>65</v>
      </c>
      <c r="U536">
        <v>18000</v>
      </c>
      <c r="V536">
        <v>0</v>
      </c>
      <c r="AI536" t="s">
        <v>303</v>
      </c>
      <c r="AJ536">
        <v>0</v>
      </c>
      <c r="AK536">
        <v>0</v>
      </c>
    </row>
    <row r="537" spans="5:37" x14ac:dyDescent="0.25">
      <c r="E537" t="s">
        <v>268</v>
      </c>
      <c r="F537">
        <v>7000</v>
      </c>
      <c r="G537">
        <v>0</v>
      </c>
      <c r="T537" t="s">
        <v>65</v>
      </c>
      <c r="U537">
        <v>0</v>
      </c>
      <c r="V537">
        <v>0</v>
      </c>
      <c r="AI537" t="s">
        <v>303</v>
      </c>
      <c r="AJ537">
        <v>0</v>
      </c>
      <c r="AK537">
        <v>0</v>
      </c>
    </row>
    <row r="538" spans="5:37" x14ac:dyDescent="0.25">
      <c r="E538" t="s">
        <v>268</v>
      </c>
      <c r="F538">
        <v>0</v>
      </c>
      <c r="G538">
        <v>0</v>
      </c>
      <c r="T538" t="s">
        <v>65</v>
      </c>
      <c r="U538">
        <v>0</v>
      </c>
      <c r="V538">
        <v>0</v>
      </c>
      <c r="AI538" t="s">
        <v>303</v>
      </c>
      <c r="AJ538">
        <v>0</v>
      </c>
      <c r="AK538">
        <v>0</v>
      </c>
    </row>
    <row r="539" spans="5:37" x14ac:dyDescent="0.25">
      <c r="E539" t="s">
        <v>268</v>
      </c>
      <c r="F539">
        <v>0</v>
      </c>
      <c r="G539">
        <v>30000</v>
      </c>
      <c r="T539" t="s">
        <v>65</v>
      </c>
      <c r="U539">
        <v>29000</v>
      </c>
      <c r="V539">
        <v>0</v>
      </c>
      <c r="AI539" t="s">
        <v>303</v>
      </c>
      <c r="AJ539">
        <v>0</v>
      </c>
      <c r="AK539">
        <v>0</v>
      </c>
    </row>
    <row r="540" spans="5:37" x14ac:dyDescent="0.25">
      <c r="E540" t="s">
        <v>268</v>
      </c>
      <c r="F540">
        <v>0</v>
      </c>
      <c r="G540">
        <v>0</v>
      </c>
      <c r="T540" t="s">
        <v>65</v>
      </c>
      <c r="U540">
        <v>22000</v>
      </c>
      <c r="V540">
        <v>0</v>
      </c>
      <c r="AI540" t="s">
        <v>303</v>
      </c>
      <c r="AJ540">
        <v>0</v>
      </c>
      <c r="AK540">
        <v>0</v>
      </c>
    </row>
    <row r="541" spans="5:37" x14ac:dyDescent="0.25">
      <c r="E541" t="s">
        <v>268</v>
      </c>
      <c r="F541">
        <v>2000</v>
      </c>
      <c r="G541">
        <v>0</v>
      </c>
      <c r="T541" t="s">
        <v>65</v>
      </c>
      <c r="U541">
        <v>0</v>
      </c>
      <c r="V541">
        <v>0</v>
      </c>
      <c r="AI541" t="s">
        <v>303</v>
      </c>
      <c r="AJ541">
        <v>0</v>
      </c>
      <c r="AK541">
        <v>0</v>
      </c>
    </row>
    <row r="542" spans="5:37" x14ac:dyDescent="0.25">
      <c r="E542" t="s">
        <v>268</v>
      </c>
      <c r="F542">
        <v>0</v>
      </c>
      <c r="G542">
        <v>0</v>
      </c>
      <c r="T542" t="s">
        <v>65</v>
      </c>
      <c r="U542">
        <v>35000</v>
      </c>
      <c r="V542">
        <v>0</v>
      </c>
      <c r="AI542" t="s">
        <v>303</v>
      </c>
      <c r="AJ542">
        <v>0</v>
      </c>
      <c r="AK542">
        <v>0</v>
      </c>
    </row>
    <row r="543" spans="5:37" x14ac:dyDescent="0.25">
      <c r="E543" t="s">
        <v>268</v>
      </c>
      <c r="F543">
        <v>0</v>
      </c>
      <c r="G543">
        <v>0</v>
      </c>
      <c r="T543" t="s">
        <v>65</v>
      </c>
      <c r="U543">
        <v>0</v>
      </c>
      <c r="V543">
        <v>0</v>
      </c>
      <c r="AI543" t="s">
        <v>303</v>
      </c>
      <c r="AJ543">
        <v>0</v>
      </c>
      <c r="AK543">
        <v>0</v>
      </c>
    </row>
    <row r="544" spans="5:37" x14ac:dyDescent="0.25">
      <c r="E544" t="s">
        <v>268</v>
      </c>
      <c r="F544">
        <v>0</v>
      </c>
      <c r="G544">
        <v>0</v>
      </c>
      <c r="T544" t="s">
        <v>65</v>
      </c>
      <c r="U544">
        <v>36000</v>
      </c>
      <c r="V544">
        <v>0</v>
      </c>
      <c r="AI544" t="s">
        <v>303</v>
      </c>
      <c r="AJ544">
        <v>0</v>
      </c>
      <c r="AK544">
        <v>0</v>
      </c>
    </row>
    <row r="545" spans="5:37" x14ac:dyDescent="0.25">
      <c r="E545" t="s">
        <v>268</v>
      </c>
      <c r="F545">
        <v>0</v>
      </c>
      <c r="G545">
        <v>20000</v>
      </c>
      <c r="T545" t="s">
        <v>65</v>
      </c>
      <c r="U545">
        <v>15000</v>
      </c>
      <c r="V545">
        <v>0</v>
      </c>
      <c r="AI545" t="s">
        <v>546</v>
      </c>
      <c r="AJ545">
        <v>0</v>
      </c>
      <c r="AK545">
        <v>0</v>
      </c>
    </row>
    <row r="546" spans="5:37" x14ac:dyDescent="0.25">
      <c r="E546" t="s">
        <v>268</v>
      </c>
      <c r="F546">
        <v>0</v>
      </c>
      <c r="G546">
        <v>0</v>
      </c>
      <c r="T546" t="s">
        <v>65</v>
      </c>
      <c r="U546">
        <v>25000</v>
      </c>
      <c r="V546">
        <v>0</v>
      </c>
      <c r="AI546" t="s">
        <v>441</v>
      </c>
      <c r="AJ546">
        <v>0</v>
      </c>
      <c r="AK546">
        <v>0</v>
      </c>
    </row>
    <row r="547" spans="5:37" x14ac:dyDescent="0.25">
      <c r="E547" t="s">
        <v>268</v>
      </c>
      <c r="F547">
        <v>0</v>
      </c>
      <c r="G547">
        <v>18000</v>
      </c>
      <c r="T547" t="s">
        <v>65</v>
      </c>
      <c r="U547">
        <v>27000</v>
      </c>
      <c r="V547">
        <v>0</v>
      </c>
      <c r="AI547" t="s">
        <v>441</v>
      </c>
      <c r="AJ547">
        <v>0</v>
      </c>
      <c r="AK547">
        <v>0</v>
      </c>
    </row>
    <row r="548" spans="5:37" x14ac:dyDescent="0.25">
      <c r="E548" t="s">
        <v>268</v>
      </c>
      <c r="F548">
        <v>0</v>
      </c>
      <c r="G548">
        <v>27000</v>
      </c>
      <c r="T548" t="s">
        <v>66</v>
      </c>
      <c r="U548">
        <v>0</v>
      </c>
      <c r="V548">
        <v>0</v>
      </c>
      <c r="AI548" t="s">
        <v>441</v>
      </c>
      <c r="AJ548">
        <v>0</v>
      </c>
      <c r="AK548">
        <v>0</v>
      </c>
    </row>
    <row r="549" spans="5:37" x14ac:dyDescent="0.25">
      <c r="E549" t="s">
        <v>268</v>
      </c>
      <c r="F549">
        <v>0</v>
      </c>
      <c r="G549">
        <v>0</v>
      </c>
      <c r="T549" t="s">
        <v>102</v>
      </c>
      <c r="U549">
        <v>24000</v>
      </c>
      <c r="V549">
        <v>0</v>
      </c>
      <c r="AI549" t="s">
        <v>441</v>
      </c>
      <c r="AJ549">
        <v>0</v>
      </c>
      <c r="AK549">
        <v>0</v>
      </c>
    </row>
    <row r="550" spans="5:37" x14ac:dyDescent="0.25">
      <c r="E550" t="s">
        <v>268</v>
      </c>
      <c r="F550">
        <v>0</v>
      </c>
      <c r="G550">
        <v>0</v>
      </c>
      <c r="T550" t="s">
        <v>102</v>
      </c>
      <c r="U550">
        <v>0</v>
      </c>
      <c r="V550">
        <v>0</v>
      </c>
      <c r="AI550" t="s">
        <v>441</v>
      </c>
      <c r="AJ550">
        <v>0</v>
      </c>
      <c r="AK550">
        <v>0</v>
      </c>
    </row>
    <row r="551" spans="5:37" x14ac:dyDescent="0.25">
      <c r="E551" t="s">
        <v>268</v>
      </c>
      <c r="F551">
        <v>0</v>
      </c>
      <c r="G551">
        <v>0</v>
      </c>
      <c r="T551" t="s">
        <v>102</v>
      </c>
      <c r="U551">
        <v>0</v>
      </c>
      <c r="V551">
        <v>0</v>
      </c>
      <c r="AI551" t="s">
        <v>441</v>
      </c>
      <c r="AJ551">
        <v>0</v>
      </c>
      <c r="AK551">
        <v>0</v>
      </c>
    </row>
    <row r="552" spans="5:37" x14ac:dyDescent="0.25">
      <c r="E552" t="s">
        <v>268</v>
      </c>
      <c r="F552">
        <v>0</v>
      </c>
      <c r="G552">
        <v>0</v>
      </c>
      <c r="T552" t="s">
        <v>102</v>
      </c>
      <c r="U552">
        <v>0</v>
      </c>
      <c r="V552">
        <v>0</v>
      </c>
      <c r="AI552" t="s">
        <v>441</v>
      </c>
      <c r="AJ552">
        <v>0</v>
      </c>
      <c r="AK552">
        <v>0</v>
      </c>
    </row>
    <row r="553" spans="5:37" x14ac:dyDescent="0.25">
      <c r="E553" t="s">
        <v>268</v>
      </c>
      <c r="F553">
        <v>0</v>
      </c>
      <c r="G553">
        <v>0</v>
      </c>
      <c r="T553" t="s">
        <v>102</v>
      </c>
      <c r="U553">
        <v>20000</v>
      </c>
      <c r="V553">
        <v>0</v>
      </c>
      <c r="AI553" t="s">
        <v>594</v>
      </c>
      <c r="AJ553">
        <v>0</v>
      </c>
      <c r="AK553">
        <v>0</v>
      </c>
    </row>
    <row r="554" spans="5:37" x14ac:dyDescent="0.25">
      <c r="E554" t="s">
        <v>268</v>
      </c>
      <c r="F554">
        <v>0</v>
      </c>
      <c r="G554">
        <v>6000</v>
      </c>
      <c r="T554" t="s">
        <v>102</v>
      </c>
      <c r="U554">
        <v>24000</v>
      </c>
      <c r="V554">
        <v>0</v>
      </c>
      <c r="AI554" t="s">
        <v>594</v>
      </c>
      <c r="AJ554">
        <v>0</v>
      </c>
      <c r="AK554">
        <v>0</v>
      </c>
    </row>
    <row r="555" spans="5:37" x14ac:dyDescent="0.25">
      <c r="E555" t="s">
        <v>268</v>
      </c>
      <c r="F555">
        <v>0</v>
      </c>
      <c r="G555">
        <v>0</v>
      </c>
      <c r="T555" t="s">
        <v>102</v>
      </c>
      <c r="U555">
        <v>0</v>
      </c>
      <c r="V555">
        <v>0</v>
      </c>
      <c r="AI555" t="s">
        <v>594</v>
      </c>
      <c r="AJ555">
        <v>0</v>
      </c>
      <c r="AK555">
        <v>0</v>
      </c>
    </row>
    <row r="556" spans="5:37" x14ac:dyDescent="0.25">
      <c r="E556" t="s">
        <v>268</v>
      </c>
      <c r="F556">
        <v>0</v>
      </c>
      <c r="G556">
        <v>0</v>
      </c>
      <c r="T556" t="s">
        <v>102</v>
      </c>
      <c r="U556">
        <v>0</v>
      </c>
      <c r="V556">
        <v>0</v>
      </c>
      <c r="AI556" t="s">
        <v>594</v>
      </c>
      <c r="AJ556">
        <v>0</v>
      </c>
      <c r="AK556">
        <v>0</v>
      </c>
    </row>
    <row r="557" spans="5:37" x14ac:dyDescent="0.25">
      <c r="E557" t="s">
        <v>268</v>
      </c>
      <c r="F557">
        <v>0</v>
      </c>
      <c r="G557">
        <v>27000</v>
      </c>
      <c r="T557" t="s">
        <v>102</v>
      </c>
      <c r="U557">
        <v>0</v>
      </c>
      <c r="V557">
        <v>35000</v>
      </c>
      <c r="AI557" t="s">
        <v>594</v>
      </c>
      <c r="AJ557">
        <v>0</v>
      </c>
      <c r="AK557">
        <v>0</v>
      </c>
    </row>
    <row r="558" spans="5:37" x14ac:dyDescent="0.25">
      <c r="E558" t="s">
        <v>268</v>
      </c>
      <c r="F558">
        <v>0</v>
      </c>
      <c r="G558">
        <v>0</v>
      </c>
      <c r="T558" t="s">
        <v>102</v>
      </c>
      <c r="U558">
        <v>0</v>
      </c>
      <c r="V558">
        <v>35000</v>
      </c>
      <c r="AI558" t="s">
        <v>594</v>
      </c>
      <c r="AJ558">
        <v>0</v>
      </c>
      <c r="AK558">
        <v>0</v>
      </c>
    </row>
    <row r="559" spans="5:37" x14ac:dyDescent="0.25">
      <c r="E559" t="s">
        <v>268</v>
      </c>
      <c r="F559">
        <v>0</v>
      </c>
      <c r="G559">
        <v>0</v>
      </c>
      <c r="T559" t="s">
        <v>102</v>
      </c>
      <c r="U559">
        <v>0</v>
      </c>
      <c r="V559">
        <v>0</v>
      </c>
      <c r="AI559" t="s">
        <v>594</v>
      </c>
      <c r="AJ559">
        <v>0</v>
      </c>
      <c r="AK559">
        <v>0</v>
      </c>
    </row>
    <row r="560" spans="5:37" x14ac:dyDescent="0.25">
      <c r="E560" t="s">
        <v>268</v>
      </c>
      <c r="F560">
        <v>0</v>
      </c>
      <c r="G560">
        <v>0</v>
      </c>
      <c r="T560" t="s">
        <v>468</v>
      </c>
      <c r="U560">
        <v>38000</v>
      </c>
      <c r="V560">
        <v>0</v>
      </c>
      <c r="AI560" t="s">
        <v>594</v>
      </c>
      <c r="AJ560">
        <v>0</v>
      </c>
      <c r="AK560">
        <v>0</v>
      </c>
    </row>
    <row r="561" spans="5:37" x14ac:dyDescent="0.25">
      <c r="E561" t="s">
        <v>268</v>
      </c>
      <c r="F561">
        <v>0</v>
      </c>
      <c r="G561">
        <v>0</v>
      </c>
      <c r="T561" t="s">
        <v>468</v>
      </c>
      <c r="U561">
        <v>0</v>
      </c>
      <c r="V561">
        <v>0</v>
      </c>
      <c r="AI561" t="s">
        <v>594</v>
      </c>
      <c r="AJ561">
        <v>0</v>
      </c>
      <c r="AK561">
        <v>0</v>
      </c>
    </row>
    <row r="562" spans="5:37" x14ac:dyDescent="0.25">
      <c r="E562" t="s">
        <v>268</v>
      </c>
      <c r="F562">
        <v>0</v>
      </c>
      <c r="G562">
        <v>0</v>
      </c>
      <c r="T562" t="s">
        <v>468</v>
      </c>
      <c r="U562">
        <v>32000</v>
      </c>
      <c r="V562">
        <v>0</v>
      </c>
      <c r="AI562" t="s">
        <v>594</v>
      </c>
      <c r="AJ562">
        <v>0</v>
      </c>
      <c r="AK562">
        <v>0</v>
      </c>
    </row>
    <row r="563" spans="5:37" x14ac:dyDescent="0.25">
      <c r="E563" t="s">
        <v>268</v>
      </c>
      <c r="F563">
        <v>0</v>
      </c>
      <c r="G563">
        <v>0</v>
      </c>
      <c r="T563" t="s">
        <v>468</v>
      </c>
      <c r="U563">
        <v>0</v>
      </c>
      <c r="V563">
        <v>0</v>
      </c>
      <c r="AI563" t="s">
        <v>594</v>
      </c>
      <c r="AJ563">
        <v>0</v>
      </c>
      <c r="AK563">
        <v>0</v>
      </c>
    </row>
    <row r="564" spans="5:37" x14ac:dyDescent="0.25">
      <c r="E564" t="s">
        <v>268</v>
      </c>
      <c r="F564">
        <v>0</v>
      </c>
      <c r="G564">
        <v>0</v>
      </c>
      <c r="T564" t="s">
        <v>468</v>
      </c>
      <c r="U564">
        <v>0</v>
      </c>
      <c r="V564">
        <v>0</v>
      </c>
      <c r="AI564" t="s">
        <v>594</v>
      </c>
      <c r="AJ564">
        <v>0</v>
      </c>
      <c r="AK564">
        <v>0</v>
      </c>
    </row>
    <row r="565" spans="5:37" x14ac:dyDescent="0.25">
      <c r="E565" t="s">
        <v>268</v>
      </c>
      <c r="F565">
        <v>0</v>
      </c>
      <c r="G565">
        <v>0</v>
      </c>
      <c r="T565" t="s">
        <v>468</v>
      </c>
      <c r="U565">
        <v>0</v>
      </c>
      <c r="V565">
        <v>0</v>
      </c>
      <c r="AI565" t="s">
        <v>594</v>
      </c>
      <c r="AJ565">
        <v>0</v>
      </c>
      <c r="AK565">
        <v>0</v>
      </c>
    </row>
    <row r="566" spans="5:37" x14ac:dyDescent="0.25">
      <c r="E566" t="s">
        <v>268</v>
      </c>
      <c r="F566">
        <v>0</v>
      </c>
      <c r="G566">
        <v>0</v>
      </c>
      <c r="T566" t="s">
        <v>468</v>
      </c>
      <c r="U566">
        <v>0</v>
      </c>
      <c r="V566">
        <v>0</v>
      </c>
      <c r="AI566" t="s">
        <v>594</v>
      </c>
      <c r="AJ566">
        <v>0</v>
      </c>
      <c r="AK566">
        <v>0</v>
      </c>
    </row>
    <row r="567" spans="5:37" x14ac:dyDescent="0.25">
      <c r="E567" t="s">
        <v>268</v>
      </c>
      <c r="F567">
        <v>0</v>
      </c>
      <c r="G567">
        <v>22000</v>
      </c>
      <c r="T567" t="s">
        <v>468</v>
      </c>
      <c r="U567">
        <v>0</v>
      </c>
      <c r="V567">
        <v>0</v>
      </c>
      <c r="AI567" t="s">
        <v>594</v>
      </c>
      <c r="AJ567">
        <v>0</v>
      </c>
      <c r="AK567">
        <v>0</v>
      </c>
    </row>
    <row r="568" spans="5:37" x14ac:dyDescent="0.25">
      <c r="E568" t="s">
        <v>268</v>
      </c>
      <c r="F568">
        <v>0</v>
      </c>
      <c r="G568">
        <v>0</v>
      </c>
      <c r="T568" t="s">
        <v>468</v>
      </c>
      <c r="U568">
        <v>0</v>
      </c>
      <c r="V568">
        <v>0</v>
      </c>
      <c r="AI568" t="s">
        <v>594</v>
      </c>
      <c r="AJ568">
        <v>0</v>
      </c>
      <c r="AK568">
        <v>0</v>
      </c>
    </row>
    <row r="569" spans="5:37" x14ac:dyDescent="0.25">
      <c r="E569" t="s">
        <v>268</v>
      </c>
      <c r="F569">
        <v>1800</v>
      </c>
      <c r="G569">
        <v>0</v>
      </c>
      <c r="T569" t="s">
        <v>468</v>
      </c>
      <c r="U569">
        <v>0</v>
      </c>
      <c r="V569">
        <v>0</v>
      </c>
      <c r="AI569" t="s">
        <v>594</v>
      </c>
      <c r="AJ569">
        <v>0</v>
      </c>
      <c r="AK569">
        <v>0</v>
      </c>
    </row>
    <row r="570" spans="5:37" x14ac:dyDescent="0.25">
      <c r="E570" t="s">
        <v>268</v>
      </c>
      <c r="F570">
        <v>0</v>
      </c>
      <c r="G570">
        <v>0</v>
      </c>
      <c r="T570" t="s">
        <v>468</v>
      </c>
      <c r="U570">
        <v>0</v>
      </c>
      <c r="V570">
        <v>0</v>
      </c>
      <c r="AI570" t="s">
        <v>594</v>
      </c>
      <c r="AJ570">
        <v>0</v>
      </c>
      <c r="AK570">
        <v>0</v>
      </c>
    </row>
    <row r="571" spans="5:37" x14ac:dyDescent="0.25">
      <c r="E571" t="s">
        <v>268</v>
      </c>
      <c r="F571">
        <v>0</v>
      </c>
      <c r="G571">
        <v>0</v>
      </c>
      <c r="T571" t="s">
        <v>468</v>
      </c>
      <c r="U571">
        <v>0</v>
      </c>
      <c r="V571">
        <v>0</v>
      </c>
      <c r="AI571" t="s">
        <v>594</v>
      </c>
      <c r="AJ571">
        <v>0</v>
      </c>
      <c r="AK571">
        <v>0</v>
      </c>
    </row>
    <row r="572" spans="5:37" x14ac:dyDescent="0.25">
      <c r="E572" t="s">
        <v>268</v>
      </c>
      <c r="F572">
        <v>0</v>
      </c>
      <c r="G572">
        <v>0</v>
      </c>
      <c r="T572" t="s">
        <v>468</v>
      </c>
      <c r="U572">
        <v>40000</v>
      </c>
      <c r="V572">
        <v>0</v>
      </c>
      <c r="AI572" t="s">
        <v>594</v>
      </c>
      <c r="AJ572">
        <v>0</v>
      </c>
      <c r="AK572">
        <v>0</v>
      </c>
    </row>
    <row r="573" spans="5:37" x14ac:dyDescent="0.25">
      <c r="E573" t="s">
        <v>268</v>
      </c>
      <c r="F573">
        <v>0</v>
      </c>
      <c r="G573">
        <v>0</v>
      </c>
      <c r="T573" t="s">
        <v>10</v>
      </c>
      <c r="U573">
        <v>0</v>
      </c>
      <c r="V573">
        <v>25000</v>
      </c>
      <c r="AI573" t="s">
        <v>594</v>
      </c>
      <c r="AJ573">
        <v>0</v>
      </c>
      <c r="AK573">
        <v>0</v>
      </c>
    </row>
    <row r="574" spans="5:37" x14ac:dyDescent="0.25">
      <c r="E574" t="s">
        <v>268</v>
      </c>
      <c r="F574">
        <v>5000</v>
      </c>
      <c r="G574">
        <v>0</v>
      </c>
      <c r="T574" t="s">
        <v>10</v>
      </c>
      <c r="U574">
        <v>0</v>
      </c>
      <c r="V574">
        <v>21000</v>
      </c>
      <c r="AI574" t="s">
        <v>594</v>
      </c>
      <c r="AJ574">
        <v>0</v>
      </c>
      <c r="AK574">
        <v>0</v>
      </c>
    </row>
    <row r="575" spans="5:37" x14ac:dyDescent="0.25">
      <c r="E575" t="s">
        <v>268</v>
      </c>
      <c r="F575">
        <v>0</v>
      </c>
      <c r="G575">
        <v>0</v>
      </c>
      <c r="T575" t="s">
        <v>10</v>
      </c>
      <c r="U575">
        <v>0</v>
      </c>
      <c r="V575">
        <v>17000</v>
      </c>
      <c r="AI575" t="s">
        <v>594</v>
      </c>
      <c r="AJ575">
        <v>0</v>
      </c>
      <c r="AK575">
        <v>0</v>
      </c>
    </row>
    <row r="576" spans="5:37" x14ac:dyDescent="0.25">
      <c r="E576" t="s">
        <v>268</v>
      </c>
      <c r="F576">
        <v>0</v>
      </c>
      <c r="G576">
        <v>0</v>
      </c>
      <c r="T576" t="s">
        <v>10</v>
      </c>
      <c r="U576">
        <v>0</v>
      </c>
      <c r="V576">
        <v>16000</v>
      </c>
      <c r="AI576" t="s">
        <v>594</v>
      </c>
      <c r="AJ576">
        <v>0</v>
      </c>
      <c r="AK576">
        <v>0</v>
      </c>
    </row>
    <row r="577" spans="5:37" x14ac:dyDescent="0.25">
      <c r="E577" t="s">
        <v>268</v>
      </c>
      <c r="F577">
        <v>0</v>
      </c>
      <c r="G577">
        <v>0</v>
      </c>
      <c r="T577" t="s">
        <v>10</v>
      </c>
      <c r="U577">
        <v>0</v>
      </c>
      <c r="V577">
        <v>21000</v>
      </c>
      <c r="AI577" t="s">
        <v>594</v>
      </c>
      <c r="AJ577">
        <v>0</v>
      </c>
      <c r="AK577">
        <v>0</v>
      </c>
    </row>
    <row r="578" spans="5:37" x14ac:dyDescent="0.25">
      <c r="E578" t="s">
        <v>268</v>
      </c>
      <c r="F578">
        <v>0</v>
      </c>
      <c r="G578">
        <v>13000</v>
      </c>
      <c r="T578" t="s">
        <v>10</v>
      </c>
      <c r="U578">
        <v>0</v>
      </c>
      <c r="V578">
        <v>0</v>
      </c>
      <c r="AI578" t="s">
        <v>594</v>
      </c>
      <c r="AJ578">
        <v>0</v>
      </c>
      <c r="AK578">
        <v>0</v>
      </c>
    </row>
    <row r="579" spans="5:37" x14ac:dyDescent="0.25">
      <c r="E579" t="s">
        <v>268</v>
      </c>
      <c r="F579">
        <v>0</v>
      </c>
      <c r="G579">
        <v>0</v>
      </c>
      <c r="T579" t="s">
        <v>51</v>
      </c>
      <c r="U579">
        <v>0</v>
      </c>
      <c r="V579">
        <v>0</v>
      </c>
      <c r="AI579" t="s">
        <v>594</v>
      </c>
      <c r="AJ579">
        <v>0</v>
      </c>
      <c r="AK579">
        <v>0</v>
      </c>
    </row>
    <row r="580" spans="5:37" x14ac:dyDescent="0.25">
      <c r="E580" t="s">
        <v>268</v>
      </c>
      <c r="F580">
        <v>0</v>
      </c>
      <c r="G580">
        <v>0</v>
      </c>
      <c r="T580" t="s">
        <v>51</v>
      </c>
      <c r="U580">
        <v>0</v>
      </c>
      <c r="V580">
        <v>0</v>
      </c>
      <c r="AI580" t="s">
        <v>594</v>
      </c>
      <c r="AJ580">
        <v>0</v>
      </c>
      <c r="AK580">
        <v>0</v>
      </c>
    </row>
    <row r="581" spans="5:37" x14ac:dyDescent="0.25">
      <c r="E581" t="s">
        <v>268</v>
      </c>
      <c r="F581">
        <v>0</v>
      </c>
      <c r="G581">
        <v>0</v>
      </c>
      <c r="T581" t="s">
        <v>51</v>
      </c>
      <c r="U581">
        <v>0</v>
      </c>
      <c r="V581">
        <v>0</v>
      </c>
      <c r="AI581" t="s">
        <v>594</v>
      </c>
      <c r="AJ581">
        <v>0</v>
      </c>
      <c r="AK581">
        <v>0</v>
      </c>
    </row>
    <row r="582" spans="5:37" x14ac:dyDescent="0.25">
      <c r="E582" t="s">
        <v>268</v>
      </c>
      <c r="F582">
        <v>0</v>
      </c>
      <c r="G582">
        <v>0</v>
      </c>
      <c r="T582" t="s">
        <v>51</v>
      </c>
      <c r="U582">
        <v>0</v>
      </c>
      <c r="V582">
        <v>0</v>
      </c>
      <c r="AI582" t="s">
        <v>597</v>
      </c>
      <c r="AJ582">
        <v>0</v>
      </c>
      <c r="AK582">
        <v>0</v>
      </c>
    </row>
    <row r="583" spans="5:37" x14ac:dyDescent="0.25">
      <c r="E583" t="s">
        <v>268</v>
      </c>
      <c r="F583">
        <v>0</v>
      </c>
      <c r="G583">
        <v>13000</v>
      </c>
      <c r="T583" t="s">
        <v>51</v>
      </c>
      <c r="U583">
        <v>0</v>
      </c>
      <c r="V583">
        <v>0</v>
      </c>
      <c r="AI583" t="s">
        <v>597</v>
      </c>
      <c r="AJ583">
        <v>0</v>
      </c>
      <c r="AK583">
        <v>0</v>
      </c>
    </row>
    <row r="584" spans="5:37" x14ac:dyDescent="0.25">
      <c r="E584" t="s">
        <v>268</v>
      </c>
      <c r="F584">
        <v>0</v>
      </c>
      <c r="G584">
        <v>5000</v>
      </c>
      <c r="T584" t="s">
        <v>52</v>
      </c>
      <c r="U584">
        <v>0</v>
      </c>
      <c r="V584">
        <v>14000</v>
      </c>
      <c r="AI584" t="s">
        <v>597</v>
      </c>
      <c r="AJ584">
        <v>0</v>
      </c>
      <c r="AK584">
        <v>0</v>
      </c>
    </row>
    <row r="585" spans="5:37" x14ac:dyDescent="0.25">
      <c r="E585" t="s">
        <v>268</v>
      </c>
      <c r="F585">
        <v>8000</v>
      </c>
      <c r="G585">
        <v>0</v>
      </c>
      <c r="T585" t="s">
        <v>52</v>
      </c>
      <c r="U585">
        <v>0</v>
      </c>
      <c r="V585">
        <v>0</v>
      </c>
      <c r="AI585" t="s">
        <v>597</v>
      </c>
      <c r="AJ585">
        <v>0</v>
      </c>
      <c r="AK585">
        <v>0</v>
      </c>
    </row>
    <row r="586" spans="5:37" x14ac:dyDescent="0.25">
      <c r="E586" t="s">
        <v>268</v>
      </c>
      <c r="F586">
        <v>0</v>
      </c>
      <c r="G586">
        <v>0</v>
      </c>
      <c r="T586" t="s">
        <v>52</v>
      </c>
      <c r="U586">
        <v>0</v>
      </c>
      <c r="V586">
        <v>0</v>
      </c>
      <c r="AI586" t="s">
        <v>597</v>
      </c>
      <c r="AJ586">
        <v>0</v>
      </c>
      <c r="AK586">
        <v>0</v>
      </c>
    </row>
    <row r="587" spans="5:37" x14ac:dyDescent="0.25">
      <c r="E587" t="s">
        <v>268</v>
      </c>
      <c r="F587">
        <v>1600</v>
      </c>
      <c r="G587">
        <v>0</v>
      </c>
      <c r="T587" t="s">
        <v>52</v>
      </c>
      <c r="U587">
        <v>0</v>
      </c>
      <c r="V587">
        <v>0</v>
      </c>
      <c r="AI587" t="s">
        <v>597</v>
      </c>
      <c r="AJ587">
        <v>0</v>
      </c>
      <c r="AK587">
        <v>0</v>
      </c>
    </row>
    <row r="588" spans="5:37" x14ac:dyDescent="0.25">
      <c r="E588" t="s">
        <v>268</v>
      </c>
      <c r="F588">
        <v>0</v>
      </c>
      <c r="G588">
        <v>24000</v>
      </c>
      <c r="T588" t="s">
        <v>53</v>
      </c>
      <c r="U588">
        <v>35000</v>
      </c>
      <c r="V588">
        <v>0</v>
      </c>
      <c r="AI588" t="s">
        <v>597</v>
      </c>
      <c r="AJ588">
        <v>20000</v>
      </c>
      <c r="AK588">
        <v>0</v>
      </c>
    </row>
    <row r="589" spans="5:37" x14ac:dyDescent="0.25">
      <c r="E589" t="s">
        <v>268</v>
      </c>
      <c r="F589">
        <v>0</v>
      </c>
      <c r="G589">
        <v>0</v>
      </c>
      <c r="T589" t="s">
        <v>53</v>
      </c>
      <c r="U589">
        <v>0</v>
      </c>
      <c r="V589">
        <v>0</v>
      </c>
      <c r="AI589" t="s">
        <v>597</v>
      </c>
      <c r="AJ589">
        <v>24000</v>
      </c>
      <c r="AK589">
        <v>0</v>
      </c>
    </row>
    <row r="590" spans="5:37" x14ac:dyDescent="0.25">
      <c r="E590" t="s">
        <v>268</v>
      </c>
      <c r="F590">
        <v>0</v>
      </c>
      <c r="G590">
        <v>0</v>
      </c>
      <c r="T590" t="s">
        <v>53</v>
      </c>
      <c r="U590">
        <v>25000</v>
      </c>
      <c r="V590">
        <v>0</v>
      </c>
      <c r="AI590" t="s">
        <v>597</v>
      </c>
      <c r="AJ590">
        <v>28000</v>
      </c>
      <c r="AK590">
        <v>0</v>
      </c>
    </row>
    <row r="591" spans="5:37" x14ac:dyDescent="0.25">
      <c r="E591" t="s">
        <v>268</v>
      </c>
      <c r="F591">
        <v>0</v>
      </c>
      <c r="G591">
        <v>0</v>
      </c>
      <c r="T591" t="s">
        <v>53</v>
      </c>
      <c r="U591">
        <v>18000</v>
      </c>
      <c r="V591">
        <v>0</v>
      </c>
      <c r="AI591" t="s">
        <v>597</v>
      </c>
      <c r="AJ591">
        <v>42000</v>
      </c>
      <c r="AK591">
        <v>0</v>
      </c>
    </row>
    <row r="592" spans="5:37" x14ac:dyDescent="0.25">
      <c r="E592" t="s">
        <v>268</v>
      </c>
      <c r="F592">
        <v>0</v>
      </c>
      <c r="G592">
        <v>0</v>
      </c>
      <c r="T592" t="s">
        <v>53</v>
      </c>
      <c r="U592">
        <v>0</v>
      </c>
      <c r="V592">
        <v>0</v>
      </c>
      <c r="AI592" t="s">
        <v>638</v>
      </c>
      <c r="AJ592">
        <v>0</v>
      </c>
      <c r="AK592">
        <v>0</v>
      </c>
    </row>
    <row r="593" spans="5:37" x14ac:dyDescent="0.25">
      <c r="E593" t="s">
        <v>268</v>
      </c>
      <c r="F593">
        <v>0</v>
      </c>
      <c r="G593">
        <v>0</v>
      </c>
      <c r="T593" t="s">
        <v>53</v>
      </c>
      <c r="U593">
        <v>0</v>
      </c>
      <c r="V593">
        <v>0</v>
      </c>
      <c r="AI593" t="s">
        <v>638</v>
      </c>
      <c r="AJ593">
        <v>0</v>
      </c>
      <c r="AK593">
        <v>0</v>
      </c>
    </row>
    <row r="594" spans="5:37" x14ac:dyDescent="0.25">
      <c r="E594" t="s">
        <v>268</v>
      </c>
      <c r="F594">
        <v>0</v>
      </c>
      <c r="G594">
        <v>12000</v>
      </c>
      <c r="T594" t="s">
        <v>53</v>
      </c>
      <c r="U594">
        <v>45000</v>
      </c>
      <c r="V594">
        <v>0</v>
      </c>
      <c r="AI594" t="s">
        <v>638</v>
      </c>
      <c r="AJ594">
        <v>0</v>
      </c>
      <c r="AK594">
        <v>0</v>
      </c>
    </row>
    <row r="595" spans="5:37" x14ac:dyDescent="0.25">
      <c r="E595" t="s">
        <v>268</v>
      </c>
      <c r="F595">
        <v>0</v>
      </c>
      <c r="G595">
        <v>20000</v>
      </c>
      <c r="T595" t="s">
        <v>53</v>
      </c>
      <c r="U595">
        <v>45000</v>
      </c>
      <c r="V595">
        <v>0</v>
      </c>
      <c r="AI595" t="s">
        <v>325</v>
      </c>
      <c r="AJ595">
        <v>0</v>
      </c>
      <c r="AK595">
        <v>0</v>
      </c>
    </row>
    <row r="596" spans="5:37" x14ac:dyDescent="0.25">
      <c r="E596" t="s">
        <v>268</v>
      </c>
      <c r="F596">
        <v>0</v>
      </c>
      <c r="G596">
        <v>0</v>
      </c>
      <c r="T596" t="s">
        <v>54</v>
      </c>
      <c r="U596">
        <v>15000</v>
      </c>
      <c r="V596">
        <v>0</v>
      </c>
      <c r="AI596" t="s">
        <v>325</v>
      </c>
      <c r="AJ596">
        <v>0</v>
      </c>
      <c r="AK596">
        <v>0</v>
      </c>
    </row>
    <row r="597" spans="5:37" x14ac:dyDescent="0.25">
      <c r="E597" t="s">
        <v>268</v>
      </c>
      <c r="F597">
        <v>0</v>
      </c>
      <c r="G597">
        <v>27000</v>
      </c>
      <c r="T597" t="s">
        <v>54</v>
      </c>
      <c r="U597">
        <v>38000</v>
      </c>
      <c r="V597">
        <v>0</v>
      </c>
      <c r="AI597" t="s">
        <v>325</v>
      </c>
      <c r="AJ597">
        <v>0</v>
      </c>
      <c r="AK597">
        <v>0</v>
      </c>
    </row>
    <row r="598" spans="5:37" x14ac:dyDescent="0.25">
      <c r="E598" t="s">
        <v>268</v>
      </c>
      <c r="F598">
        <v>0</v>
      </c>
      <c r="G598">
        <v>28000</v>
      </c>
      <c r="T598" t="s">
        <v>54</v>
      </c>
      <c r="U598">
        <v>0</v>
      </c>
      <c r="V598">
        <v>0</v>
      </c>
      <c r="AI598" t="s">
        <v>325</v>
      </c>
      <c r="AJ598">
        <v>30000</v>
      </c>
      <c r="AK598">
        <v>0</v>
      </c>
    </row>
    <row r="599" spans="5:37" x14ac:dyDescent="0.25">
      <c r="E599" t="s">
        <v>268</v>
      </c>
      <c r="F599">
        <v>0</v>
      </c>
      <c r="G599">
        <v>0</v>
      </c>
      <c r="T599" t="s">
        <v>54</v>
      </c>
      <c r="U599">
        <v>0</v>
      </c>
      <c r="V599">
        <v>0</v>
      </c>
      <c r="AI599" t="s">
        <v>327</v>
      </c>
      <c r="AJ599">
        <v>0</v>
      </c>
      <c r="AK599">
        <v>0</v>
      </c>
    </row>
    <row r="600" spans="5:37" x14ac:dyDescent="0.25">
      <c r="E600" t="s">
        <v>268</v>
      </c>
      <c r="F600">
        <v>0</v>
      </c>
      <c r="G600">
        <v>0</v>
      </c>
      <c r="T600" t="s">
        <v>54</v>
      </c>
      <c r="U600">
        <v>38000</v>
      </c>
      <c r="V600">
        <v>0</v>
      </c>
      <c r="AI600" t="s">
        <v>327</v>
      </c>
      <c r="AJ600">
        <v>0</v>
      </c>
      <c r="AK600">
        <v>0</v>
      </c>
    </row>
    <row r="601" spans="5:37" x14ac:dyDescent="0.25">
      <c r="E601" t="s">
        <v>268</v>
      </c>
      <c r="F601">
        <v>0</v>
      </c>
      <c r="G601">
        <v>7500</v>
      </c>
      <c r="T601" t="s">
        <v>54</v>
      </c>
      <c r="U601">
        <v>22000</v>
      </c>
      <c r="V601">
        <v>0</v>
      </c>
      <c r="AI601" t="s">
        <v>327</v>
      </c>
      <c r="AJ601">
        <v>0</v>
      </c>
      <c r="AK601">
        <v>0</v>
      </c>
    </row>
    <row r="602" spans="5:37" x14ac:dyDescent="0.25">
      <c r="E602" t="s">
        <v>268</v>
      </c>
      <c r="F602">
        <v>0</v>
      </c>
      <c r="G602">
        <v>0</v>
      </c>
      <c r="T602" t="s">
        <v>54</v>
      </c>
      <c r="U602">
        <v>0</v>
      </c>
      <c r="V602">
        <v>0</v>
      </c>
      <c r="AI602" t="s">
        <v>327</v>
      </c>
      <c r="AJ602">
        <v>0</v>
      </c>
      <c r="AK602">
        <v>0</v>
      </c>
    </row>
    <row r="603" spans="5:37" x14ac:dyDescent="0.25">
      <c r="E603" t="s">
        <v>268</v>
      </c>
      <c r="F603">
        <v>0</v>
      </c>
      <c r="G603">
        <v>0</v>
      </c>
      <c r="T603" t="s">
        <v>55</v>
      </c>
      <c r="U603">
        <v>42000</v>
      </c>
      <c r="V603">
        <v>0</v>
      </c>
      <c r="AI603" t="s">
        <v>327</v>
      </c>
      <c r="AJ603">
        <v>0</v>
      </c>
      <c r="AK603">
        <v>0</v>
      </c>
    </row>
    <row r="604" spans="5:37" x14ac:dyDescent="0.25">
      <c r="E604" t="s">
        <v>268</v>
      </c>
      <c r="F604">
        <v>0</v>
      </c>
      <c r="G604">
        <v>0</v>
      </c>
      <c r="T604" t="s">
        <v>55</v>
      </c>
      <c r="U604">
        <v>42000</v>
      </c>
      <c r="V604">
        <v>0</v>
      </c>
      <c r="AI604" t="s">
        <v>327</v>
      </c>
      <c r="AJ604">
        <v>0</v>
      </c>
      <c r="AK604">
        <v>0</v>
      </c>
    </row>
    <row r="605" spans="5:37" x14ac:dyDescent="0.25">
      <c r="E605" t="s">
        <v>268</v>
      </c>
      <c r="F605">
        <v>0</v>
      </c>
      <c r="G605">
        <v>0</v>
      </c>
      <c r="T605" t="s">
        <v>55</v>
      </c>
      <c r="U605">
        <v>35000</v>
      </c>
      <c r="V605">
        <v>0</v>
      </c>
      <c r="AI605" t="s">
        <v>327</v>
      </c>
      <c r="AJ605">
        <v>0</v>
      </c>
      <c r="AK605">
        <v>0</v>
      </c>
    </row>
    <row r="606" spans="5:37" x14ac:dyDescent="0.25">
      <c r="E606" t="s">
        <v>268</v>
      </c>
      <c r="F606">
        <v>0</v>
      </c>
      <c r="G606">
        <v>0</v>
      </c>
      <c r="T606" t="s">
        <v>421</v>
      </c>
      <c r="U606">
        <v>0</v>
      </c>
      <c r="V606">
        <v>0</v>
      </c>
      <c r="AI606" t="s">
        <v>327</v>
      </c>
      <c r="AJ606">
        <v>0</v>
      </c>
      <c r="AK606">
        <v>0</v>
      </c>
    </row>
    <row r="607" spans="5:37" x14ac:dyDescent="0.25">
      <c r="E607" t="s">
        <v>268</v>
      </c>
      <c r="F607">
        <v>0</v>
      </c>
      <c r="G607">
        <v>0</v>
      </c>
      <c r="T607" t="s">
        <v>421</v>
      </c>
      <c r="U607">
        <v>0</v>
      </c>
      <c r="V607">
        <v>0</v>
      </c>
      <c r="AI607" t="s">
        <v>327</v>
      </c>
      <c r="AJ607">
        <v>0</v>
      </c>
      <c r="AK607">
        <v>0</v>
      </c>
    </row>
    <row r="608" spans="5:37" x14ac:dyDescent="0.25">
      <c r="E608" t="s">
        <v>268</v>
      </c>
      <c r="F608">
        <v>0</v>
      </c>
      <c r="G608">
        <v>0</v>
      </c>
      <c r="T608" t="s">
        <v>421</v>
      </c>
      <c r="U608">
        <v>0</v>
      </c>
      <c r="V608">
        <v>0</v>
      </c>
      <c r="AI608" t="s">
        <v>327</v>
      </c>
      <c r="AJ608">
        <v>25000</v>
      </c>
      <c r="AK608">
        <v>0</v>
      </c>
    </row>
    <row r="609" spans="5:37" x14ac:dyDescent="0.25">
      <c r="E609" t="s">
        <v>268</v>
      </c>
      <c r="F609">
        <v>0</v>
      </c>
      <c r="G609">
        <v>0</v>
      </c>
      <c r="T609" t="s">
        <v>421</v>
      </c>
      <c r="U609">
        <v>0</v>
      </c>
      <c r="V609">
        <v>0</v>
      </c>
      <c r="AI609" t="s">
        <v>327</v>
      </c>
      <c r="AJ609">
        <v>26000</v>
      </c>
      <c r="AK609">
        <v>0</v>
      </c>
    </row>
    <row r="610" spans="5:37" x14ac:dyDescent="0.25">
      <c r="E610" t="s">
        <v>268</v>
      </c>
      <c r="F610">
        <v>0</v>
      </c>
      <c r="G610">
        <v>0</v>
      </c>
      <c r="T610" t="s">
        <v>421</v>
      </c>
      <c r="U610">
        <v>0</v>
      </c>
      <c r="V610">
        <v>0</v>
      </c>
      <c r="AI610" t="s">
        <v>327</v>
      </c>
      <c r="AJ610">
        <v>26000</v>
      </c>
      <c r="AK610">
        <v>0</v>
      </c>
    </row>
    <row r="611" spans="5:37" x14ac:dyDescent="0.25">
      <c r="E611" t="s">
        <v>268</v>
      </c>
      <c r="F611">
        <v>0</v>
      </c>
      <c r="G611">
        <v>0</v>
      </c>
      <c r="T611" t="s">
        <v>421</v>
      </c>
      <c r="U611">
        <v>0</v>
      </c>
      <c r="V611">
        <v>0</v>
      </c>
      <c r="AI611" t="s">
        <v>327</v>
      </c>
      <c r="AJ611">
        <v>28000</v>
      </c>
      <c r="AK611">
        <v>0</v>
      </c>
    </row>
    <row r="612" spans="5:37" x14ac:dyDescent="0.25">
      <c r="E612" t="s">
        <v>268</v>
      </c>
      <c r="F612">
        <v>0</v>
      </c>
      <c r="G612">
        <v>0</v>
      </c>
      <c r="T612" t="s">
        <v>421</v>
      </c>
      <c r="U612">
        <v>0</v>
      </c>
      <c r="V612">
        <v>0</v>
      </c>
      <c r="AI612" t="s">
        <v>327</v>
      </c>
      <c r="AJ612">
        <v>28000</v>
      </c>
      <c r="AK612">
        <v>0</v>
      </c>
    </row>
    <row r="613" spans="5:37" x14ac:dyDescent="0.25">
      <c r="E613" t="s">
        <v>268</v>
      </c>
      <c r="F613">
        <v>0</v>
      </c>
      <c r="G613">
        <v>17000</v>
      </c>
      <c r="T613" t="s">
        <v>421</v>
      </c>
      <c r="U613">
        <v>0</v>
      </c>
      <c r="V613">
        <v>0</v>
      </c>
      <c r="AI613" t="s">
        <v>329</v>
      </c>
      <c r="AJ613">
        <v>0</v>
      </c>
      <c r="AK613">
        <v>20000</v>
      </c>
    </row>
    <row r="614" spans="5:37" x14ac:dyDescent="0.25">
      <c r="E614" t="s">
        <v>268</v>
      </c>
      <c r="F614">
        <v>0</v>
      </c>
      <c r="G614">
        <v>0</v>
      </c>
      <c r="T614" t="s">
        <v>421</v>
      </c>
      <c r="U614">
        <v>0</v>
      </c>
      <c r="V614">
        <v>0</v>
      </c>
      <c r="AI614" t="s">
        <v>329</v>
      </c>
      <c r="AJ614">
        <v>0</v>
      </c>
      <c r="AK614">
        <v>0</v>
      </c>
    </row>
    <row r="615" spans="5:37" x14ac:dyDescent="0.25">
      <c r="E615" t="s">
        <v>268</v>
      </c>
      <c r="F615">
        <v>0</v>
      </c>
      <c r="G615">
        <v>0</v>
      </c>
      <c r="T615" t="s">
        <v>421</v>
      </c>
      <c r="U615">
        <v>0</v>
      </c>
      <c r="V615">
        <v>0</v>
      </c>
      <c r="AI615" t="s">
        <v>329</v>
      </c>
      <c r="AJ615">
        <v>0</v>
      </c>
      <c r="AK615">
        <v>0</v>
      </c>
    </row>
    <row r="616" spans="5:37" x14ac:dyDescent="0.25">
      <c r="E616" t="s">
        <v>268</v>
      </c>
      <c r="F616">
        <v>6000</v>
      </c>
      <c r="G616">
        <v>0</v>
      </c>
      <c r="T616" t="s">
        <v>421</v>
      </c>
      <c r="U616">
        <v>0</v>
      </c>
      <c r="V616">
        <v>0</v>
      </c>
      <c r="AI616" t="s">
        <v>329</v>
      </c>
      <c r="AJ616">
        <v>0</v>
      </c>
      <c r="AK616">
        <v>0</v>
      </c>
    </row>
    <row r="617" spans="5:37" x14ac:dyDescent="0.25">
      <c r="E617" t="s">
        <v>268</v>
      </c>
      <c r="F617">
        <v>4000</v>
      </c>
      <c r="G617">
        <v>0</v>
      </c>
      <c r="T617" t="s">
        <v>421</v>
      </c>
      <c r="U617">
        <v>0</v>
      </c>
      <c r="V617">
        <v>0</v>
      </c>
      <c r="AI617" t="s">
        <v>329</v>
      </c>
      <c r="AJ617">
        <v>0</v>
      </c>
      <c r="AK617">
        <v>0</v>
      </c>
    </row>
    <row r="618" spans="5:37" x14ac:dyDescent="0.25">
      <c r="E618" t="s">
        <v>268</v>
      </c>
      <c r="F618">
        <v>0</v>
      </c>
      <c r="G618">
        <v>0</v>
      </c>
      <c r="T618" t="s">
        <v>423</v>
      </c>
      <c r="U618">
        <v>14000</v>
      </c>
      <c r="V618">
        <v>0</v>
      </c>
      <c r="AI618" t="s">
        <v>329</v>
      </c>
      <c r="AJ618">
        <v>0</v>
      </c>
      <c r="AK618">
        <v>0</v>
      </c>
    </row>
    <row r="619" spans="5:37" x14ac:dyDescent="0.25">
      <c r="E619" t="s">
        <v>268</v>
      </c>
      <c r="F619">
        <v>0</v>
      </c>
      <c r="G619">
        <v>0</v>
      </c>
      <c r="T619" t="s">
        <v>423</v>
      </c>
      <c r="U619">
        <v>0</v>
      </c>
      <c r="V619">
        <v>0</v>
      </c>
      <c r="AI619" t="s">
        <v>329</v>
      </c>
      <c r="AJ619">
        <v>0</v>
      </c>
      <c r="AK619">
        <v>0</v>
      </c>
    </row>
    <row r="620" spans="5:37" x14ac:dyDescent="0.25">
      <c r="E620" t="s">
        <v>268</v>
      </c>
      <c r="F620">
        <v>0</v>
      </c>
      <c r="G620">
        <v>0</v>
      </c>
      <c r="T620" t="s">
        <v>423</v>
      </c>
      <c r="U620">
        <v>0</v>
      </c>
      <c r="V620">
        <v>0</v>
      </c>
      <c r="AI620" t="s">
        <v>329</v>
      </c>
      <c r="AJ620">
        <v>0</v>
      </c>
      <c r="AK620">
        <v>0</v>
      </c>
    </row>
    <row r="621" spans="5:37" x14ac:dyDescent="0.25">
      <c r="E621" t="s">
        <v>268</v>
      </c>
      <c r="F621">
        <v>0</v>
      </c>
      <c r="G621">
        <v>13000</v>
      </c>
      <c r="T621" t="s">
        <v>423</v>
      </c>
      <c r="U621">
        <v>0</v>
      </c>
      <c r="V621">
        <v>0</v>
      </c>
      <c r="AI621" t="s">
        <v>329</v>
      </c>
      <c r="AJ621">
        <v>0</v>
      </c>
      <c r="AK621">
        <v>0</v>
      </c>
    </row>
    <row r="622" spans="5:37" x14ac:dyDescent="0.25">
      <c r="E622" t="s">
        <v>268</v>
      </c>
      <c r="F622">
        <v>0</v>
      </c>
      <c r="G622">
        <v>0</v>
      </c>
      <c r="T622" t="s">
        <v>423</v>
      </c>
      <c r="U622">
        <v>0</v>
      </c>
      <c r="V622">
        <v>0</v>
      </c>
      <c r="AI622" t="s">
        <v>329</v>
      </c>
      <c r="AJ622">
        <v>0</v>
      </c>
      <c r="AK622">
        <v>0</v>
      </c>
    </row>
    <row r="623" spans="5:37" x14ac:dyDescent="0.25">
      <c r="E623" t="s">
        <v>268</v>
      </c>
      <c r="F623">
        <v>0</v>
      </c>
      <c r="G623">
        <v>0</v>
      </c>
      <c r="T623" t="s">
        <v>423</v>
      </c>
      <c r="U623">
        <v>0</v>
      </c>
      <c r="V623">
        <v>0</v>
      </c>
      <c r="AI623" t="s">
        <v>329</v>
      </c>
      <c r="AJ623">
        <v>0</v>
      </c>
      <c r="AK623">
        <v>0</v>
      </c>
    </row>
    <row r="624" spans="5:37" x14ac:dyDescent="0.25">
      <c r="E624" t="s">
        <v>268</v>
      </c>
      <c r="F624">
        <v>0</v>
      </c>
      <c r="G624">
        <v>0</v>
      </c>
      <c r="T624" t="s">
        <v>423</v>
      </c>
      <c r="U624">
        <v>14000</v>
      </c>
      <c r="V624">
        <v>0</v>
      </c>
      <c r="AI624" t="s">
        <v>329</v>
      </c>
      <c r="AJ624">
        <v>0</v>
      </c>
      <c r="AK624">
        <v>0</v>
      </c>
    </row>
    <row r="625" spans="5:37" x14ac:dyDescent="0.25">
      <c r="E625" t="s">
        <v>268</v>
      </c>
      <c r="F625">
        <v>0</v>
      </c>
      <c r="G625">
        <v>0</v>
      </c>
      <c r="T625" t="s">
        <v>423</v>
      </c>
      <c r="U625">
        <v>0</v>
      </c>
      <c r="V625">
        <v>0</v>
      </c>
      <c r="AI625" t="s">
        <v>329</v>
      </c>
      <c r="AJ625">
        <v>0</v>
      </c>
      <c r="AK625">
        <v>0</v>
      </c>
    </row>
    <row r="626" spans="5:37" x14ac:dyDescent="0.25">
      <c r="E626" t="s">
        <v>268</v>
      </c>
      <c r="F626">
        <v>0</v>
      </c>
      <c r="G626">
        <v>0</v>
      </c>
      <c r="T626" t="s">
        <v>423</v>
      </c>
      <c r="U626">
        <v>0</v>
      </c>
      <c r="V626">
        <v>0</v>
      </c>
      <c r="AI626" t="s">
        <v>329</v>
      </c>
      <c r="AJ626">
        <v>0</v>
      </c>
      <c r="AK626">
        <v>0</v>
      </c>
    </row>
    <row r="627" spans="5:37" x14ac:dyDescent="0.25">
      <c r="E627" t="s">
        <v>268</v>
      </c>
      <c r="F627">
        <v>0</v>
      </c>
      <c r="G627">
        <v>0</v>
      </c>
      <c r="T627" t="s">
        <v>423</v>
      </c>
      <c r="U627">
        <v>25000</v>
      </c>
      <c r="V627">
        <v>0</v>
      </c>
      <c r="AI627" t="s">
        <v>329</v>
      </c>
      <c r="AJ627">
        <v>0</v>
      </c>
      <c r="AK627">
        <v>0</v>
      </c>
    </row>
    <row r="628" spans="5:37" x14ac:dyDescent="0.25">
      <c r="E628" t="s">
        <v>268</v>
      </c>
      <c r="F628">
        <v>0</v>
      </c>
      <c r="G628">
        <v>0</v>
      </c>
      <c r="T628" t="s">
        <v>423</v>
      </c>
      <c r="U628">
        <v>25000</v>
      </c>
      <c r="V628">
        <v>0</v>
      </c>
      <c r="AI628" t="s">
        <v>329</v>
      </c>
      <c r="AJ628">
        <v>0</v>
      </c>
      <c r="AK628">
        <v>0</v>
      </c>
    </row>
    <row r="629" spans="5:37" x14ac:dyDescent="0.25">
      <c r="E629" t="s">
        <v>268</v>
      </c>
      <c r="F629">
        <v>0</v>
      </c>
      <c r="G629">
        <v>0</v>
      </c>
      <c r="T629" t="s">
        <v>423</v>
      </c>
      <c r="U629">
        <v>0</v>
      </c>
      <c r="V629">
        <v>0</v>
      </c>
      <c r="AI629" t="s">
        <v>329</v>
      </c>
      <c r="AJ629">
        <v>0</v>
      </c>
      <c r="AK629">
        <v>0</v>
      </c>
    </row>
    <row r="630" spans="5:37" x14ac:dyDescent="0.25">
      <c r="E630" t="s">
        <v>268</v>
      </c>
      <c r="F630">
        <v>0</v>
      </c>
      <c r="G630">
        <v>0</v>
      </c>
      <c r="T630" t="s">
        <v>423</v>
      </c>
      <c r="U630">
        <v>0</v>
      </c>
      <c r="V630">
        <v>0</v>
      </c>
      <c r="AI630" t="s">
        <v>329</v>
      </c>
      <c r="AJ630">
        <v>0</v>
      </c>
      <c r="AK630">
        <v>0</v>
      </c>
    </row>
    <row r="631" spans="5:37" x14ac:dyDescent="0.25">
      <c r="E631" t="s">
        <v>268</v>
      </c>
      <c r="F631">
        <v>0</v>
      </c>
      <c r="G631">
        <v>0</v>
      </c>
      <c r="T631" t="s">
        <v>423</v>
      </c>
      <c r="U631">
        <v>0</v>
      </c>
      <c r="V631">
        <v>0</v>
      </c>
      <c r="AI631" t="s">
        <v>329</v>
      </c>
      <c r="AJ631">
        <v>0</v>
      </c>
      <c r="AK631">
        <v>0</v>
      </c>
    </row>
    <row r="632" spans="5:37" x14ac:dyDescent="0.25">
      <c r="E632" t="s">
        <v>268</v>
      </c>
      <c r="F632">
        <v>0</v>
      </c>
      <c r="G632">
        <v>0</v>
      </c>
      <c r="T632" t="s">
        <v>423</v>
      </c>
      <c r="U632">
        <v>0</v>
      </c>
      <c r="V632">
        <v>0</v>
      </c>
      <c r="AI632" t="s">
        <v>329</v>
      </c>
      <c r="AJ632">
        <v>0</v>
      </c>
      <c r="AK632">
        <v>20000</v>
      </c>
    </row>
    <row r="633" spans="5:37" x14ac:dyDescent="0.25">
      <c r="E633" t="s">
        <v>268</v>
      </c>
      <c r="F633">
        <v>0</v>
      </c>
      <c r="G633">
        <v>0</v>
      </c>
      <c r="T633" t="s">
        <v>423</v>
      </c>
      <c r="U633">
        <v>0</v>
      </c>
      <c r="V633">
        <v>0</v>
      </c>
      <c r="AI633" t="s">
        <v>329</v>
      </c>
      <c r="AJ633">
        <v>0</v>
      </c>
      <c r="AK633">
        <v>25000</v>
      </c>
    </row>
    <row r="634" spans="5:37" x14ac:dyDescent="0.25">
      <c r="E634" t="s">
        <v>268</v>
      </c>
      <c r="F634">
        <v>0</v>
      </c>
      <c r="G634">
        <v>0</v>
      </c>
      <c r="T634" t="s">
        <v>423</v>
      </c>
      <c r="U634">
        <v>25000</v>
      </c>
      <c r="V634">
        <v>0</v>
      </c>
      <c r="AI634" t="s">
        <v>329</v>
      </c>
      <c r="AJ634">
        <v>0</v>
      </c>
      <c r="AK634">
        <v>0</v>
      </c>
    </row>
    <row r="635" spans="5:37" x14ac:dyDescent="0.25">
      <c r="E635" t="s">
        <v>268</v>
      </c>
      <c r="F635">
        <v>8000</v>
      </c>
      <c r="G635">
        <v>0</v>
      </c>
      <c r="T635" t="s">
        <v>423</v>
      </c>
      <c r="U635">
        <v>0</v>
      </c>
      <c r="V635">
        <v>0</v>
      </c>
      <c r="AI635" t="s">
        <v>329</v>
      </c>
      <c r="AJ635">
        <v>0</v>
      </c>
      <c r="AK635">
        <v>0</v>
      </c>
    </row>
    <row r="636" spans="5:37" x14ac:dyDescent="0.25">
      <c r="E636" t="s">
        <v>268</v>
      </c>
      <c r="F636">
        <v>0</v>
      </c>
      <c r="G636">
        <v>0</v>
      </c>
      <c r="T636" t="s">
        <v>423</v>
      </c>
      <c r="U636">
        <v>0</v>
      </c>
      <c r="V636">
        <v>0</v>
      </c>
      <c r="AI636" t="s">
        <v>329</v>
      </c>
      <c r="AJ636">
        <v>0</v>
      </c>
      <c r="AK636">
        <v>0</v>
      </c>
    </row>
    <row r="637" spans="5:37" x14ac:dyDescent="0.25">
      <c r="E637" t="s">
        <v>268</v>
      </c>
      <c r="F637">
        <v>0</v>
      </c>
      <c r="G637">
        <v>19000</v>
      </c>
      <c r="T637" t="s">
        <v>423</v>
      </c>
      <c r="U637">
        <v>14000</v>
      </c>
      <c r="V637">
        <v>0</v>
      </c>
      <c r="AI637" t="s">
        <v>329</v>
      </c>
      <c r="AJ637">
        <v>0</v>
      </c>
      <c r="AK637">
        <v>0</v>
      </c>
    </row>
    <row r="638" spans="5:37" x14ac:dyDescent="0.25">
      <c r="E638" t="s">
        <v>268</v>
      </c>
      <c r="F638">
        <v>0</v>
      </c>
      <c r="G638">
        <v>0</v>
      </c>
      <c r="T638" t="s">
        <v>423</v>
      </c>
      <c r="U638">
        <v>0</v>
      </c>
      <c r="V638">
        <v>0</v>
      </c>
      <c r="AI638" t="s">
        <v>329</v>
      </c>
      <c r="AJ638">
        <v>0</v>
      </c>
      <c r="AK638">
        <v>0</v>
      </c>
    </row>
    <row r="639" spans="5:37" x14ac:dyDescent="0.25">
      <c r="E639" t="s">
        <v>268</v>
      </c>
      <c r="F639">
        <v>0</v>
      </c>
      <c r="G639">
        <v>0</v>
      </c>
      <c r="T639" t="s">
        <v>423</v>
      </c>
      <c r="U639">
        <v>0</v>
      </c>
      <c r="V639">
        <v>0</v>
      </c>
      <c r="AI639" t="s">
        <v>329</v>
      </c>
      <c r="AJ639">
        <v>0</v>
      </c>
      <c r="AK639">
        <v>0</v>
      </c>
    </row>
    <row r="640" spans="5:37" x14ac:dyDescent="0.25">
      <c r="E640" t="s">
        <v>268</v>
      </c>
      <c r="F640">
        <v>0</v>
      </c>
      <c r="G640">
        <v>0</v>
      </c>
      <c r="T640" t="s">
        <v>423</v>
      </c>
      <c r="U640">
        <v>0</v>
      </c>
      <c r="V640">
        <v>0</v>
      </c>
      <c r="AI640" t="s">
        <v>329</v>
      </c>
      <c r="AJ640">
        <v>0</v>
      </c>
      <c r="AK640">
        <v>0</v>
      </c>
    </row>
    <row r="641" spans="5:37" x14ac:dyDescent="0.25">
      <c r="E641" t="s">
        <v>268</v>
      </c>
      <c r="F641">
        <v>0</v>
      </c>
      <c r="G641">
        <v>0</v>
      </c>
      <c r="T641" t="s">
        <v>423</v>
      </c>
      <c r="U641">
        <v>0</v>
      </c>
      <c r="V641">
        <v>0</v>
      </c>
      <c r="AI641" t="s">
        <v>329</v>
      </c>
      <c r="AJ641">
        <v>0</v>
      </c>
      <c r="AK641">
        <v>0</v>
      </c>
    </row>
    <row r="642" spans="5:37" x14ac:dyDescent="0.25">
      <c r="E642" t="s">
        <v>268</v>
      </c>
      <c r="F642">
        <v>0</v>
      </c>
      <c r="G642">
        <v>0</v>
      </c>
      <c r="T642" t="s">
        <v>423</v>
      </c>
      <c r="U642">
        <v>0</v>
      </c>
      <c r="V642">
        <v>0</v>
      </c>
      <c r="AI642" t="s">
        <v>329</v>
      </c>
      <c r="AJ642">
        <v>0</v>
      </c>
      <c r="AK642">
        <v>0</v>
      </c>
    </row>
    <row r="643" spans="5:37" x14ac:dyDescent="0.25">
      <c r="E643" t="s">
        <v>268</v>
      </c>
      <c r="F643">
        <v>0</v>
      </c>
      <c r="G643">
        <v>0</v>
      </c>
      <c r="T643" t="s">
        <v>423</v>
      </c>
      <c r="U643">
        <v>0</v>
      </c>
      <c r="V643">
        <v>0</v>
      </c>
      <c r="AI643" t="s">
        <v>329</v>
      </c>
      <c r="AJ643">
        <v>0</v>
      </c>
      <c r="AK643">
        <v>0</v>
      </c>
    </row>
    <row r="644" spans="5:37" x14ac:dyDescent="0.25">
      <c r="E644" t="s">
        <v>268</v>
      </c>
      <c r="F644">
        <v>0</v>
      </c>
      <c r="G644">
        <v>0</v>
      </c>
      <c r="T644" t="s">
        <v>423</v>
      </c>
      <c r="U644">
        <v>0</v>
      </c>
      <c r="V644">
        <v>0</v>
      </c>
      <c r="AI644" t="s">
        <v>329</v>
      </c>
      <c r="AJ644">
        <v>0</v>
      </c>
      <c r="AK644">
        <v>0</v>
      </c>
    </row>
    <row r="645" spans="5:37" x14ac:dyDescent="0.25">
      <c r="E645" t="s">
        <v>268</v>
      </c>
      <c r="F645">
        <v>0</v>
      </c>
      <c r="G645">
        <v>0</v>
      </c>
      <c r="T645" t="s">
        <v>413</v>
      </c>
      <c r="U645">
        <v>0</v>
      </c>
      <c r="V645">
        <v>0</v>
      </c>
      <c r="AI645" t="s">
        <v>329</v>
      </c>
      <c r="AJ645">
        <v>0</v>
      </c>
      <c r="AK645">
        <v>0</v>
      </c>
    </row>
    <row r="646" spans="5:37" x14ac:dyDescent="0.25">
      <c r="E646" t="s">
        <v>268</v>
      </c>
      <c r="F646">
        <v>0</v>
      </c>
      <c r="G646">
        <v>0</v>
      </c>
      <c r="T646" t="s">
        <v>413</v>
      </c>
      <c r="U646">
        <v>0</v>
      </c>
      <c r="V646">
        <v>0</v>
      </c>
      <c r="AI646" t="s">
        <v>329</v>
      </c>
      <c r="AJ646">
        <v>0</v>
      </c>
      <c r="AK646">
        <v>0</v>
      </c>
    </row>
    <row r="647" spans="5:37" x14ac:dyDescent="0.25">
      <c r="E647" t="s">
        <v>268</v>
      </c>
      <c r="F647">
        <v>2400</v>
      </c>
      <c r="G647">
        <v>0</v>
      </c>
      <c r="T647" t="s">
        <v>413</v>
      </c>
      <c r="U647">
        <v>24000</v>
      </c>
      <c r="V647">
        <v>0</v>
      </c>
      <c r="AI647" t="s">
        <v>329</v>
      </c>
      <c r="AJ647">
        <v>0</v>
      </c>
      <c r="AK647">
        <v>0</v>
      </c>
    </row>
    <row r="648" spans="5:37" x14ac:dyDescent="0.25">
      <c r="E648" t="s">
        <v>268</v>
      </c>
      <c r="F648">
        <v>0</v>
      </c>
      <c r="G648">
        <v>0</v>
      </c>
      <c r="T648" t="s">
        <v>413</v>
      </c>
      <c r="U648">
        <v>0</v>
      </c>
      <c r="V648">
        <v>0</v>
      </c>
      <c r="AI648" t="s">
        <v>329</v>
      </c>
      <c r="AJ648">
        <v>0</v>
      </c>
      <c r="AK648">
        <v>0</v>
      </c>
    </row>
    <row r="649" spans="5:37" x14ac:dyDescent="0.25">
      <c r="E649" t="s">
        <v>268</v>
      </c>
      <c r="F649">
        <v>0</v>
      </c>
      <c r="G649">
        <v>0</v>
      </c>
      <c r="T649" t="s">
        <v>413</v>
      </c>
      <c r="U649">
        <v>0</v>
      </c>
      <c r="V649">
        <v>0</v>
      </c>
      <c r="AI649" t="s">
        <v>329</v>
      </c>
      <c r="AJ649">
        <v>20000</v>
      </c>
      <c r="AK649">
        <v>0</v>
      </c>
    </row>
    <row r="650" spans="5:37" x14ac:dyDescent="0.25">
      <c r="E650" t="s">
        <v>268</v>
      </c>
      <c r="F650">
        <v>0</v>
      </c>
      <c r="G650">
        <v>0</v>
      </c>
      <c r="T650" t="s">
        <v>413</v>
      </c>
      <c r="U650">
        <v>26000</v>
      </c>
      <c r="V650">
        <v>0</v>
      </c>
      <c r="AI650" t="s">
        <v>329</v>
      </c>
      <c r="AJ650">
        <v>25000</v>
      </c>
      <c r="AK650">
        <v>0</v>
      </c>
    </row>
    <row r="651" spans="5:37" x14ac:dyDescent="0.25">
      <c r="E651" t="s">
        <v>268</v>
      </c>
      <c r="F651">
        <v>2500</v>
      </c>
      <c r="G651">
        <v>0</v>
      </c>
      <c r="T651" t="s">
        <v>413</v>
      </c>
      <c r="U651">
        <v>0</v>
      </c>
      <c r="V651">
        <v>0</v>
      </c>
      <c r="AI651" t="s">
        <v>329</v>
      </c>
      <c r="AJ651">
        <v>30000</v>
      </c>
      <c r="AK651">
        <v>0</v>
      </c>
    </row>
    <row r="652" spans="5:37" x14ac:dyDescent="0.25">
      <c r="E652" t="s">
        <v>268</v>
      </c>
      <c r="F652">
        <v>0</v>
      </c>
      <c r="G652">
        <v>0</v>
      </c>
      <c r="T652" t="s">
        <v>413</v>
      </c>
      <c r="U652">
        <v>0</v>
      </c>
      <c r="V652">
        <v>0</v>
      </c>
      <c r="AI652" t="s">
        <v>673</v>
      </c>
      <c r="AJ652">
        <v>0</v>
      </c>
      <c r="AK652">
        <v>0</v>
      </c>
    </row>
    <row r="653" spans="5:37" x14ac:dyDescent="0.25">
      <c r="E653" t="s">
        <v>268</v>
      </c>
      <c r="F653">
        <v>0</v>
      </c>
      <c r="G653">
        <v>28000</v>
      </c>
      <c r="T653" t="s">
        <v>413</v>
      </c>
      <c r="U653">
        <v>0</v>
      </c>
      <c r="V653">
        <v>0</v>
      </c>
      <c r="AI653" t="s">
        <v>507</v>
      </c>
      <c r="AJ653">
        <v>0</v>
      </c>
      <c r="AK653">
        <v>0</v>
      </c>
    </row>
    <row r="654" spans="5:37" x14ac:dyDescent="0.25">
      <c r="E654" t="s">
        <v>268</v>
      </c>
      <c r="F654">
        <v>0</v>
      </c>
      <c r="G654">
        <v>0</v>
      </c>
      <c r="T654" t="s">
        <v>413</v>
      </c>
      <c r="U654">
        <v>16000</v>
      </c>
      <c r="V654">
        <v>0</v>
      </c>
      <c r="AI654" t="s">
        <v>507</v>
      </c>
      <c r="AJ654">
        <v>400</v>
      </c>
      <c r="AK654">
        <v>0</v>
      </c>
    </row>
    <row r="655" spans="5:37" x14ac:dyDescent="0.25">
      <c r="E655" t="s">
        <v>268</v>
      </c>
      <c r="F655">
        <v>8000</v>
      </c>
      <c r="G655">
        <v>0</v>
      </c>
      <c r="T655" t="s">
        <v>413</v>
      </c>
      <c r="U655">
        <v>0</v>
      </c>
      <c r="V655">
        <v>0</v>
      </c>
      <c r="AI655" t="s">
        <v>507</v>
      </c>
      <c r="AJ655">
        <v>400</v>
      </c>
      <c r="AK655">
        <v>0</v>
      </c>
    </row>
    <row r="656" spans="5:37" x14ac:dyDescent="0.25">
      <c r="E656" t="s">
        <v>268</v>
      </c>
      <c r="F656">
        <v>0</v>
      </c>
      <c r="G656">
        <v>0</v>
      </c>
      <c r="T656" t="s">
        <v>413</v>
      </c>
      <c r="U656">
        <v>0</v>
      </c>
      <c r="V656">
        <v>0</v>
      </c>
      <c r="AI656" t="s">
        <v>507</v>
      </c>
      <c r="AJ656">
        <v>35000</v>
      </c>
      <c r="AK656">
        <v>0</v>
      </c>
    </row>
    <row r="657" spans="5:37" x14ac:dyDescent="0.25">
      <c r="E657" t="s">
        <v>268</v>
      </c>
      <c r="F657">
        <v>0</v>
      </c>
      <c r="G657">
        <v>0</v>
      </c>
      <c r="T657" t="s">
        <v>413</v>
      </c>
      <c r="U657">
        <v>0</v>
      </c>
      <c r="V657">
        <v>0</v>
      </c>
      <c r="AI657" t="s">
        <v>507</v>
      </c>
      <c r="AJ657">
        <v>40000</v>
      </c>
      <c r="AK657">
        <v>0</v>
      </c>
    </row>
    <row r="658" spans="5:37" x14ac:dyDescent="0.25">
      <c r="E658" t="s">
        <v>268</v>
      </c>
      <c r="F658">
        <v>0</v>
      </c>
      <c r="G658">
        <v>0</v>
      </c>
      <c r="T658" t="s">
        <v>413</v>
      </c>
      <c r="U658">
        <v>0</v>
      </c>
      <c r="V658">
        <v>0</v>
      </c>
      <c r="AI658" t="s">
        <v>507</v>
      </c>
      <c r="AJ658">
        <v>43000</v>
      </c>
      <c r="AK658">
        <v>0</v>
      </c>
    </row>
    <row r="659" spans="5:37" x14ac:dyDescent="0.25">
      <c r="E659" t="s">
        <v>268</v>
      </c>
      <c r="F659">
        <v>0</v>
      </c>
      <c r="G659">
        <v>0</v>
      </c>
      <c r="T659" t="s">
        <v>413</v>
      </c>
      <c r="U659">
        <v>0</v>
      </c>
      <c r="V659">
        <v>0</v>
      </c>
      <c r="AI659" t="s">
        <v>507</v>
      </c>
      <c r="AJ659">
        <v>45000</v>
      </c>
      <c r="AK659">
        <v>0</v>
      </c>
    </row>
    <row r="660" spans="5:37" x14ac:dyDescent="0.25">
      <c r="E660" t="s">
        <v>268</v>
      </c>
      <c r="F660">
        <v>0</v>
      </c>
      <c r="G660">
        <v>0</v>
      </c>
      <c r="T660" t="s">
        <v>413</v>
      </c>
      <c r="U660">
        <v>0</v>
      </c>
      <c r="V660">
        <v>0</v>
      </c>
      <c r="AI660" t="s">
        <v>509</v>
      </c>
      <c r="AJ660">
        <v>0</v>
      </c>
      <c r="AK660">
        <v>0</v>
      </c>
    </row>
    <row r="661" spans="5:37" x14ac:dyDescent="0.25">
      <c r="E661" t="s">
        <v>268</v>
      </c>
      <c r="F661">
        <v>0</v>
      </c>
      <c r="G661">
        <v>0</v>
      </c>
      <c r="T661" t="s">
        <v>413</v>
      </c>
      <c r="U661">
        <v>14000</v>
      </c>
      <c r="V661">
        <v>0</v>
      </c>
      <c r="AI661" t="s">
        <v>509</v>
      </c>
      <c r="AJ661">
        <v>0</v>
      </c>
      <c r="AK661">
        <v>0</v>
      </c>
    </row>
    <row r="662" spans="5:37" x14ac:dyDescent="0.25">
      <c r="E662" t="s">
        <v>268</v>
      </c>
      <c r="F662">
        <v>0</v>
      </c>
      <c r="G662">
        <v>0</v>
      </c>
      <c r="T662" t="s">
        <v>413</v>
      </c>
      <c r="U662">
        <v>0</v>
      </c>
      <c r="V662">
        <v>0</v>
      </c>
      <c r="AI662" t="s">
        <v>509</v>
      </c>
      <c r="AJ662">
        <v>0</v>
      </c>
      <c r="AK662">
        <v>0</v>
      </c>
    </row>
    <row r="663" spans="5:37" x14ac:dyDescent="0.25">
      <c r="E663" t="s">
        <v>268</v>
      </c>
      <c r="F663">
        <v>4500</v>
      </c>
      <c r="G663">
        <v>0</v>
      </c>
      <c r="T663" t="s">
        <v>413</v>
      </c>
      <c r="U663">
        <v>0</v>
      </c>
      <c r="V663">
        <v>0</v>
      </c>
      <c r="AI663" t="s">
        <v>509</v>
      </c>
      <c r="AJ663">
        <v>0</v>
      </c>
      <c r="AK663">
        <v>0</v>
      </c>
    </row>
    <row r="664" spans="5:37" x14ac:dyDescent="0.25">
      <c r="E664" t="s">
        <v>268</v>
      </c>
      <c r="F664">
        <v>0</v>
      </c>
      <c r="G664">
        <v>0</v>
      </c>
      <c r="T664" t="s">
        <v>413</v>
      </c>
      <c r="U664">
        <v>22000</v>
      </c>
      <c r="V664">
        <v>0</v>
      </c>
      <c r="AI664" t="s">
        <v>509</v>
      </c>
      <c r="AJ664">
        <v>0</v>
      </c>
      <c r="AK664">
        <v>0</v>
      </c>
    </row>
    <row r="665" spans="5:37" x14ac:dyDescent="0.25">
      <c r="E665" t="s">
        <v>268</v>
      </c>
      <c r="F665">
        <v>0</v>
      </c>
      <c r="G665">
        <v>0</v>
      </c>
      <c r="T665" t="s">
        <v>413</v>
      </c>
      <c r="U665">
        <v>0</v>
      </c>
      <c r="V665">
        <v>0</v>
      </c>
      <c r="AI665" t="s">
        <v>509</v>
      </c>
      <c r="AJ665">
        <v>0</v>
      </c>
      <c r="AK665">
        <v>0</v>
      </c>
    </row>
    <row r="666" spans="5:37" x14ac:dyDescent="0.25">
      <c r="E666" t="s">
        <v>268</v>
      </c>
      <c r="F666">
        <v>3000</v>
      </c>
      <c r="G666">
        <v>0</v>
      </c>
      <c r="T666" t="s">
        <v>413</v>
      </c>
      <c r="U666">
        <v>0</v>
      </c>
      <c r="V666">
        <v>0</v>
      </c>
      <c r="AI666" t="s">
        <v>509</v>
      </c>
      <c r="AJ666">
        <v>0</v>
      </c>
      <c r="AK666">
        <v>0</v>
      </c>
    </row>
    <row r="667" spans="5:37" x14ac:dyDescent="0.25">
      <c r="E667" t="s">
        <v>268</v>
      </c>
      <c r="F667">
        <v>0</v>
      </c>
      <c r="G667">
        <v>0</v>
      </c>
      <c r="T667" t="s">
        <v>413</v>
      </c>
      <c r="U667">
        <v>22000</v>
      </c>
      <c r="V667">
        <v>0</v>
      </c>
      <c r="AI667" t="s">
        <v>509</v>
      </c>
      <c r="AJ667">
        <v>0</v>
      </c>
      <c r="AK667">
        <v>0</v>
      </c>
    </row>
    <row r="668" spans="5:37" x14ac:dyDescent="0.25">
      <c r="E668" t="s">
        <v>268</v>
      </c>
      <c r="F668">
        <v>0</v>
      </c>
      <c r="G668">
        <v>0</v>
      </c>
      <c r="T668" t="s">
        <v>413</v>
      </c>
      <c r="U668">
        <v>0</v>
      </c>
      <c r="V668">
        <v>0</v>
      </c>
      <c r="AI668" t="s">
        <v>509</v>
      </c>
      <c r="AJ668">
        <v>0</v>
      </c>
      <c r="AK668">
        <v>0</v>
      </c>
    </row>
    <row r="669" spans="5:37" x14ac:dyDescent="0.25">
      <c r="E669" t="s">
        <v>268</v>
      </c>
      <c r="F669">
        <v>0</v>
      </c>
      <c r="G669">
        <v>0</v>
      </c>
      <c r="T669" t="s">
        <v>413</v>
      </c>
      <c r="U669">
        <v>0</v>
      </c>
      <c r="V669">
        <v>0</v>
      </c>
      <c r="AI669" t="s">
        <v>509</v>
      </c>
      <c r="AJ669">
        <v>0</v>
      </c>
      <c r="AK669">
        <v>0</v>
      </c>
    </row>
    <row r="670" spans="5:37" x14ac:dyDescent="0.25">
      <c r="E670" t="s">
        <v>268</v>
      </c>
      <c r="F670">
        <v>0</v>
      </c>
      <c r="G670">
        <v>5000</v>
      </c>
      <c r="T670" t="s">
        <v>413</v>
      </c>
      <c r="U670">
        <v>13000</v>
      </c>
      <c r="V670">
        <v>35000</v>
      </c>
      <c r="AI670" t="s">
        <v>509</v>
      </c>
      <c r="AJ670">
        <v>0</v>
      </c>
      <c r="AK670">
        <v>0</v>
      </c>
    </row>
    <row r="671" spans="5:37" x14ac:dyDescent="0.25">
      <c r="E671" t="s">
        <v>268</v>
      </c>
      <c r="F671">
        <v>0</v>
      </c>
      <c r="G671">
        <v>0</v>
      </c>
      <c r="T671" t="s">
        <v>413</v>
      </c>
      <c r="U671">
        <v>12000</v>
      </c>
      <c r="V671">
        <v>0</v>
      </c>
      <c r="AI671" t="s">
        <v>509</v>
      </c>
      <c r="AJ671">
        <v>0</v>
      </c>
      <c r="AK671">
        <v>0</v>
      </c>
    </row>
    <row r="672" spans="5:37" x14ac:dyDescent="0.25">
      <c r="E672" t="s">
        <v>268</v>
      </c>
      <c r="F672">
        <v>0</v>
      </c>
      <c r="G672">
        <v>0</v>
      </c>
      <c r="T672" t="s">
        <v>413</v>
      </c>
      <c r="U672">
        <v>0</v>
      </c>
      <c r="V672">
        <v>0</v>
      </c>
      <c r="AI672" t="s">
        <v>509</v>
      </c>
      <c r="AJ672">
        <v>0</v>
      </c>
      <c r="AK672">
        <v>0</v>
      </c>
    </row>
    <row r="673" spans="5:37" x14ac:dyDescent="0.25">
      <c r="E673" t="s">
        <v>268</v>
      </c>
      <c r="F673">
        <v>0</v>
      </c>
      <c r="G673">
        <v>0</v>
      </c>
      <c r="T673" t="s">
        <v>413</v>
      </c>
      <c r="U673">
        <v>0</v>
      </c>
      <c r="V673">
        <v>45000</v>
      </c>
      <c r="AI673" t="s">
        <v>509</v>
      </c>
      <c r="AJ673">
        <v>0</v>
      </c>
      <c r="AK673">
        <v>0</v>
      </c>
    </row>
    <row r="674" spans="5:37" x14ac:dyDescent="0.25">
      <c r="E674" t="s">
        <v>268</v>
      </c>
      <c r="F674">
        <v>0</v>
      </c>
      <c r="G674">
        <v>0</v>
      </c>
      <c r="T674" t="s">
        <v>413</v>
      </c>
      <c r="U674">
        <v>0</v>
      </c>
      <c r="V674">
        <v>0</v>
      </c>
      <c r="AI674" t="s">
        <v>509</v>
      </c>
      <c r="AJ674">
        <v>0</v>
      </c>
      <c r="AK674">
        <v>0</v>
      </c>
    </row>
    <row r="675" spans="5:37" x14ac:dyDescent="0.25">
      <c r="E675" t="s">
        <v>268</v>
      </c>
      <c r="F675">
        <v>0</v>
      </c>
      <c r="G675">
        <v>0</v>
      </c>
      <c r="T675" t="s">
        <v>413</v>
      </c>
      <c r="U675">
        <v>0</v>
      </c>
      <c r="V675">
        <v>0</v>
      </c>
      <c r="AI675" t="s">
        <v>509</v>
      </c>
      <c r="AJ675">
        <v>0</v>
      </c>
      <c r="AK675">
        <v>0</v>
      </c>
    </row>
    <row r="676" spans="5:37" x14ac:dyDescent="0.25">
      <c r="E676" t="s">
        <v>268</v>
      </c>
      <c r="F676">
        <v>0</v>
      </c>
      <c r="G676">
        <v>16000</v>
      </c>
      <c r="T676" t="s">
        <v>413</v>
      </c>
      <c r="U676">
        <v>0</v>
      </c>
      <c r="V676">
        <v>0</v>
      </c>
      <c r="AI676" t="s">
        <v>509</v>
      </c>
      <c r="AJ676">
        <v>0</v>
      </c>
      <c r="AK676">
        <v>0</v>
      </c>
    </row>
    <row r="677" spans="5:37" x14ac:dyDescent="0.25">
      <c r="E677" t="s">
        <v>268</v>
      </c>
      <c r="F677">
        <v>0</v>
      </c>
      <c r="G677">
        <v>0</v>
      </c>
      <c r="T677" t="s">
        <v>413</v>
      </c>
      <c r="U677">
        <v>32000</v>
      </c>
      <c r="V677">
        <v>0</v>
      </c>
      <c r="AI677" t="s">
        <v>509</v>
      </c>
      <c r="AJ677">
        <v>0</v>
      </c>
      <c r="AK677">
        <v>0</v>
      </c>
    </row>
    <row r="678" spans="5:37" x14ac:dyDescent="0.25">
      <c r="E678" t="s">
        <v>268</v>
      </c>
      <c r="F678">
        <v>0</v>
      </c>
      <c r="G678">
        <v>0</v>
      </c>
      <c r="T678" t="s">
        <v>413</v>
      </c>
      <c r="U678">
        <v>0</v>
      </c>
      <c r="V678">
        <v>0</v>
      </c>
      <c r="AI678" t="s">
        <v>509</v>
      </c>
      <c r="AJ678">
        <v>0</v>
      </c>
      <c r="AK678">
        <v>0</v>
      </c>
    </row>
    <row r="679" spans="5:37" x14ac:dyDescent="0.25">
      <c r="E679" t="s">
        <v>268</v>
      </c>
      <c r="F679">
        <v>0</v>
      </c>
      <c r="G679">
        <v>0</v>
      </c>
      <c r="T679" t="s">
        <v>413</v>
      </c>
      <c r="U679">
        <v>0</v>
      </c>
      <c r="V679">
        <v>0</v>
      </c>
      <c r="AI679" t="s">
        <v>509</v>
      </c>
      <c r="AJ679">
        <v>0</v>
      </c>
      <c r="AK679">
        <v>0</v>
      </c>
    </row>
    <row r="680" spans="5:37" x14ac:dyDescent="0.25">
      <c r="E680" t="s">
        <v>268</v>
      </c>
      <c r="F680">
        <v>0</v>
      </c>
      <c r="G680">
        <v>0</v>
      </c>
      <c r="T680" t="s">
        <v>413</v>
      </c>
      <c r="U680">
        <v>0</v>
      </c>
      <c r="V680">
        <v>0</v>
      </c>
      <c r="AI680" t="s">
        <v>509</v>
      </c>
      <c r="AJ680">
        <v>0</v>
      </c>
      <c r="AK680">
        <v>0</v>
      </c>
    </row>
    <row r="681" spans="5:37" x14ac:dyDescent="0.25">
      <c r="E681" t="s">
        <v>268</v>
      </c>
      <c r="F681">
        <v>0</v>
      </c>
      <c r="G681">
        <v>27000</v>
      </c>
      <c r="T681" t="s">
        <v>413</v>
      </c>
      <c r="U681">
        <v>18000</v>
      </c>
      <c r="V681">
        <v>0</v>
      </c>
      <c r="AI681" t="s">
        <v>509</v>
      </c>
      <c r="AJ681">
        <v>0</v>
      </c>
      <c r="AK681">
        <v>0</v>
      </c>
    </row>
    <row r="682" spans="5:37" x14ac:dyDescent="0.25">
      <c r="E682" t="s">
        <v>268</v>
      </c>
      <c r="F682">
        <v>0</v>
      </c>
      <c r="G682">
        <v>0</v>
      </c>
      <c r="T682" t="s">
        <v>413</v>
      </c>
      <c r="U682">
        <v>0</v>
      </c>
      <c r="V682">
        <v>0</v>
      </c>
      <c r="AI682" t="s">
        <v>509</v>
      </c>
      <c r="AJ682">
        <v>0</v>
      </c>
      <c r="AK682">
        <v>0</v>
      </c>
    </row>
    <row r="683" spans="5:37" x14ac:dyDescent="0.25">
      <c r="E683" t="s">
        <v>268</v>
      </c>
      <c r="F683">
        <v>0</v>
      </c>
      <c r="G683">
        <v>0</v>
      </c>
      <c r="T683" t="s">
        <v>413</v>
      </c>
      <c r="U683">
        <v>0</v>
      </c>
      <c r="V683">
        <v>0</v>
      </c>
      <c r="AI683" t="s">
        <v>509</v>
      </c>
      <c r="AJ683">
        <v>0</v>
      </c>
      <c r="AK683">
        <v>0</v>
      </c>
    </row>
    <row r="684" spans="5:37" x14ac:dyDescent="0.25">
      <c r="E684" t="s">
        <v>268</v>
      </c>
      <c r="F684">
        <v>0</v>
      </c>
      <c r="G684">
        <v>0</v>
      </c>
      <c r="T684" t="s">
        <v>413</v>
      </c>
      <c r="U684">
        <v>0</v>
      </c>
      <c r="V684">
        <v>0</v>
      </c>
      <c r="AI684" t="s">
        <v>509</v>
      </c>
      <c r="AJ684">
        <v>0</v>
      </c>
      <c r="AK684">
        <v>0</v>
      </c>
    </row>
    <row r="685" spans="5:37" x14ac:dyDescent="0.25">
      <c r="E685" t="s">
        <v>268</v>
      </c>
      <c r="F685">
        <v>0</v>
      </c>
      <c r="G685">
        <v>0</v>
      </c>
      <c r="T685" t="s">
        <v>413</v>
      </c>
      <c r="U685">
        <v>17000</v>
      </c>
      <c r="V685">
        <v>0</v>
      </c>
      <c r="AI685" t="s">
        <v>509</v>
      </c>
      <c r="AJ685">
        <v>0</v>
      </c>
      <c r="AK685">
        <v>0</v>
      </c>
    </row>
    <row r="686" spans="5:37" x14ac:dyDescent="0.25">
      <c r="E686" t="s">
        <v>268</v>
      </c>
      <c r="F686">
        <v>8000</v>
      </c>
      <c r="G686">
        <v>0</v>
      </c>
      <c r="T686" t="s">
        <v>413</v>
      </c>
      <c r="U686">
        <v>0</v>
      </c>
      <c r="V686">
        <v>0</v>
      </c>
      <c r="AI686" t="s">
        <v>509</v>
      </c>
      <c r="AJ686">
        <v>0</v>
      </c>
      <c r="AK686">
        <v>0</v>
      </c>
    </row>
    <row r="687" spans="5:37" x14ac:dyDescent="0.25">
      <c r="E687" t="s">
        <v>268</v>
      </c>
      <c r="F687">
        <v>0</v>
      </c>
      <c r="G687">
        <v>0</v>
      </c>
      <c r="T687" t="s">
        <v>413</v>
      </c>
      <c r="U687">
        <v>0</v>
      </c>
      <c r="V687">
        <v>0</v>
      </c>
      <c r="AI687" t="s">
        <v>509</v>
      </c>
      <c r="AJ687">
        <v>0</v>
      </c>
      <c r="AK687">
        <v>0</v>
      </c>
    </row>
    <row r="688" spans="5:37" x14ac:dyDescent="0.25">
      <c r="E688" t="s">
        <v>268</v>
      </c>
      <c r="F688">
        <v>0</v>
      </c>
      <c r="G688">
        <v>0</v>
      </c>
      <c r="T688" t="s">
        <v>413</v>
      </c>
      <c r="U688">
        <v>0</v>
      </c>
      <c r="V688">
        <v>0</v>
      </c>
      <c r="AI688" t="s">
        <v>509</v>
      </c>
      <c r="AJ688">
        <v>0</v>
      </c>
      <c r="AK688">
        <v>0</v>
      </c>
    </row>
    <row r="689" spans="5:37" x14ac:dyDescent="0.25">
      <c r="E689" t="s">
        <v>268</v>
      </c>
      <c r="F689">
        <v>4000</v>
      </c>
      <c r="G689">
        <v>0</v>
      </c>
      <c r="T689" t="s">
        <v>413</v>
      </c>
      <c r="U689">
        <v>0</v>
      </c>
      <c r="V689">
        <v>0</v>
      </c>
      <c r="AI689" t="s">
        <v>509</v>
      </c>
      <c r="AJ689">
        <v>0</v>
      </c>
      <c r="AK689">
        <v>0</v>
      </c>
    </row>
    <row r="690" spans="5:37" x14ac:dyDescent="0.25">
      <c r="E690" t="s">
        <v>268</v>
      </c>
      <c r="F690">
        <v>0</v>
      </c>
      <c r="G690">
        <v>23000</v>
      </c>
      <c r="T690" t="s">
        <v>413</v>
      </c>
      <c r="U690">
        <v>30000</v>
      </c>
      <c r="V690">
        <v>0</v>
      </c>
      <c r="AI690" t="s">
        <v>509</v>
      </c>
      <c r="AJ690">
        <v>0</v>
      </c>
      <c r="AK690">
        <v>0</v>
      </c>
    </row>
    <row r="691" spans="5:37" x14ac:dyDescent="0.25">
      <c r="E691" t="s">
        <v>268</v>
      </c>
      <c r="F691">
        <v>0</v>
      </c>
      <c r="G691">
        <v>0</v>
      </c>
      <c r="T691" t="s">
        <v>413</v>
      </c>
      <c r="U691">
        <v>0</v>
      </c>
      <c r="V691">
        <v>0</v>
      </c>
      <c r="AI691" t="s">
        <v>509</v>
      </c>
      <c r="AJ691">
        <v>0</v>
      </c>
      <c r="AK691">
        <v>0</v>
      </c>
    </row>
    <row r="692" spans="5:37" x14ac:dyDescent="0.25">
      <c r="E692" t="s">
        <v>268</v>
      </c>
      <c r="F692">
        <v>0</v>
      </c>
      <c r="G692">
        <v>0</v>
      </c>
      <c r="T692" t="s">
        <v>413</v>
      </c>
      <c r="U692">
        <v>20000</v>
      </c>
      <c r="V692">
        <v>0</v>
      </c>
      <c r="AI692" t="s">
        <v>509</v>
      </c>
      <c r="AJ692">
        <v>0</v>
      </c>
      <c r="AK692">
        <v>0</v>
      </c>
    </row>
    <row r="693" spans="5:37" x14ac:dyDescent="0.25">
      <c r="E693" t="s">
        <v>268</v>
      </c>
      <c r="F693">
        <v>0</v>
      </c>
      <c r="G693">
        <v>0</v>
      </c>
      <c r="T693" t="s">
        <v>413</v>
      </c>
      <c r="U693">
        <v>28000</v>
      </c>
      <c r="V693">
        <v>0</v>
      </c>
      <c r="AI693" t="s">
        <v>509</v>
      </c>
      <c r="AJ693">
        <v>0</v>
      </c>
      <c r="AK693">
        <v>0</v>
      </c>
    </row>
    <row r="694" spans="5:37" x14ac:dyDescent="0.25">
      <c r="E694" t="s">
        <v>268</v>
      </c>
      <c r="F694">
        <v>0</v>
      </c>
      <c r="G694">
        <v>0</v>
      </c>
      <c r="T694" t="s">
        <v>413</v>
      </c>
      <c r="U694">
        <v>0</v>
      </c>
      <c r="V694">
        <v>0</v>
      </c>
      <c r="AI694" t="s">
        <v>509</v>
      </c>
      <c r="AJ694">
        <v>0</v>
      </c>
      <c r="AK694">
        <v>33000</v>
      </c>
    </row>
    <row r="695" spans="5:37" x14ac:dyDescent="0.25">
      <c r="E695" t="s">
        <v>268</v>
      </c>
      <c r="F695">
        <v>0</v>
      </c>
      <c r="G695">
        <v>0</v>
      </c>
      <c r="T695" t="s">
        <v>413</v>
      </c>
      <c r="U695">
        <v>0</v>
      </c>
      <c r="V695">
        <v>0</v>
      </c>
      <c r="AI695" t="s">
        <v>509</v>
      </c>
      <c r="AJ695">
        <v>0</v>
      </c>
      <c r="AK695">
        <v>0</v>
      </c>
    </row>
    <row r="696" spans="5:37" x14ac:dyDescent="0.25">
      <c r="E696" t="s">
        <v>268</v>
      </c>
      <c r="F696">
        <v>0</v>
      </c>
      <c r="G696">
        <v>15000</v>
      </c>
      <c r="T696" t="s">
        <v>413</v>
      </c>
      <c r="U696">
        <v>0</v>
      </c>
      <c r="V696">
        <v>0</v>
      </c>
      <c r="AI696" t="s">
        <v>509</v>
      </c>
      <c r="AJ696">
        <v>0</v>
      </c>
      <c r="AK696">
        <v>0</v>
      </c>
    </row>
    <row r="697" spans="5:37" x14ac:dyDescent="0.25">
      <c r="E697" t="s">
        <v>268</v>
      </c>
      <c r="F697">
        <v>0</v>
      </c>
      <c r="G697">
        <v>0</v>
      </c>
      <c r="T697" t="s">
        <v>413</v>
      </c>
      <c r="U697">
        <v>0</v>
      </c>
      <c r="V697">
        <v>0</v>
      </c>
      <c r="AI697" t="s">
        <v>509</v>
      </c>
      <c r="AJ697">
        <v>0</v>
      </c>
      <c r="AK697">
        <v>0</v>
      </c>
    </row>
    <row r="698" spans="5:37" x14ac:dyDescent="0.25">
      <c r="E698" t="s">
        <v>268</v>
      </c>
      <c r="F698">
        <v>0</v>
      </c>
      <c r="G698">
        <v>0</v>
      </c>
      <c r="T698" t="s">
        <v>413</v>
      </c>
      <c r="U698">
        <v>0</v>
      </c>
      <c r="V698">
        <v>0</v>
      </c>
      <c r="AI698" t="s">
        <v>509</v>
      </c>
      <c r="AJ698">
        <v>0</v>
      </c>
      <c r="AK698">
        <v>0</v>
      </c>
    </row>
    <row r="699" spans="5:37" x14ac:dyDescent="0.25">
      <c r="E699" t="s">
        <v>268</v>
      </c>
      <c r="F699">
        <v>0</v>
      </c>
      <c r="G699">
        <v>0</v>
      </c>
      <c r="T699" t="s">
        <v>413</v>
      </c>
      <c r="U699">
        <v>0</v>
      </c>
      <c r="V699">
        <v>0</v>
      </c>
      <c r="AI699" t="s">
        <v>509</v>
      </c>
      <c r="AJ699">
        <v>0</v>
      </c>
      <c r="AK699">
        <v>0</v>
      </c>
    </row>
    <row r="700" spans="5:37" x14ac:dyDescent="0.25">
      <c r="E700" t="s">
        <v>268</v>
      </c>
      <c r="F700">
        <v>3000</v>
      </c>
      <c r="G700">
        <v>0</v>
      </c>
      <c r="T700" t="s">
        <v>413</v>
      </c>
      <c r="U700">
        <v>0</v>
      </c>
      <c r="V700">
        <v>0</v>
      </c>
      <c r="AI700" t="s">
        <v>509</v>
      </c>
      <c r="AJ700">
        <v>0</v>
      </c>
      <c r="AK700">
        <v>0</v>
      </c>
    </row>
    <row r="701" spans="5:37" x14ac:dyDescent="0.25">
      <c r="E701" t="s">
        <v>268</v>
      </c>
      <c r="F701">
        <v>0</v>
      </c>
      <c r="G701">
        <v>0</v>
      </c>
      <c r="T701" t="s">
        <v>413</v>
      </c>
      <c r="U701">
        <v>0</v>
      </c>
      <c r="V701">
        <v>0</v>
      </c>
      <c r="AI701" t="s">
        <v>509</v>
      </c>
      <c r="AJ701">
        <v>36000</v>
      </c>
      <c r="AK701">
        <v>0</v>
      </c>
    </row>
    <row r="702" spans="5:37" x14ac:dyDescent="0.25">
      <c r="E702" t="s">
        <v>268</v>
      </c>
      <c r="F702">
        <v>0</v>
      </c>
      <c r="G702">
        <v>0</v>
      </c>
      <c r="T702" t="s">
        <v>413</v>
      </c>
      <c r="U702">
        <v>21000</v>
      </c>
      <c r="V702">
        <v>0</v>
      </c>
      <c r="AI702" t="s">
        <v>509</v>
      </c>
      <c r="AJ702">
        <v>37000</v>
      </c>
      <c r="AK702">
        <v>0</v>
      </c>
    </row>
    <row r="703" spans="5:37" x14ac:dyDescent="0.25">
      <c r="E703" t="s">
        <v>268</v>
      </c>
      <c r="F703">
        <v>0</v>
      </c>
      <c r="G703">
        <v>0</v>
      </c>
      <c r="T703" t="s">
        <v>413</v>
      </c>
      <c r="U703">
        <v>0</v>
      </c>
      <c r="V703">
        <v>0</v>
      </c>
      <c r="AI703" t="s">
        <v>509</v>
      </c>
      <c r="AJ703">
        <v>38000</v>
      </c>
      <c r="AK703">
        <v>0</v>
      </c>
    </row>
    <row r="704" spans="5:37" x14ac:dyDescent="0.25">
      <c r="E704" t="s">
        <v>268</v>
      </c>
      <c r="F704">
        <v>0</v>
      </c>
      <c r="G704">
        <v>0</v>
      </c>
      <c r="T704" t="s">
        <v>413</v>
      </c>
      <c r="U704">
        <v>0</v>
      </c>
      <c r="V704">
        <v>0</v>
      </c>
      <c r="AI704" t="s">
        <v>509</v>
      </c>
      <c r="AJ704">
        <v>39000</v>
      </c>
      <c r="AK704">
        <v>0</v>
      </c>
    </row>
    <row r="705" spans="5:37" x14ac:dyDescent="0.25">
      <c r="E705" t="s">
        <v>268</v>
      </c>
      <c r="F705">
        <v>0</v>
      </c>
      <c r="G705">
        <v>0</v>
      </c>
      <c r="T705" t="s">
        <v>413</v>
      </c>
      <c r="U705">
        <v>15000</v>
      </c>
      <c r="V705">
        <v>0</v>
      </c>
      <c r="AI705" t="s">
        <v>352</v>
      </c>
      <c r="AJ705">
        <v>0</v>
      </c>
      <c r="AK705">
        <v>0</v>
      </c>
    </row>
    <row r="706" spans="5:37" x14ac:dyDescent="0.25">
      <c r="E706" t="s">
        <v>268</v>
      </c>
      <c r="F706">
        <v>0</v>
      </c>
      <c r="G706">
        <v>0</v>
      </c>
      <c r="T706" t="s">
        <v>413</v>
      </c>
      <c r="U706">
        <v>0</v>
      </c>
      <c r="V706">
        <v>0</v>
      </c>
      <c r="AI706" t="s">
        <v>352</v>
      </c>
      <c r="AJ706">
        <v>45000</v>
      </c>
      <c r="AK706">
        <v>0</v>
      </c>
    </row>
    <row r="707" spans="5:37" x14ac:dyDescent="0.25">
      <c r="E707" t="s">
        <v>268</v>
      </c>
      <c r="F707">
        <v>7000</v>
      </c>
      <c r="G707">
        <v>0</v>
      </c>
      <c r="T707" t="s">
        <v>413</v>
      </c>
      <c r="U707">
        <v>0</v>
      </c>
      <c r="V707">
        <v>0</v>
      </c>
      <c r="AI707" t="s">
        <v>640</v>
      </c>
      <c r="AJ707">
        <v>0</v>
      </c>
      <c r="AK707">
        <v>0</v>
      </c>
    </row>
    <row r="708" spans="5:37" x14ac:dyDescent="0.25">
      <c r="E708" t="s">
        <v>268</v>
      </c>
      <c r="F708">
        <v>0</v>
      </c>
      <c r="G708">
        <v>0</v>
      </c>
      <c r="T708" t="s">
        <v>413</v>
      </c>
      <c r="U708">
        <v>0</v>
      </c>
      <c r="V708">
        <v>0</v>
      </c>
      <c r="AI708" t="s">
        <v>640</v>
      </c>
      <c r="AJ708">
        <v>0</v>
      </c>
      <c r="AK708">
        <v>28000</v>
      </c>
    </row>
    <row r="709" spans="5:37" x14ac:dyDescent="0.25">
      <c r="E709" t="s">
        <v>268</v>
      </c>
      <c r="F709">
        <v>4000</v>
      </c>
      <c r="G709">
        <v>0</v>
      </c>
      <c r="T709" t="s">
        <v>413</v>
      </c>
      <c r="U709">
        <v>0</v>
      </c>
      <c r="V709">
        <v>45000</v>
      </c>
      <c r="AI709" t="s">
        <v>640</v>
      </c>
      <c r="AJ709">
        <v>0</v>
      </c>
      <c r="AK709">
        <v>0</v>
      </c>
    </row>
    <row r="710" spans="5:37" x14ac:dyDescent="0.25">
      <c r="E710" t="s">
        <v>268</v>
      </c>
      <c r="F710">
        <v>0</v>
      </c>
      <c r="G710">
        <v>0</v>
      </c>
      <c r="T710" t="s">
        <v>413</v>
      </c>
      <c r="U710">
        <v>0</v>
      </c>
      <c r="V710">
        <v>0</v>
      </c>
      <c r="AI710" t="s">
        <v>640</v>
      </c>
      <c r="AJ710">
        <v>0</v>
      </c>
      <c r="AK710">
        <v>0</v>
      </c>
    </row>
    <row r="711" spans="5:37" x14ac:dyDescent="0.25">
      <c r="E711" t="s">
        <v>268</v>
      </c>
      <c r="F711">
        <v>0</v>
      </c>
      <c r="G711">
        <v>0</v>
      </c>
      <c r="T711" t="s">
        <v>413</v>
      </c>
      <c r="U711">
        <v>19000</v>
      </c>
      <c r="V711">
        <v>0</v>
      </c>
      <c r="AI711" t="s">
        <v>640</v>
      </c>
      <c r="AJ711">
        <v>0</v>
      </c>
      <c r="AK711">
        <v>0</v>
      </c>
    </row>
    <row r="712" spans="5:37" x14ac:dyDescent="0.25">
      <c r="E712" t="s">
        <v>268</v>
      </c>
      <c r="F712">
        <v>0</v>
      </c>
      <c r="G712">
        <v>0</v>
      </c>
      <c r="T712" t="s">
        <v>413</v>
      </c>
      <c r="U712">
        <v>0</v>
      </c>
      <c r="V712">
        <v>0</v>
      </c>
      <c r="AI712" t="s">
        <v>640</v>
      </c>
      <c r="AJ712">
        <v>0</v>
      </c>
      <c r="AK712">
        <v>24000</v>
      </c>
    </row>
    <row r="713" spans="5:37" x14ac:dyDescent="0.25">
      <c r="E713" t="s">
        <v>268</v>
      </c>
      <c r="F713">
        <v>0</v>
      </c>
      <c r="G713">
        <v>0</v>
      </c>
      <c r="T713" t="s">
        <v>413</v>
      </c>
      <c r="U713">
        <v>0</v>
      </c>
      <c r="V713">
        <v>0</v>
      </c>
      <c r="AI713" t="s">
        <v>640</v>
      </c>
      <c r="AJ713">
        <v>0</v>
      </c>
      <c r="AK713">
        <v>0</v>
      </c>
    </row>
    <row r="714" spans="5:37" x14ac:dyDescent="0.25">
      <c r="E714" t="s">
        <v>268</v>
      </c>
      <c r="F714">
        <v>0</v>
      </c>
      <c r="G714">
        <v>0</v>
      </c>
      <c r="T714" t="s">
        <v>413</v>
      </c>
      <c r="U714">
        <v>0</v>
      </c>
      <c r="V714">
        <v>0</v>
      </c>
      <c r="AI714" t="s">
        <v>640</v>
      </c>
      <c r="AJ714">
        <v>0</v>
      </c>
      <c r="AK714">
        <v>48000</v>
      </c>
    </row>
    <row r="715" spans="5:37" x14ac:dyDescent="0.25">
      <c r="E715" t="s">
        <v>268</v>
      </c>
      <c r="F715">
        <v>0</v>
      </c>
      <c r="G715">
        <v>0</v>
      </c>
      <c r="T715" t="s">
        <v>413</v>
      </c>
      <c r="U715">
        <v>0</v>
      </c>
      <c r="V715">
        <v>0</v>
      </c>
      <c r="AI715" t="s">
        <v>640</v>
      </c>
      <c r="AJ715">
        <v>0</v>
      </c>
      <c r="AK715">
        <v>46000</v>
      </c>
    </row>
    <row r="716" spans="5:37" x14ac:dyDescent="0.25">
      <c r="E716" t="s">
        <v>268</v>
      </c>
      <c r="F716">
        <v>0</v>
      </c>
      <c r="G716">
        <v>0</v>
      </c>
      <c r="T716" t="s">
        <v>413</v>
      </c>
      <c r="U716">
        <v>0</v>
      </c>
      <c r="V716">
        <v>0</v>
      </c>
      <c r="AI716" t="s">
        <v>640</v>
      </c>
      <c r="AJ716">
        <v>0</v>
      </c>
      <c r="AK716">
        <v>0</v>
      </c>
    </row>
    <row r="717" spans="5:37" x14ac:dyDescent="0.25">
      <c r="E717" t="s">
        <v>268</v>
      </c>
      <c r="F717">
        <v>0</v>
      </c>
      <c r="G717">
        <v>0</v>
      </c>
      <c r="T717" t="s">
        <v>413</v>
      </c>
      <c r="U717">
        <v>0</v>
      </c>
      <c r="V717">
        <v>0</v>
      </c>
      <c r="AI717" t="s">
        <v>640</v>
      </c>
      <c r="AJ717">
        <v>0</v>
      </c>
      <c r="AK717">
        <v>36000</v>
      </c>
    </row>
    <row r="718" spans="5:37" x14ac:dyDescent="0.25">
      <c r="E718" t="s">
        <v>268</v>
      </c>
      <c r="F718">
        <v>0</v>
      </c>
      <c r="G718">
        <v>0</v>
      </c>
      <c r="T718" t="s">
        <v>413</v>
      </c>
      <c r="U718">
        <v>0</v>
      </c>
      <c r="V718">
        <v>0</v>
      </c>
      <c r="AI718" t="s">
        <v>640</v>
      </c>
      <c r="AJ718">
        <v>0</v>
      </c>
      <c r="AK718">
        <v>0</v>
      </c>
    </row>
    <row r="719" spans="5:37" x14ac:dyDescent="0.25">
      <c r="E719" t="s">
        <v>268</v>
      </c>
      <c r="F719">
        <v>0</v>
      </c>
      <c r="G719">
        <v>18000</v>
      </c>
      <c r="T719" t="s">
        <v>413</v>
      </c>
      <c r="U719">
        <v>0</v>
      </c>
      <c r="V719">
        <v>0</v>
      </c>
      <c r="AI719" t="s">
        <v>640</v>
      </c>
      <c r="AJ719">
        <v>0</v>
      </c>
      <c r="AK719">
        <v>400</v>
      </c>
    </row>
    <row r="720" spans="5:37" x14ac:dyDescent="0.25">
      <c r="E720" t="s">
        <v>268</v>
      </c>
      <c r="F720">
        <v>0</v>
      </c>
      <c r="G720">
        <v>0</v>
      </c>
      <c r="T720" t="s">
        <v>413</v>
      </c>
      <c r="U720">
        <v>0</v>
      </c>
      <c r="V720">
        <v>0</v>
      </c>
      <c r="AI720" t="s">
        <v>640</v>
      </c>
      <c r="AJ720">
        <v>0</v>
      </c>
      <c r="AK720">
        <v>42000</v>
      </c>
    </row>
    <row r="721" spans="5:37" x14ac:dyDescent="0.25">
      <c r="E721" t="s">
        <v>268</v>
      </c>
      <c r="F721">
        <v>0</v>
      </c>
      <c r="G721">
        <v>0</v>
      </c>
      <c r="T721" t="s">
        <v>413</v>
      </c>
      <c r="U721">
        <v>0</v>
      </c>
      <c r="V721">
        <v>0</v>
      </c>
      <c r="AI721" t="s">
        <v>640</v>
      </c>
      <c r="AJ721">
        <v>0</v>
      </c>
      <c r="AK721">
        <v>0</v>
      </c>
    </row>
    <row r="722" spans="5:37" x14ac:dyDescent="0.25">
      <c r="E722" t="s">
        <v>268</v>
      </c>
      <c r="F722">
        <v>0</v>
      </c>
      <c r="G722">
        <v>0</v>
      </c>
      <c r="T722" t="s">
        <v>413</v>
      </c>
      <c r="U722">
        <v>0</v>
      </c>
      <c r="V722">
        <v>0</v>
      </c>
      <c r="AI722" t="s">
        <v>640</v>
      </c>
      <c r="AJ722">
        <v>0</v>
      </c>
      <c r="AK722">
        <v>0</v>
      </c>
    </row>
    <row r="723" spans="5:37" x14ac:dyDescent="0.25">
      <c r="E723" t="s">
        <v>268</v>
      </c>
      <c r="F723">
        <v>0</v>
      </c>
      <c r="G723">
        <v>0</v>
      </c>
      <c r="T723" t="s">
        <v>413</v>
      </c>
      <c r="U723">
        <v>0</v>
      </c>
      <c r="V723">
        <v>0</v>
      </c>
      <c r="AI723" t="s">
        <v>640</v>
      </c>
      <c r="AJ723">
        <v>0</v>
      </c>
      <c r="AK723">
        <v>0</v>
      </c>
    </row>
    <row r="724" spans="5:37" x14ac:dyDescent="0.25">
      <c r="E724" t="s">
        <v>268</v>
      </c>
      <c r="F724">
        <v>0</v>
      </c>
      <c r="G724">
        <v>0</v>
      </c>
      <c r="T724" t="s">
        <v>413</v>
      </c>
      <c r="U724">
        <v>0</v>
      </c>
      <c r="V724">
        <v>0</v>
      </c>
      <c r="AI724" t="s">
        <v>640</v>
      </c>
      <c r="AJ724">
        <v>0</v>
      </c>
      <c r="AK724">
        <v>0</v>
      </c>
    </row>
    <row r="725" spans="5:37" x14ac:dyDescent="0.25">
      <c r="E725" t="s">
        <v>268</v>
      </c>
      <c r="F725">
        <v>0</v>
      </c>
      <c r="G725">
        <v>0</v>
      </c>
      <c r="T725" t="s">
        <v>413</v>
      </c>
      <c r="U725">
        <v>0</v>
      </c>
      <c r="V725">
        <v>0</v>
      </c>
      <c r="AI725" t="s">
        <v>640</v>
      </c>
      <c r="AJ725">
        <v>0</v>
      </c>
      <c r="AK725">
        <v>0</v>
      </c>
    </row>
    <row r="726" spans="5:37" x14ac:dyDescent="0.25">
      <c r="E726" t="s">
        <v>268</v>
      </c>
      <c r="F726">
        <v>0</v>
      </c>
      <c r="G726">
        <v>0</v>
      </c>
      <c r="T726" t="s">
        <v>413</v>
      </c>
      <c r="U726">
        <v>20000</v>
      </c>
      <c r="V726">
        <v>0</v>
      </c>
      <c r="AI726" t="s">
        <v>640</v>
      </c>
      <c r="AJ726">
        <v>0</v>
      </c>
      <c r="AK726">
        <v>800</v>
      </c>
    </row>
    <row r="727" spans="5:37" x14ac:dyDescent="0.25">
      <c r="E727" t="s">
        <v>268</v>
      </c>
      <c r="F727">
        <v>0</v>
      </c>
      <c r="G727">
        <v>0</v>
      </c>
      <c r="T727" t="s">
        <v>413</v>
      </c>
      <c r="U727">
        <v>0</v>
      </c>
      <c r="V727">
        <v>0</v>
      </c>
      <c r="AI727" t="s">
        <v>640</v>
      </c>
      <c r="AJ727">
        <v>0</v>
      </c>
      <c r="AK727">
        <v>0</v>
      </c>
    </row>
    <row r="728" spans="5:37" x14ac:dyDescent="0.25">
      <c r="E728" t="s">
        <v>268</v>
      </c>
      <c r="F728">
        <v>0</v>
      </c>
      <c r="G728">
        <v>0</v>
      </c>
      <c r="T728" t="s">
        <v>413</v>
      </c>
      <c r="U728">
        <v>0</v>
      </c>
      <c r="V728">
        <v>0</v>
      </c>
      <c r="AI728" t="s">
        <v>640</v>
      </c>
      <c r="AJ728">
        <v>0</v>
      </c>
      <c r="AK728">
        <v>0</v>
      </c>
    </row>
    <row r="729" spans="5:37" x14ac:dyDescent="0.25">
      <c r="E729" t="s">
        <v>268</v>
      </c>
      <c r="F729">
        <v>1100</v>
      </c>
      <c r="G729">
        <v>0</v>
      </c>
      <c r="T729" t="s">
        <v>67</v>
      </c>
      <c r="U729">
        <v>0</v>
      </c>
      <c r="V729">
        <v>0</v>
      </c>
      <c r="AI729" t="s">
        <v>640</v>
      </c>
      <c r="AJ729">
        <v>0</v>
      </c>
      <c r="AK729">
        <v>0</v>
      </c>
    </row>
    <row r="730" spans="5:37" x14ac:dyDescent="0.25">
      <c r="E730" t="s">
        <v>268</v>
      </c>
      <c r="F730">
        <v>0</v>
      </c>
      <c r="G730">
        <v>0</v>
      </c>
      <c r="T730" t="s">
        <v>7336</v>
      </c>
      <c r="U730">
        <v>0</v>
      </c>
      <c r="V730">
        <v>0</v>
      </c>
      <c r="AI730" t="s">
        <v>640</v>
      </c>
      <c r="AJ730">
        <v>0</v>
      </c>
      <c r="AK730">
        <v>0</v>
      </c>
    </row>
    <row r="731" spans="5:37" x14ac:dyDescent="0.25">
      <c r="E731" t="s">
        <v>268</v>
      </c>
      <c r="F731">
        <v>0</v>
      </c>
      <c r="G731">
        <v>0</v>
      </c>
      <c r="T731" t="s">
        <v>68</v>
      </c>
      <c r="U731">
        <v>0</v>
      </c>
      <c r="V731">
        <v>0</v>
      </c>
      <c r="AI731" t="s">
        <v>640</v>
      </c>
      <c r="AJ731">
        <v>0</v>
      </c>
      <c r="AK731">
        <v>0</v>
      </c>
    </row>
    <row r="732" spans="5:37" x14ac:dyDescent="0.25">
      <c r="E732" t="s">
        <v>268</v>
      </c>
      <c r="F732">
        <v>0</v>
      </c>
      <c r="G732">
        <v>0</v>
      </c>
      <c r="T732" t="s">
        <v>68</v>
      </c>
      <c r="U732">
        <v>0</v>
      </c>
      <c r="V732">
        <v>0</v>
      </c>
      <c r="AI732" t="s">
        <v>640</v>
      </c>
      <c r="AJ732">
        <v>0</v>
      </c>
      <c r="AK732">
        <v>32000</v>
      </c>
    </row>
    <row r="733" spans="5:37" x14ac:dyDescent="0.25">
      <c r="E733" t="s">
        <v>268</v>
      </c>
      <c r="F733">
        <v>0</v>
      </c>
      <c r="G733">
        <v>0</v>
      </c>
      <c r="T733" t="s">
        <v>69</v>
      </c>
      <c r="U733">
        <v>0</v>
      </c>
      <c r="V733">
        <v>0</v>
      </c>
      <c r="AI733" t="s">
        <v>640</v>
      </c>
      <c r="AJ733">
        <v>0</v>
      </c>
      <c r="AK733">
        <v>20000</v>
      </c>
    </row>
    <row r="734" spans="5:37" x14ac:dyDescent="0.25">
      <c r="E734" t="s">
        <v>268</v>
      </c>
      <c r="F734">
        <v>6000</v>
      </c>
      <c r="G734">
        <v>0</v>
      </c>
      <c r="T734" t="s">
        <v>50</v>
      </c>
      <c r="U734">
        <v>0</v>
      </c>
      <c r="V734">
        <v>0</v>
      </c>
      <c r="AI734" t="s">
        <v>640</v>
      </c>
      <c r="AJ734">
        <v>0</v>
      </c>
      <c r="AK734">
        <v>44000</v>
      </c>
    </row>
    <row r="735" spans="5:37" x14ac:dyDescent="0.25">
      <c r="E735" t="s">
        <v>268</v>
      </c>
      <c r="F735">
        <v>0</v>
      </c>
      <c r="G735">
        <v>0</v>
      </c>
      <c r="T735" t="s">
        <v>50</v>
      </c>
      <c r="U735">
        <v>0</v>
      </c>
      <c r="V735">
        <v>0</v>
      </c>
      <c r="AI735" t="s">
        <v>640</v>
      </c>
      <c r="AJ735">
        <v>0</v>
      </c>
      <c r="AK735">
        <v>0</v>
      </c>
    </row>
    <row r="736" spans="5:37" x14ac:dyDescent="0.25">
      <c r="E736" t="s">
        <v>268</v>
      </c>
      <c r="F736">
        <v>0</v>
      </c>
      <c r="G736">
        <v>0</v>
      </c>
      <c r="T736" t="s">
        <v>50</v>
      </c>
      <c r="U736">
        <v>0</v>
      </c>
      <c r="V736">
        <v>0</v>
      </c>
      <c r="AI736" t="s">
        <v>640</v>
      </c>
      <c r="AJ736">
        <v>0</v>
      </c>
      <c r="AK736">
        <v>40000</v>
      </c>
    </row>
    <row r="737" spans="5:37" x14ac:dyDescent="0.25">
      <c r="E737" t="s">
        <v>268</v>
      </c>
      <c r="F737">
        <v>0</v>
      </c>
      <c r="G737">
        <v>0</v>
      </c>
      <c r="T737" t="s">
        <v>50</v>
      </c>
      <c r="U737">
        <v>0</v>
      </c>
      <c r="V737">
        <v>0</v>
      </c>
      <c r="AI737" t="s">
        <v>640</v>
      </c>
      <c r="AJ737">
        <v>0</v>
      </c>
      <c r="AK737">
        <v>0</v>
      </c>
    </row>
    <row r="738" spans="5:37" x14ac:dyDescent="0.25">
      <c r="E738" t="s">
        <v>268</v>
      </c>
      <c r="F738">
        <v>0</v>
      </c>
      <c r="G738">
        <v>0</v>
      </c>
      <c r="T738" t="s">
        <v>50</v>
      </c>
      <c r="U738">
        <v>0</v>
      </c>
      <c r="V738">
        <v>0</v>
      </c>
      <c r="AI738" t="s">
        <v>640</v>
      </c>
      <c r="AJ738">
        <v>0</v>
      </c>
      <c r="AK738">
        <v>0</v>
      </c>
    </row>
    <row r="739" spans="5:37" x14ac:dyDescent="0.25">
      <c r="E739" t="s">
        <v>268</v>
      </c>
      <c r="F739">
        <v>0</v>
      </c>
      <c r="G739">
        <v>0</v>
      </c>
      <c r="T739" t="s">
        <v>50</v>
      </c>
      <c r="U739">
        <v>0</v>
      </c>
      <c r="V739">
        <v>0</v>
      </c>
      <c r="AI739" t="s">
        <v>640</v>
      </c>
      <c r="AJ739">
        <v>0</v>
      </c>
      <c r="AK739">
        <v>0</v>
      </c>
    </row>
    <row r="740" spans="5:37" x14ac:dyDescent="0.25">
      <c r="E740" t="s">
        <v>268</v>
      </c>
      <c r="F740">
        <v>0</v>
      </c>
      <c r="G740">
        <v>0</v>
      </c>
      <c r="T740" t="s">
        <v>50</v>
      </c>
      <c r="U740">
        <v>0</v>
      </c>
      <c r="V740">
        <v>0</v>
      </c>
      <c r="AI740" t="s">
        <v>640</v>
      </c>
      <c r="AJ740">
        <v>30000</v>
      </c>
      <c r="AK740">
        <v>0</v>
      </c>
    </row>
    <row r="741" spans="5:37" x14ac:dyDescent="0.25">
      <c r="E741" t="s">
        <v>268</v>
      </c>
      <c r="F741">
        <v>0</v>
      </c>
      <c r="G741">
        <v>0</v>
      </c>
      <c r="T741" t="s">
        <v>50</v>
      </c>
      <c r="U741">
        <v>0</v>
      </c>
      <c r="V741">
        <v>0</v>
      </c>
      <c r="AI741" t="s">
        <v>599</v>
      </c>
      <c r="AJ741">
        <v>0</v>
      </c>
      <c r="AK741">
        <v>0</v>
      </c>
    </row>
    <row r="742" spans="5:37" x14ac:dyDescent="0.25">
      <c r="E742" t="s">
        <v>268</v>
      </c>
      <c r="F742">
        <v>2000</v>
      </c>
      <c r="G742">
        <v>0</v>
      </c>
      <c r="T742" t="s">
        <v>50</v>
      </c>
      <c r="U742">
        <v>0</v>
      </c>
      <c r="V742">
        <v>0</v>
      </c>
      <c r="AI742" t="s">
        <v>599</v>
      </c>
      <c r="AJ742">
        <v>0</v>
      </c>
      <c r="AK742">
        <v>0</v>
      </c>
    </row>
    <row r="743" spans="5:37" x14ac:dyDescent="0.25">
      <c r="E743" t="s">
        <v>268</v>
      </c>
      <c r="F743">
        <v>0</v>
      </c>
      <c r="G743">
        <v>0</v>
      </c>
      <c r="T743" t="s">
        <v>50</v>
      </c>
      <c r="U743">
        <v>0</v>
      </c>
      <c r="V743">
        <v>0</v>
      </c>
      <c r="AI743" t="s">
        <v>599</v>
      </c>
      <c r="AJ743">
        <v>0</v>
      </c>
      <c r="AK743">
        <v>0</v>
      </c>
    </row>
    <row r="744" spans="5:37" x14ac:dyDescent="0.25">
      <c r="E744" t="s">
        <v>268</v>
      </c>
      <c r="F744">
        <v>0</v>
      </c>
      <c r="G744">
        <v>0</v>
      </c>
      <c r="T744" t="s">
        <v>50</v>
      </c>
      <c r="U744">
        <v>0</v>
      </c>
      <c r="V744">
        <v>0</v>
      </c>
      <c r="AI744" t="s">
        <v>599</v>
      </c>
      <c r="AJ744">
        <v>0</v>
      </c>
      <c r="AK744">
        <v>0</v>
      </c>
    </row>
    <row r="745" spans="5:37" x14ac:dyDescent="0.25">
      <c r="E745" t="s">
        <v>268</v>
      </c>
      <c r="F745">
        <v>0</v>
      </c>
      <c r="G745">
        <v>0</v>
      </c>
      <c r="T745" t="s">
        <v>50</v>
      </c>
      <c r="U745">
        <v>0</v>
      </c>
      <c r="V745">
        <v>0</v>
      </c>
      <c r="AI745" t="s">
        <v>599</v>
      </c>
      <c r="AJ745">
        <v>0</v>
      </c>
      <c r="AK745">
        <v>0</v>
      </c>
    </row>
    <row r="746" spans="5:37" x14ac:dyDescent="0.25">
      <c r="E746" t="s">
        <v>268</v>
      </c>
      <c r="F746">
        <v>4000</v>
      </c>
      <c r="G746">
        <v>0</v>
      </c>
      <c r="T746" t="s">
        <v>50</v>
      </c>
      <c r="U746">
        <v>0</v>
      </c>
      <c r="V746">
        <v>0</v>
      </c>
      <c r="AI746" t="s">
        <v>599</v>
      </c>
      <c r="AJ746">
        <v>0</v>
      </c>
      <c r="AK746">
        <v>0</v>
      </c>
    </row>
    <row r="747" spans="5:37" x14ac:dyDescent="0.25">
      <c r="E747" t="s">
        <v>268</v>
      </c>
      <c r="F747">
        <v>0</v>
      </c>
      <c r="G747">
        <v>25000</v>
      </c>
      <c r="T747" t="s">
        <v>50</v>
      </c>
      <c r="U747">
        <v>0</v>
      </c>
      <c r="V747">
        <v>0</v>
      </c>
      <c r="AI747" t="s">
        <v>599</v>
      </c>
      <c r="AJ747">
        <v>0</v>
      </c>
      <c r="AK747">
        <v>0</v>
      </c>
    </row>
    <row r="748" spans="5:37" x14ac:dyDescent="0.25">
      <c r="E748" t="s">
        <v>268</v>
      </c>
      <c r="F748">
        <v>0</v>
      </c>
      <c r="G748">
        <v>0</v>
      </c>
      <c r="T748" t="s">
        <v>50</v>
      </c>
      <c r="U748">
        <v>0</v>
      </c>
      <c r="V748">
        <v>0</v>
      </c>
      <c r="AI748" t="s">
        <v>599</v>
      </c>
      <c r="AJ748">
        <v>0</v>
      </c>
      <c r="AK748">
        <v>0</v>
      </c>
    </row>
    <row r="749" spans="5:37" x14ac:dyDescent="0.25">
      <c r="E749" t="s">
        <v>268</v>
      </c>
      <c r="F749">
        <v>5000</v>
      </c>
      <c r="G749">
        <v>0</v>
      </c>
      <c r="T749" t="s">
        <v>50</v>
      </c>
      <c r="U749">
        <v>0</v>
      </c>
      <c r="V749">
        <v>0</v>
      </c>
      <c r="AI749" t="s">
        <v>599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50</v>
      </c>
      <c r="U750">
        <v>0</v>
      </c>
      <c r="V750">
        <v>0</v>
      </c>
      <c r="AI750" t="s">
        <v>599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50</v>
      </c>
      <c r="U751">
        <v>0</v>
      </c>
      <c r="V751">
        <v>0</v>
      </c>
      <c r="AI751" t="s">
        <v>599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50</v>
      </c>
      <c r="U752">
        <v>0</v>
      </c>
      <c r="V752">
        <v>0</v>
      </c>
      <c r="AI752" t="s">
        <v>599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50</v>
      </c>
      <c r="U753">
        <v>0</v>
      </c>
      <c r="V753">
        <v>0</v>
      </c>
      <c r="AI753" t="s">
        <v>599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50</v>
      </c>
      <c r="U754">
        <v>0</v>
      </c>
      <c r="V754">
        <v>0</v>
      </c>
      <c r="AI754" t="s">
        <v>599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582</v>
      </c>
      <c r="U755">
        <v>0</v>
      </c>
      <c r="V755">
        <v>0</v>
      </c>
      <c r="AI755" t="s">
        <v>599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582</v>
      </c>
      <c r="U756">
        <v>0</v>
      </c>
      <c r="V756">
        <v>0</v>
      </c>
      <c r="AI756" t="s">
        <v>599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582</v>
      </c>
      <c r="U757">
        <v>0</v>
      </c>
      <c r="V757">
        <v>0</v>
      </c>
      <c r="AI757" t="s">
        <v>599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582</v>
      </c>
      <c r="U758">
        <v>0</v>
      </c>
      <c r="V758">
        <v>0</v>
      </c>
      <c r="AI758" t="s">
        <v>599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582</v>
      </c>
      <c r="U759">
        <v>0</v>
      </c>
      <c r="V759">
        <v>0</v>
      </c>
      <c r="AI759" t="s">
        <v>599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582</v>
      </c>
      <c r="U760">
        <v>0</v>
      </c>
      <c r="V760">
        <v>0</v>
      </c>
      <c r="AI760" t="s">
        <v>599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582</v>
      </c>
      <c r="U761">
        <v>0</v>
      </c>
      <c r="V761">
        <v>0</v>
      </c>
      <c r="AI761" t="s">
        <v>599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582</v>
      </c>
      <c r="U762">
        <v>0</v>
      </c>
      <c r="V762">
        <v>0</v>
      </c>
      <c r="AI762" t="s">
        <v>599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582</v>
      </c>
      <c r="U763">
        <v>0</v>
      </c>
      <c r="V763">
        <v>0</v>
      </c>
      <c r="AI763" t="s">
        <v>599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43</v>
      </c>
      <c r="U764">
        <v>0</v>
      </c>
      <c r="V764">
        <v>27000</v>
      </c>
      <c r="AI764" t="s">
        <v>599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43</v>
      </c>
      <c r="U765">
        <v>0</v>
      </c>
      <c r="V765">
        <v>0</v>
      </c>
      <c r="AI765" t="s">
        <v>599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43</v>
      </c>
      <c r="U766">
        <v>0</v>
      </c>
      <c r="V766">
        <v>0</v>
      </c>
      <c r="AI766" t="s">
        <v>599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43</v>
      </c>
      <c r="U767">
        <v>0</v>
      </c>
      <c r="V767">
        <v>0</v>
      </c>
      <c r="AI767" t="s">
        <v>599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43</v>
      </c>
      <c r="U768">
        <v>0</v>
      </c>
      <c r="V768">
        <v>0</v>
      </c>
      <c r="AI768" t="s">
        <v>599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43</v>
      </c>
      <c r="U769">
        <v>18000</v>
      </c>
      <c r="V769">
        <v>0</v>
      </c>
      <c r="AI769" t="s">
        <v>599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43</v>
      </c>
      <c r="U770">
        <v>0</v>
      </c>
      <c r="V770">
        <v>0</v>
      </c>
      <c r="AI770" t="s">
        <v>599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43</v>
      </c>
      <c r="U771">
        <v>18000</v>
      </c>
      <c r="V771">
        <v>0</v>
      </c>
      <c r="AI771" t="s">
        <v>599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43</v>
      </c>
      <c r="U772">
        <v>0</v>
      </c>
      <c r="V772">
        <v>0</v>
      </c>
      <c r="AI772" t="s">
        <v>599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43</v>
      </c>
      <c r="U773">
        <v>0</v>
      </c>
      <c r="V773">
        <v>0</v>
      </c>
      <c r="AI773" t="s">
        <v>599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43</v>
      </c>
      <c r="U774">
        <v>0</v>
      </c>
      <c r="V774">
        <v>0</v>
      </c>
      <c r="AI774" t="s">
        <v>599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43</v>
      </c>
      <c r="U775">
        <v>0</v>
      </c>
      <c r="V775">
        <v>0</v>
      </c>
      <c r="AI775" t="s">
        <v>599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43</v>
      </c>
      <c r="U776">
        <v>0</v>
      </c>
      <c r="V776">
        <v>0</v>
      </c>
      <c r="AI776" t="s">
        <v>599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43</v>
      </c>
      <c r="U777">
        <v>0</v>
      </c>
      <c r="V777">
        <v>0</v>
      </c>
      <c r="AI777" t="s">
        <v>599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43</v>
      </c>
      <c r="U778">
        <v>0</v>
      </c>
      <c r="V778">
        <v>0</v>
      </c>
      <c r="AI778" t="s">
        <v>599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43</v>
      </c>
      <c r="U779">
        <v>0</v>
      </c>
      <c r="V779">
        <v>34000</v>
      </c>
      <c r="AI779" t="s">
        <v>599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43</v>
      </c>
      <c r="U780">
        <v>0</v>
      </c>
      <c r="V780">
        <v>0</v>
      </c>
      <c r="AI780" t="s">
        <v>364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43</v>
      </c>
      <c r="U781">
        <v>0</v>
      </c>
      <c r="V781">
        <v>0</v>
      </c>
      <c r="AI781" t="s">
        <v>364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43</v>
      </c>
      <c r="U782">
        <v>0</v>
      </c>
      <c r="V782">
        <v>0</v>
      </c>
      <c r="AI782" t="s">
        <v>364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43</v>
      </c>
      <c r="U783">
        <v>0</v>
      </c>
      <c r="V783">
        <v>20000</v>
      </c>
      <c r="AI783" t="s">
        <v>364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18000</v>
      </c>
      <c r="AI784" t="s">
        <v>364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43</v>
      </c>
      <c r="U785">
        <v>18000</v>
      </c>
      <c r="V785">
        <v>0</v>
      </c>
      <c r="AI785" t="s">
        <v>364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43</v>
      </c>
      <c r="U786">
        <v>0</v>
      </c>
      <c r="V786">
        <v>0</v>
      </c>
      <c r="AI786" t="s">
        <v>364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  <c r="AI787" t="s">
        <v>364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43</v>
      </c>
      <c r="U788">
        <v>0</v>
      </c>
      <c r="V788">
        <v>0</v>
      </c>
      <c r="AI788" t="s">
        <v>364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43</v>
      </c>
      <c r="U789">
        <v>0</v>
      </c>
      <c r="V789">
        <v>0</v>
      </c>
      <c r="AI789" t="s">
        <v>364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34000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44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44</v>
      </c>
      <c r="U794">
        <v>29000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44</v>
      </c>
      <c r="U795">
        <v>35000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44</v>
      </c>
      <c r="U796">
        <v>20000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44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44</v>
      </c>
      <c r="U798">
        <v>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44</v>
      </c>
      <c r="U799">
        <v>21000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44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45</v>
      </c>
      <c r="U801">
        <v>32000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45</v>
      </c>
      <c r="U802">
        <v>32000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45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45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45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272</v>
      </c>
      <c r="U806">
        <v>38500</v>
      </c>
      <c r="V806">
        <v>0</v>
      </c>
    </row>
    <row r="807" spans="5:22" x14ac:dyDescent="0.25">
      <c r="E807" t="s">
        <v>97</v>
      </c>
      <c r="F807">
        <v>0</v>
      </c>
      <c r="G807">
        <v>15000</v>
      </c>
      <c r="T807" t="s">
        <v>272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272</v>
      </c>
      <c r="U808">
        <v>36000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272</v>
      </c>
      <c r="U809">
        <v>38500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272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272</v>
      </c>
      <c r="U811">
        <v>36000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272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272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272</v>
      </c>
      <c r="U814">
        <v>36000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272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502</v>
      </c>
      <c r="U816">
        <v>38000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502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502</v>
      </c>
      <c r="U818">
        <v>42000</v>
      </c>
      <c r="V818">
        <v>0</v>
      </c>
    </row>
    <row r="819" spans="5:22" x14ac:dyDescent="0.25">
      <c r="E819" t="s">
        <v>97</v>
      </c>
      <c r="F819">
        <v>0</v>
      </c>
      <c r="G819">
        <v>0</v>
      </c>
      <c r="T819" t="s">
        <v>129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129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129</v>
      </c>
      <c r="U821">
        <v>34000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129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129</v>
      </c>
      <c r="U823">
        <v>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129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129</v>
      </c>
      <c r="U825">
        <v>25000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129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129</v>
      </c>
      <c r="U827">
        <v>38000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129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129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129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129</v>
      </c>
      <c r="U831">
        <v>30000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36000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129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129</v>
      </c>
      <c r="U834">
        <v>30000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129</v>
      </c>
      <c r="U835">
        <v>40000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129</v>
      </c>
      <c r="U836">
        <v>37000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129</v>
      </c>
      <c r="U837">
        <v>20000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129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129</v>
      </c>
      <c r="U840">
        <v>20000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129</v>
      </c>
      <c r="U842">
        <v>35000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129</v>
      </c>
      <c r="U843">
        <v>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129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129</v>
      </c>
      <c r="U845">
        <v>35000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31000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29000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32000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33000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27000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40000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602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602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602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602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602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602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602</v>
      </c>
      <c r="U863">
        <v>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602</v>
      </c>
      <c r="U864">
        <v>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602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602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602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602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602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602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602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602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602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602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602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602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602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602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602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602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602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602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602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602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602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602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602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602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602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602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602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602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602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602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602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602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602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602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602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602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602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602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602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602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602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602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602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602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602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602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602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602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602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602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602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475</v>
      </c>
      <c r="U916">
        <v>15000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475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475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475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475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475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475</v>
      </c>
      <c r="U922">
        <v>30000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475</v>
      </c>
      <c r="U923">
        <v>45000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475</v>
      </c>
      <c r="U924">
        <v>45000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475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475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475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475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475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475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144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144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144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144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144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144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144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49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49</v>
      </c>
      <c r="U940">
        <v>14000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49</v>
      </c>
      <c r="U941">
        <v>16000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49</v>
      </c>
      <c r="U942">
        <v>12000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49</v>
      </c>
      <c r="U943">
        <v>18000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49</v>
      </c>
      <c r="U944">
        <v>24000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19</v>
      </c>
      <c r="U945">
        <v>0</v>
      </c>
      <c r="V945">
        <v>16000</v>
      </c>
    </row>
    <row r="946" spans="5:22" x14ac:dyDescent="0.25">
      <c r="E946" t="s">
        <v>102</v>
      </c>
      <c r="F946">
        <v>0</v>
      </c>
      <c r="G946">
        <v>26000</v>
      </c>
      <c r="T946" t="s">
        <v>19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19</v>
      </c>
      <c r="U947">
        <v>0</v>
      </c>
      <c r="V947">
        <v>16000</v>
      </c>
    </row>
    <row r="948" spans="5:22" x14ac:dyDescent="0.25">
      <c r="E948" t="s">
        <v>10</v>
      </c>
      <c r="F948">
        <v>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26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26</v>
      </c>
      <c r="U950">
        <v>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26</v>
      </c>
      <c r="U951">
        <v>38000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26</v>
      </c>
      <c r="U952">
        <v>21000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26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26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26</v>
      </c>
      <c r="U955">
        <v>19000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26</v>
      </c>
      <c r="U957">
        <v>17000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26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26</v>
      </c>
      <c r="U959">
        <v>30000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26</v>
      </c>
      <c r="U960">
        <v>30000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26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26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26</v>
      </c>
      <c r="U963">
        <v>42000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26</v>
      </c>
      <c r="U964">
        <v>35000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26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26</v>
      </c>
      <c r="U967">
        <v>30000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26</v>
      </c>
      <c r="U968">
        <v>46000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26</v>
      </c>
      <c r="U969">
        <v>45000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26</v>
      </c>
      <c r="U970">
        <v>46000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26</v>
      </c>
      <c r="U971">
        <v>32000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26</v>
      </c>
      <c r="U972">
        <v>40000</v>
      </c>
      <c r="V972">
        <v>0</v>
      </c>
    </row>
    <row r="973" spans="5:22" x14ac:dyDescent="0.25">
      <c r="E973" t="s">
        <v>51</v>
      </c>
      <c r="F973">
        <v>6000</v>
      </c>
      <c r="G973">
        <v>12000</v>
      </c>
      <c r="T973" t="s">
        <v>26</v>
      </c>
      <c r="U973">
        <v>47000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26</v>
      </c>
      <c r="U974">
        <v>35000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130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130</v>
      </c>
      <c r="U984">
        <v>0</v>
      </c>
      <c r="V984">
        <v>40000</v>
      </c>
    </row>
    <row r="985" spans="5:22" x14ac:dyDescent="0.25">
      <c r="E985" t="s">
        <v>52</v>
      </c>
      <c r="F985">
        <v>0</v>
      </c>
      <c r="G985">
        <v>16000</v>
      </c>
      <c r="T985" t="s">
        <v>130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130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130</v>
      </c>
      <c r="U991">
        <v>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130</v>
      </c>
      <c r="U996">
        <v>0</v>
      </c>
      <c r="V996">
        <v>40000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130</v>
      </c>
      <c r="U999">
        <v>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130</v>
      </c>
      <c r="U1001">
        <v>0</v>
      </c>
      <c r="V1001">
        <v>30000</v>
      </c>
    </row>
    <row r="1002" spans="5:22" x14ac:dyDescent="0.25">
      <c r="E1002" t="s">
        <v>54</v>
      </c>
      <c r="F1002">
        <v>24000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130</v>
      </c>
      <c r="U1003">
        <v>0</v>
      </c>
      <c r="V1003">
        <v>40000</v>
      </c>
    </row>
    <row r="1004" spans="5:22" x14ac:dyDescent="0.25">
      <c r="E1004" t="s">
        <v>54</v>
      </c>
      <c r="F1004">
        <v>16000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30000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40000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40000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421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421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421</v>
      </c>
      <c r="F1027">
        <v>8000</v>
      </c>
      <c r="G1027">
        <v>0</v>
      </c>
      <c r="T1027" t="s">
        <v>130</v>
      </c>
      <c r="U1027">
        <v>0</v>
      </c>
      <c r="V1027">
        <v>30000</v>
      </c>
    </row>
    <row r="1028" spans="5:22" x14ac:dyDescent="0.25">
      <c r="E1028" t="s">
        <v>421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421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421</v>
      </c>
      <c r="F1030">
        <v>1200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423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423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423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423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423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423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423</v>
      </c>
      <c r="F1037">
        <v>0</v>
      </c>
      <c r="G1037">
        <v>0</v>
      </c>
      <c r="T1037" t="s">
        <v>130</v>
      </c>
      <c r="U1037">
        <v>0</v>
      </c>
      <c r="V1037">
        <v>40000</v>
      </c>
    </row>
    <row r="1038" spans="5:22" x14ac:dyDescent="0.25">
      <c r="E1038" t="s">
        <v>423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423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423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423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423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423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423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423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423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423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423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423</v>
      </c>
      <c r="F1049">
        <v>0</v>
      </c>
      <c r="G1049">
        <v>0</v>
      </c>
      <c r="T1049" t="s">
        <v>46</v>
      </c>
      <c r="U1049">
        <v>46000</v>
      </c>
      <c r="V1049">
        <v>0</v>
      </c>
    </row>
    <row r="1050" spans="5:22" x14ac:dyDescent="0.25">
      <c r="E1050" t="s">
        <v>423</v>
      </c>
      <c r="F1050">
        <v>0</v>
      </c>
      <c r="G1050">
        <v>0</v>
      </c>
      <c r="T1050" t="s">
        <v>46</v>
      </c>
      <c r="U1050">
        <v>46000</v>
      </c>
      <c r="V1050">
        <v>0</v>
      </c>
    </row>
    <row r="1051" spans="5:22" x14ac:dyDescent="0.25">
      <c r="E1051" t="s">
        <v>423</v>
      </c>
      <c r="F1051">
        <v>0</v>
      </c>
      <c r="G1051">
        <v>0</v>
      </c>
      <c r="T1051" t="s">
        <v>46</v>
      </c>
      <c r="U1051">
        <v>25000</v>
      </c>
      <c r="V1051">
        <v>0</v>
      </c>
    </row>
    <row r="1052" spans="5:22" x14ac:dyDescent="0.25">
      <c r="E1052" t="s">
        <v>423</v>
      </c>
      <c r="F1052">
        <v>0</v>
      </c>
      <c r="G1052">
        <v>0</v>
      </c>
      <c r="T1052" t="s">
        <v>46</v>
      </c>
      <c r="U1052">
        <v>41000</v>
      </c>
      <c r="V1052">
        <v>0</v>
      </c>
    </row>
    <row r="1053" spans="5:22" x14ac:dyDescent="0.25">
      <c r="E1053" t="s">
        <v>423</v>
      </c>
      <c r="F1053">
        <v>0</v>
      </c>
      <c r="G1053">
        <v>0</v>
      </c>
      <c r="T1053" t="s">
        <v>46</v>
      </c>
      <c r="U1053">
        <v>0</v>
      </c>
      <c r="V1053">
        <v>0</v>
      </c>
    </row>
    <row r="1054" spans="5:22" x14ac:dyDescent="0.25">
      <c r="E1054" t="s">
        <v>413</v>
      </c>
      <c r="F1054">
        <v>0</v>
      </c>
      <c r="G1054">
        <v>0</v>
      </c>
      <c r="T1054" t="s">
        <v>46</v>
      </c>
      <c r="U1054">
        <v>46000</v>
      </c>
      <c r="V1054">
        <v>0</v>
      </c>
    </row>
    <row r="1055" spans="5:22" x14ac:dyDescent="0.25">
      <c r="E1055" t="s">
        <v>413</v>
      </c>
      <c r="F1055">
        <v>0</v>
      </c>
      <c r="G1055">
        <v>0</v>
      </c>
      <c r="T1055" t="s">
        <v>46</v>
      </c>
      <c r="U1055">
        <v>28000</v>
      </c>
      <c r="V1055">
        <v>0</v>
      </c>
    </row>
    <row r="1056" spans="5:22" x14ac:dyDescent="0.25">
      <c r="E1056" t="s">
        <v>413</v>
      </c>
      <c r="F1056">
        <v>0</v>
      </c>
      <c r="G1056">
        <v>0</v>
      </c>
      <c r="T1056" t="s">
        <v>46</v>
      </c>
      <c r="U1056">
        <v>30000</v>
      </c>
      <c r="V1056">
        <v>0</v>
      </c>
    </row>
    <row r="1057" spans="5:22" x14ac:dyDescent="0.25">
      <c r="E1057" t="s">
        <v>413</v>
      </c>
      <c r="F1057">
        <v>0</v>
      </c>
      <c r="G1057">
        <v>0</v>
      </c>
      <c r="T1057" t="s">
        <v>46</v>
      </c>
      <c r="U1057">
        <v>46000</v>
      </c>
      <c r="V1057">
        <v>0</v>
      </c>
    </row>
    <row r="1058" spans="5:22" x14ac:dyDescent="0.25">
      <c r="E1058" t="s">
        <v>413</v>
      </c>
      <c r="F1058">
        <v>0</v>
      </c>
      <c r="G1058">
        <v>0</v>
      </c>
      <c r="T1058" t="s">
        <v>47</v>
      </c>
      <c r="U1058">
        <v>24000</v>
      </c>
      <c r="V1058">
        <v>0</v>
      </c>
    </row>
    <row r="1059" spans="5:22" x14ac:dyDescent="0.25">
      <c r="E1059" t="s">
        <v>413</v>
      </c>
      <c r="F1059">
        <v>0</v>
      </c>
      <c r="G1059">
        <v>0</v>
      </c>
      <c r="T1059" t="s">
        <v>47</v>
      </c>
      <c r="U1059">
        <v>37000</v>
      </c>
      <c r="V1059">
        <v>0</v>
      </c>
    </row>
    <row r="1060" spans="5:22" x14ac:dyDescent="0.25">
      <c r="E1060" t="s">
        <v>413</v>
      </c>
      <c r="F1060">
        <v>0</v>
      </c>
      <c r="G1060">
        <v>0</v>
      </c>
      <c r="T1060" t="s">
        <v>47</v>
      </c>
      <c r="U1060">
        <v>42000</v>
      </c>
      <c r="V1060">
        <v>0</v>
      </c>
    </row>
    <row r="1061" spans="5:22" x14ac:dyDescent="0.25">
      <c r="E1061" t="s">
        <v>413</v>
      </c>
      <c r="F1061">
        <v>0</v>
      </c>
      <c r="G1061">
        <v>0</v>
      </c>
      <c r="T1061" t="s">
        <v>47</v>
      </c>
      <c r="U1061">
        <v>45000</v>
      </c>
      <c r="V1061">
        <v>0</v>
      </c>
    </row>
    <row r="1062" spans="5:22" x14ac:dyDescent="0.25">
      <c r="E1062" t="s">
        <v>413</v>
      </c>
      <c r="F1062">
        <v>0</v>
      </c>
      <c r="G1062">
        <v>0</v>
      </c>
      <c r="T1062" t="s">
        <v>47</v>
      </c>
      <c r="U1062">
        <v>40000</v>
      </c>
      <c r="V1062">
        <v>0</v>
      </c>
    </row>
    <row r="1063" spans="5:22" x14ac:dyDescent="0.25">
      <c r="E1063" t="s">
        <v>413</v>
      </c>
      <c r="F1063">
        <v>0</v>
      </c>
      <c r="G1063">
        <v>0</v>
      </c>
      <c r="T1063" t="s">
        <v>47</v>
      </c>
      <c r="U1063">
        <v>40000</v>
      </c>
      <c r="V1063">
        <v>0</v>
      </c>
    </row>
    <row r="1064" spans="5:22" x14ac:dyDescent="0.25">
      <c r="E1064" t="s">
        <v>413</v>
      </c>
      <c r="F1064">
        <v>0</v>
      </c>
      <c r="G1064">
        <v>0</v>
      </c>
      <c r="T1064" t="s">
        <v>47</v>
      </c>
      <c r="U1064">
        <v>40000</v>
      </c>
      <c r="V1064">
        <v>0</v>
      </c>
    </row>
    <row r="1065" spans="5:22" x14ac:dyDescent="0.25">
      <c r="E1065" t="s">
        <v>413</v>
      </c>
      <c r="F1065">
        <v>0</v>
      </c>
      <c r="G1065">
        <v>0</v>
      </c>
      <c r="T1065" t="s">
        <v>47</v>
      </c>
      <c r="U1065">
        <v>40000</v>
      </c>
      <c r="V1065">
        <v>0</v>
      </c>
    </row>
    <row r="1066" spans="5:22" x14ac:dyDescent="0.25">
      <c r="E1066" t="s">
        <v>7337</v>
      </c>
      <c r="F1066">
        <v>0</v>
      </c>
      <c r="G1066">
        <v>0</v>
      </c>
      <c r="T1066" t="s">
        <v>48</v>
      </c>
      <c r="U1066">
        <v>20000</v>
      </c>
      <c r="V1066">
        <v>0</v>
      </c>
    </row>
    <row r="1067" spans="5:22" x14ac:dyDescent="0.25">
      <c r="E1067" t="s">
        <v>7340</v>
      </c>
      <c r="F1067">
        <v>0</v>
      </c>
      <c r="G1067">
        <v>0</v>
      </c>
      <c r="T1067" t="s">
        <v>48</v>
      </c>
      <c r="U1067">
        <v>15000</v>
      </c>
      <c r="V1067">
        <v>0</v>
      </c>
    </row>
    <row r="1068" spans="5:22" x14ac:dyDescent="0.25">
      <c r="E1068" t="s">
        <v>7341</v>
      </c>
      <c r="F1068">
        <v>0</v>
      </c>
      <c r="G1068">
        <v>0</v>
      </c>
      <c r="T1068" t="s">
        <v>48</v>
      </c>
      <c r="U1068">
        <v>0</v>
      </c>
      <c r="V1068">
        <v>0</v>
      </c>
    </row>
    <row r="1069" spans="5:22" x14ac:dyDescent="0.25">
      <c r="E1069" t="s">
        <v>7339</v>
      </c>
      <c r="F1069">
        <v>0</v>
      </c>
      <c r="G1069">
        <v>0</v>
      </c>
      <c r="T1069" t="s">
        <v>48</v>
      </c>
      <c r="U1069">
        <v>25000</v>
      </c>
      <c r="V1069">
        <v>0</v>
      </c>
    </row>
    <row r="1070" spans="5:22" x14ac:dyDescent="0.25">
      <c r="E1070" t="s">
        <v>7338</v>
      </c>
      <c r="F1070">
        <v>0</v>
      </c>
      <c r="G1070">
        <v>0</v>
      </c>
      <c r="T1070" t="s">
        <v>287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287</v>
      </c>
      <c r="U1071">
        <v>26000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287</v>
      </c>
      <c r="U1072">
        <v>40000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287</v>
      </c>
      <c r="U1073">
        <v>14000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287</v>
      </c>
      <c r="U1074">
        <v>26000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287</v>
      </c>
      <c r="U1075">
        <v>26000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287</v>
      </c>
      <c r="U1076">
        <v>40000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287</v>
      </c>
      <c r="U1077">
        <v>18000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287</v>
      </c>
      <c r="U1078">
        <v>26000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484</v>
      </c>
      <c r="U1079">
        <v>0</v>
      </c>
      <c r="V1079">
        <v>28000</v>
      </c>
    </row>
    <row r="1080" spans="5:22" x14ac:dyDescent="0.25">
      <c r="E1080" t="s">
        <v>67</v>
      </c>
      <c r="F1080">
        <v>0</v>
      </c>
      <c r="G1080">
        <v>0</v>
      </c>
      <c r="T1080" t="s">
        <v>484</v>
      </c>
      <c r="U1080">
        <v>0</v>
      </c>
      <c r="V1080">
        <v>0</v>
      </c>
    </row>
    <row r="1081" spans="5:22" x14ac:dyDescent="0.25">
      <c r="E1081" t="s">
        <v>7336</v>
      </c>
      <c r="F1081">
        <v>0</v>
      </c>
      <c r="G1081">
        <v>0</v>
      </c>
      <c r="T1081" t="s">
        <v>484</v>
      </c>
      <c r="U1081">
        <v>0</v>
      </c>
      <c r="V1081">
        <v>35000</v>
      </c>
    </row>
    <row r="1082" spans="5:22" x14ac:dyDescent="0.25">
      <c r="E1082" t="s">
        <v>426</v>
      </c>
      <c r="F1082">
        <v>0</v>
      </c>
      <c r="G1082">
        <v>0</v>
      </c>
      <c r="T1082" t="s">
        <v>484</v>
      </c>
      <c r="U1082">
        <v>0</v>
      </c>
      <c r="V1082">
        <v>0</v>
      </c>
    </row>
    <row r="1083" spans="5:22" x14ac:dyDescent="0.25">
      <c r="E1083" t="s">
        <v>426</v>
      </c>
      <c r="F1083">
        <v>0</v>
      </c>
      <c r="G1083">
        <v>0</v>
      </c>
      <c r="T1083" t="s">
        <v>484</v>
      </c>
      <c r="U1083">
        <v>0</v>
      </c>
      <c r="V1083">
        <v>0</v>
      </c>
    </row>
    <row r="1084" spans="5:22" x14ac:dyDescent="0.25">
      <c r="E1084" t="s">
        <v>426</v>
      </c>
      <c r="F1084">
        <v>0</v>
      </c>
      <c r="G1084">
        <v>0</v>
      </c>
      <c r="T1084" t="s">
        <v>484</v>
      </c>
      <c r="U1084">
        <v>0</v>
      </c>
      <c r="V1084">
        <v>0</v>
      </c>
    </row>
    <row r="1085" spans="5:22" x14ac:dyDescent="0.25">
      <c r="E1085" t="s">
        <v>426</v>
      </c>
      <c r="F1085">
        <v>0</v>
      </c>
      <c r="G1085">
        <v>0</v>
      </c>
      <c r="T1085" t="s">
        <v>484</v>
      </c>
      <c r="U1085">
        <v>0</v>
      </c>
      <c r="V1085">
        <v>33000</v>
      </c>
    </row>
    <row r="1086" spans="5:22" x14ac:dyDescent="0.25">
      <c r="E1086" t="s">
        <v>426</v>
      </c>
      <c r="F1086">
        <v>0</v>
      </c>
      <c r="G1086">
        <v>0</v>
      </c>
      <c r="T1086" t="s">
        <v>484</v>
      </c>
      <c r="U1086">
        <v>0</v>
      </c>
      <c r="V1086">
        <v>0</v>
      </c>
    </row>
    <row r="1087" spans="5:22" x14ac:dyDescent="0.25">
      <c r="E1087" t="s">
        <v>426</v>
      </c>
      <c r="F1087">
        <v>0</v>
      </c>
      <c r="G1087">
        <v>0</v>
      </c>
      <c r="T1087" t="s">
        <v>484</v>
      </c>
      <c r="U1087">
        <v>0</v>
      </c>
      <c r="V1087">
        <v>0</v>
      </c>
    </row>
    <row r="1088" spans="5:22" x14ac:dyDescent="0.25">
      <c r="E1088" t="s">
        <v>426</v>
      </c>
      <c r="F1088">
        <v>0</v>
      </c>
      <c r="G1088">
        <v>0</v>
      </c>
      <c r="T1088" t="s">
        <v>484</v>
      </c>
      <c r="U1088">
        <v>0</v>
      </c>
      <c r="V1088">
        <v>24000</v>
      </c>
    </row>
    <row r="1089" spans="5:22" x14ac:dyDescent="0.25">
      <c r="E1089" t="s">
        <v>426</v>
      </c>
      <c r="F1089">
        <v>0</v>
      </c>
      <c r="G1089">
        <v>0</v>
      </c>
      <c r="T1089" t="s">
        <v>484</v>
      </c>
      <c r="U1089">
        <v>0</v>
      </c>
      <c r="V1089">
        <v>0</v>
      </c>
    </row>
    <row r="1090" spans="5:22" x14ac:dyDescent="0.25">
      <c r="E1090" t="s">
        <v>426</v>
      </c>
      <c r="F1090">
        <v>0</v>
      </c>
      <c r="G1090">
        <v>0</v>
      </c>
      <c r="T1090" t="s">
        <v>484</v>
      </c>
      <c r="U1090">
        <v>0</v>
      </c>
      <c r="V1090">
        <v>0</v>
      </c>
    </row>
    <row r="1091" spans="5:22" x14ac:dyDescent="0.25">
      <c r="E1091" t="s">
        <v>426</v>
      </c>
      <c r="F1091">
        <v>0</v>
      </c>
      <c r="G1091">
        <v>0</v>
      </c>
      <c r="T1091" t="s">
        <v>484</v>
      </c>
      <c r="U1091">
        <v>0</v>
      </c>
      <c r="V1091">
        <v>0</v>
      </c>
    </row>
    <row r="1092" spans="5:22" x14ac:dyDescent="0.25">
      <c r="E1092" t="s">
        <v>426</v>
      </c>
      <c r="F1092">
        <v>0</v>
      </c>
      <c r="G1092">
        <v>0</v>
      </c>
      <c r="T1092" t="s">
        <v>484</v>
      </c>
      <c r="U1092">
        <v>0</v>
      </c>
      <c r="V1092">
        <v>0</v>
      </c>
    </row>
    <row r="1093" spans="5:22" x14ac:dyDescent="0.25">
      <c r="E1093" t="s">
        <v>426</v>
      </c>
      <c r="F1093">
        <v>0</v>
      </c>
      <c r="G1093">
        <v>0</v>
      </c>
      <c r="T1093" t="s">
        <v>484</v>
      </c>
      <c r="U1093">
        <v>0</v>
      </c>
      <c r="V1093">
        <v>0</v>
      </c>
    </row>
    <row r="1094" spans="5:22" x14ac:dyDescent="0.25">
      <c r="E1094" t="s">
        <v>426</v>
      </c>
      <c r="F1094">
        <v>0</v>
      </c>
      <c r="G1094">
        <v>0</v>
      </c>
      <c r="T1094" t="s">
        <v>484</v>
      </c>
      <c r="U1094">
        <v>0</v>
      </c>
      <c r="V1094">
        <v>0</v>
      </c>
    </row>
    <row r="1095" spans="5:22" x14ac:dyDescent="0.25">
      <c r="E1095" t="s">
        <v>426</v>
      </c>
      <c r="F1095">
        <v>0</v>
      </c>
      <c r="G1095">
        <v>0</v>
      </c>
      <c r="T1095" t="s">
        <v>484</v>
      </c>
      <c r="U1095">
        <v>0</v>
      </c>
      <c r="V1095">
        <v>0</v>
      </c>
    </row>
    <row r="1096" spans="5:22" x14ac:dyDescent="0.25">
      <c r="E1096" t="s">
        <v>426</v>
      </c>
      <c r="F1096">
        <v>0</v>
      </c>
      <c r="G1096">
        <v>0</v>
      </c>
      <c r="T1096" t="s">
        <v>484</v>
      </c>
      <c r="U1096">
        <v>0</v>
      </c>
      <c r="V1096">
        <v>0</v>
      </c>
    </row>
    <row r="1097" spans="5:22" x14ac:dyDescent="0.25">
      <c r="E1097" t="s">
        <v>426</v>
      </c>
      <c r="F1097">
        <v>0</v>
      </c>
      <c r="G1097">
        <v>0</v>
      </c>
      <c r="T1097" t="s">
        <v>484</v>
      </c>
      <c r="U1097">
        <v>0</v>
      </c>
      <c r="V1097">
        <v>0</v>
      </c>
    </row>
    <row r="1098" spans="5:22" x14ac:dyDescent="0.25">
      <c r="E1098" t="s">
        <v>426</v>
      </c>
      <c r="F1098">
        <v>0</v>
      </c>
      <c r="G1098">
        <v>0</v>
      </c>
      <c r="T1098" t="s">
        <v>484</v>
      </c>
      <c r="U1098">
        <v>0</v>
      </c>
      <c r="V1098">
        <v>0</v>
      </c>
    </row>
    <row r="1099" spans="5:22" x14ac:dyDescent="0.25">
      <c r="E1099" t="s">
        <v>426</v>
      </c>
      <c r="F1099">
        <v>0</v>
      </c>
      <c r="G1099">
        <v>0</v>
      </c>
      <c r="T1099" t="s">
        <v>484</v>
      </c>
      <c r="U1099">
        <v>0</v>
      </c>
      <c r="V1099">
        <v>0</v>
      </c>
    </row>
    <row r="1100" spans="5:22" x14ac:dyDescent="0.25">
      <c r="E1100" t="s">
        <v>426</v>
      </c>
      <c r="F1100">
        <v>0</v>
      </c>
      <c r="G1100">
        <v>0</v>
      </c>
      <c r="T1100" t="s">
        <v>484</v>
      </c>
      <c r="U1100">
        <v>0</v>
      </c>
      <c r="V1100">
        <v>24000</v>
      </c>
    </row>
    <row r="1101" spans="5:22" x14ac:dyDescent="0.25">
      <c r="E1101" t="s">
        <v>426</v>
      </c>
      <c r="F1101">
        <v>0</v>
      </c>
      <c r="G1101">
        <v>0</v>
      </c>
      <c r="T1101" t="s">
        <v>484</v>
      </c>
      <c r="U1101">
        <v>0</v>
      </c>
      <c r="V1101">
        <v>0</v>
      </c>
    </row>
    <row r="1102" spans="5:22" x14ac:dyDescent="0.25">
      <c r="E1102" t="s">
        <v>426</v>
      </c>
      <c r="F1102">
        <v>0</v>
      </c>
      <c r="G1102">
        <v>0</v>
      </c>
      <c r="T1102" t="s">
        <v>484</v>
      </c>
      <c r="U1102">
        <v>0</v>
      </c>
      <c r="V1102">
        <v>0</v>
      </c>
    </row>
    <row r="1103" spans="5:22" x14ac:dyDescent="0.25">
      <c r="E1103" t="s">
        <v>426</v>
      </c>
      <c r="F1103">
        <v>0</v>
      </c>
      <c r="G1103">
        <v>0</v>
      </c>
      <c r="T1103" t="s">
        <v>484</v>
      </c>
      <c r="U1103">
        <v>0</v>
      </c>
      <c r="V1103">
        <v>0</v>
      </c>
    </row>
    <row r="1104" spans="5:22" x14ac:dyDescent="0.25">
      <c r="E1104" t="s">
        <v>426</v>
      </c>
      <c r="F1104">
        <v>0</v>
      </c>
      <c r="G1104">
        <v>0</v>
      </c>
      <c r="T1104" t="s">
        <v>484</v>
      </c>
      <c r="U1104">
        <v>0</v>
      </c>
      <c r="V1104">
        <v>0</v>
      </c>
    </row>
    <row r="1105" spans="5:22" x14ac:dyDescent="0.25">
      <c r="E1105" t="s">
        <v>426</v>
      </c>
      <c r="F1105">
        <v>0</v>
      </c>
      <c r="G1105">
        <v>0</v>
      </c>
      <c r="T1105" t="s">
        <v>484</v>
      </c>
      <c r="U1105">
        <v>0</v>
      </c>
      <c r="V1105">
        <v>0</v>
      </c>
    </row>
    <row r="1106" spans="5:22" x14ac:dyDescent="0.25">
      <c r="E1106" t="s">
        <v>426</v>
      </c>
      <c r="F1106">
        <v>0</v>
      </c>
      <c r="G1106">
        <v>0</v>
      </c>
      <c r="T1106" t="s">
        <v>484</v>
      </c>
      <c r="U1106">
        <v>0</v>
      </c>
      <c r="V1106">
        <v>0</v>
      </c>
    </row>
    <row r="1107" spans="5:22" x14ac:dyDescent="0.25">
      <c r="E1107" t="s">
        <v>426</v>
      </c>
      <c r="F1107">
        <v>0</v>
      </c>
      <c r="G1107">
        <v>0</v>
      </c>
      <c r="T1107" t="s">
        <v>484</v>
      </c>
      <c r="U1107">
        <v>0</v>
      </c>
      <c r="V1107">
        <v>0</v>
      </c>
    </row>
    <row r="1108" spans="5:22" x14ac:dyDescent="0.25">
      <c r="E1108" t="s">
        <v>426</v>
      </c>
      <c r="F1108">
        <v>0</v>
      </c>
      <c r="G1108">
        <v>0</v>
      </c>
      <c r="T1108" t="s">
        <v>484</v>
      </c>
      <c r="U1108">
        <v>0</v>
      </c>
      <c r="V1108">
        <v>0</v>
      </c>
    </row>
    <row r="1109" spans="5:22" x14ac:dyDescent="0.25">
      <c r="E1109" t="s">
        <v>426</v>
      </c>
      <c r="F1109">
        <v>0</v>
      </c>
      <c r="G1109">
        <v>0</v>
      </c>
      <c r="T1109" t="s">
        <v>484</v>
      </c>
      <c r="U1109">
        <v>0</v>
      </c>
      <c r="V1109">
        <v>30000</v>
      </c>
    </row>
    <row r="1110" spans="5:22" x14ac:dyDescent="0.25">
      <c r="E1110" t="s">
        <v>426</v>
      </c>
      <c r="F1110">
        <v>0</v>
      </c>
      <c r="G1110">
        <v>0</v>
      </c>
      <c r="T1110" t="s">
        <v>484</v>
      </c>
      <c r="U1110">
        <v>0</v>
      </c>
      <c r="V1110">
        <v>0</v>
      </c>
    </row>
    <row r="1111" spans="5:22" x14ac:dyDescent="0.25">
      <c r="E1111" t="s">
        <v>426</v>
      </c>
      <c r="F1111">
        <v>0</v>
      </c>
      <c r="G1111">
        <v>0</v>
      </c>
      <c r="T1111" t="s">
        <v>484</v>
      </c>
      <c r="U1111">
        <v>0</v>
      </c>
      <c r="V1111">
        <v>0</v>
      </c>
    </row>
    <row r="1112" spans="5:22" x14ac:dyDescent="0.25">
      <c r="E1112" t="s">
        <v>426</v>
      </c>
      <c r="F1112">
        <v>0</v>
      </c>
      <c r="G1112">
        <v>0</v>
      </c>
      <c r="T1112" t="s">
        <v>484</v>
      </c>
      <c r="U1112">
        <v>0</v>
      </c>
      <c r="V1112">
        <v>0</v>
      </c>
    </row>
    <row r="1113" spans="5:22" x14ac:dyDescent="0.25">
      <c r="E1113" t="s">
        <v>426</v>
      </c>
      <c r="F1113">
        <v>0</v>
      </c>
      <c r="G1113">
        <v>0</v>
      </c>
      <c r="T1113" t="s">
        <v>484</v>
      </c>
      <c r="U1113">
        <v>0</v>
      </c>
      <c r="V1113">
        <v>0</v>
      </c>
    </row>
    <row r="1114" spans="5:22" x14ac:dyDescent="0.25">
      <c r="E1114" t="s">
        <v>426</v>
      </c>
      <c r="F1114">
        <v>0</v>
      </c>
      <c r="G1114">
        <v>0</v>
      </c>
      <c r="T1114" t="s">
        <v>484</v>
      </c>
      <c r="U1114">
        <v>0</v>
      </c>
      <c r="V1114">
        <v>0</v>
      </c>
    </row>
    <row r="1115" spans="5:22" x14ac:dyDescent="0.25">
      <c r="E1115" t="s">
        <v>426</v>
      </c>
      <c r="F1115">
        <v>0</v>
      </c>
      <c r="G1115">
        <v>0</v>
      </c>
      <c r="T1115" t="s">
        <v>484</v>
      </c>
      <c r="U1115">
        <v>0</v>
      </c>
      <c r="V1115">
        <v>0</v>
      </c>
    </row>
    <row r="1116" spans="5:22" x14ac:dyDescent="0.25">
      <c r="E1116" t="s">
        <v>426</v>
      </c>
      <c r="F1116">
        <v>0</v>
      </c>
      <c r="G1116">
        <v>0</v>
      </c>
      <c r="T1116" t="s">
        <v>484</v>
      </c>
      <c r="U1116">
        <v>0</v>
      </c>
      <c r="V1116">
        <v>0</v>
      </c>
    </row>
    <row r="1117" spans="5:22" x14ac:dyDescent="0.25">
      <c r="E1117" t="s">
        <v>426</v>
      </c>
      <c r="F1117">
        <v>0</v>
      </c>
      <c r="G1117">
        <v>0</v>
      </c>
      <c r="T1117" t="s">
        <v>484</v>
      </c>
      <c r="U1117">
        <v>0</v>
      </c>
      <c r="V1117">
        <v>0</v>
      </c>
    </row>
    <row r="1118" spans="5:22" x14ac:dyDescent="0.25">
      <c r="E1118" t="s">
        <v>426</v>
      </c>
      <c r="F1118">
        <v>0</v>
      </c>
      <c r="G1118">
        <v>0</v>
      </c>
      <c r="T1118" t="s">
        <v>484</v>
      </c>
      <c r="U1118">
        <v>0</v>
      </c>
      <c r="V1118">
        <v>0</v>
      </c>
    </row>
    <row r="1119" spans="5:22" x14ac:dyDescent="0.25">
      <c r="E1119" t="s">
        <v>426</v>
      </c>
      <c r="F1119">
        <v>0</v>
      </c>
      <c r="G1119">
        <v>0</v>
      </c>
      <c r="T1119" t="s">
        <v>484</v>
      </c>
      <c r="U1119">
        <v>0</v>
      </c>
      <c r="V1119">
        <v>0</v>
      </c>
    </row>
    <row r="1120" spans="5:22" x14ac:dyDescent="0.25">
      <c r="E1120" t="s">
        <v>426</v>
      </c>
      <c r="F1120">
        <v>0</v>
      </c>
      <c r="G1120">
        <v>0</v>
      </c>
      <c r="T1120" t="s">
        <v>484</v>
      </c>
      <c r="U1120">
        <v>0</v>
      </c>
      <c r="V1120">
        <v>0</v>
      </c>
    </row>
    <row r="1121" spans="5:22" x14ac:dyDescent="0.25">
      <c r="E1121" t="s">
        <v>426</v>
      </c>
      <c r="F1121">
        <v>0</v>
      </c>
      <c r="G1121">
        <v>0</v>
      </c>
      <c r="T1121" t="s">
        <v>484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484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484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484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484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484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484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484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484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484</v>
      </c>
      <c r="U1130">
        <v>0</v>
      </c>
      <c r="V1130">
        <v>28000</v>
      </c>
    </row>
    <row r="1131" spans="5:22" x14ac:dyDescent="0.25">
      <c r="E1131" t="s">
        <v>50</v>
      </c>
      <c r="F1131">
        <v>0</v>
      </c>
      <c r="G1131">
        <v>0</v>
      </c>
      <c r="T1131" t="s">
        <v>484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484</v>
      </c>
      <c r="U1132">
        <v>0</v>
      </c>
      <c r="V1132">
        <v>31000</v>
      </c>
    </row>
    <row r="1133" spans="5:22" x14ac:dyDescent="0.25">
      <c r="E1133" t="s">
        <v>50</v>
      </c>
      <c r="F1133">
        <v>0</v>
      </c>
      <c r="G1133">
        <v>0</v>
      </c>
      <c r="T1133" t="s">
        <v>484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484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484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484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484</v>
      </c>
      <c r="U1137">
        <v>0</v>
      </c>
      <c r="V1137">
        <v>28000</v>
      </c>
    </row>
    <row r="1138" spans="5:22" x14ac:dyDescent="0.25">
      <c r="E1138" t="s">
        <v>50</v>
      </c>
      <c r="F1138">
        <v>0</v>
      </c>
      <c r="G1138">
        <v>0</v>
      </c>
      <c r="T1138" t="s">
        <v>484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484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484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484</v>
      </c>
      <c r="U1141">
        <v>0</v>
      </c>
      <c r="V1141">
        <v>0</v>
      </c>
    </row>
    <row r="1142" spans="5:22" x14ac:dyDescent="0.25">
      <c r="E1142" t="s">
        <v>582</v>
      </c>
      <c r="F1142">
        <v>0</v>
      </c>
      <c r="G1142">
        <v>0</v>
      </c>
      <c r="T1142" t="s">
        <v>484</v>
      </c>
      <c r="U1142">
        <v>0</v>
      </c>
      <c r="V1142">
        <v>0</v>
      </c>
    </row>
    <row r="1143" spans="5:22" x14ac:dyDescent="0.25">
      <c r="E1143" t="s">
        <v>582</v>
      </c>
      <c r="F1143">
        <v>0</v>
      </c>
      <c r="G1143">
        <v>0</v>
      </c>
      <c r="T1143" t="s">
        <v>484</v>
      </c>
      <c r="U1143">
        <v>0</v>
      </c>
      <c r="V1143">
        <v>26000</v>
      </c>
    </row>
    <row r="1144" spans="5:22" x14ac:dyDescent="0.25">
      <c r="E1144" t="s">
        <v>582</v>
      </c>
      <c r="F1144">
        <v>0</v>
      </c>
      <c r="G1144">
        <v>0</v>
      </c>
      <c r="T1144" t="s">
        <v>484</v>
      </c>
      <c r="U1144">
        <v>0</v>
      </c>
      <c r="V1144">
        <v>31000</v>
      </c>
    </row>
    <row r="1145" spans="5:22" x14ac:dyDescent="0.25">
      <c r="E1145" t="s">
        <v>582</v>
      </c>
      <c r="F1145">
        <v>0</v>
      </c>
      <c r="G1145">
        <v>0</v>
      </c>
      <c r="T1145" t="s">
        <v>484</v>
      </c>
      <c r="U1145">
        <v>0</v>
      </c>
      <c r="V1145">
        <v>45000</v>
      </c>
    </row>
    <row r="1146" spans="5:22" x14ac:dyDescent="0.25">
      <c r="E1146" t="s">
        <v>582</v>
      </c>
      <c r="F1146">
        <v>0</v>
      </c>
      <c r="G1146">
        <v>0</v>
      </c>
      <c r="T1146" t="s">
        <v>484</v>
      </c>
      <c r="U1146">
        <v>0</v>
      </c>
      <c r="V1146">
        <v>0</v>
      </c>
    </row>
    <row r="1147" spans="5:22" x14ac:dyDescent="0.25">
      <c r="E1147" t="s">
        <v>582</v>
      </c>
      <c r="F1147">
        <v>0</v>
      </c>
      <c r="G1147">
        <v>0</v>
      </c>
      <c r="T1147" t="s">
        <v>484</v>
      </c>
      <c r="U1147">
        <v>0</v>
      </c>
      <c r="V1147">
        <v>0</v>
      </c>
    </row>
    <row r="1148" spans="5:22" x14ac:dyDescent="0.25">
      <c r="E1148" t="s">
        <v>582</v>
      </c>
      <c r="F1148">
        <v>0</v>
      </c>
      <c r="G1148">
        <v>0</v>
      </c>
      <c r="T1148" t="s">
        <v>484</v>
      </c>
      <c r="U1148">
        <v>0</v>
      </c>
      <c r="V1148">
        <v>0</v>
      </c>
    </row>
    <row r="1149" spans="5:22" x14ac:dyDescent="0.25">
      <c r="E1149" t="s">
        <v>582</v>
      </c>
      <c r="F1149">
        <v>0</v>
      </c>
      <c r="G1149">
        <v>0</v>
      </c>
      <c r="T1149" t="s">
        <v>484</v>
      </c>
      <c r="U1149">
        <v>0</v>
      </c>
      <c r="V1149">
        <v>0</v>
      </c>
    </row>
    <row r="1150" spans="5:22" x14ac:dyDescent="0.25">
      <c r="E1150" t="s">
        <v>582</v>
      </c>
      <c r="F1150">
        <v>0</v>
      </c>
      <c r="G1150">
        <v>0</v>
      </c>
      <c r="T1150" t="s">
        <v>484</v>
      </c>
      <c r="U1150">
        <v>0</v>
      </c>
      <c r="V1150">
        <v>33000</v>
      </c>
    </row>
    <row r="1151" spans="5:22" x14ac:dyDescent="0.25">
      <c r="E1151" t="s">
        <v>582</v>
      </c>
      <c r="F1151">
        <v>0</v>
      </c>
      <c r="G1151">
        <v>0</v>
      </c>
      <c r="T1151" t="s">
        <v>484</v>
      </c>
      <c r="U1151">
        <v>0</v>
      </c>
      <c r="V1151">
        <v>0</v>
      </c>
    </row>
    <row r="1152" spans="5:22" x14ac:dyDescent="0.25">
      <c r="E1152" t="s">
        <v>582</v>
      </c>
      <c r="F1152">
        <v>0</v>
      </c>
      <c r="G1152">
        <v>0</v>
      </c>
      <c r="T1152" t="s">
        <v>484</v>
      </c>
      <c r="U1152">
        <v>0</v>
      </c>
      <c r="V1152">
        <v>33000</v>
      </c>
    </row>
    <row r="1153" spans="5:22" x14ac:dyDescent="0.25">
      <c r="E1153" t="s">
        <v>582</v>
      </c>
      <c r="F1153">
        <v>0</v>
      </c>
      <c r="G1153">
        <v>0</v>
      </c>
      <c r="T1153" t="s">
        <v>484</v>
      </c>
      <c r="U1153">
        <v>0</v>
      </c>
      <c r="V1153">
        <v>0</v>
      </c>
    </row>
    <row r="1154" spans="5:22" x14ac:dyDescent="0.25">
      <c r="E1154" t="s">
        <v>582</v>
      </c>
      <c r="F1154">
        <v>0</v>
      </c>
      <c r="G1154">
        <v>0</v>
      </c>
      <c r="T1154" t="s">
        <v>484</v>
      </c>
      <c r="U1154">
        <v>0</v>
      </c>
      <c r="V1154">
        <v>0</v>
      </c>
    </row>
    <row r="1155" spans="5:22" x14ac:dyDescent="0.25">
      <c r="E1155" t="s">
        <v>582</v>
      </c>
      <c r="F1155">
        <v>0</v>
      </c>
      <c r="G1155">
        <v>0</v>
      </c>
      <c r="T1155" t="s">
        <v>484</v>
      </c>
      <c r="U1155">
        <v>0</v>
      </c>
      <c r="V1155">
        <v>0</v>
      </c>
    </row>
    <row r="1156" spans="5:22" x14ac:dyDescent="0.25">
      <c r="E1156" t="s">
        <v>582</v>
      </c>
      <c r="F1156">
        <v>0</v>
      </c>
      <c r="G1156">
        <v>0</v>
      </c>
      <c r="T1156" t="s">
        <v>484</v>
      </c>
      <c r="U1156">
        <v>0</v>
      </c>
      <c r="V1156">
        <v>0</v>
      </c>
    </row>
    <row r="1157" spans="5:22" x14ac:dyDescent="0.25">
      <c r="E1157" t="s">
        <v>582</v>
      </c>
      <c r="F1157">
        <v>0</v>
      </c>
      <c r="G1157">
        <v>0</v>
      </c>
      <c r="T1157" t="s">
        <v>484</v>
      </c>
      <c r="U1157">
        <v>0</v>
      </c>
      <c r="V1157">
        <v>0</v>
      </c>
    </row>
    <row r="1158" spans="5:22" x14ac:dyDescent="0.25">
      <c r="E1158" t="s">
        <v>582</v>
      </c>
      <c r="F1158">
        <v>0</v>
      </c>
      <c r="G1158">
        <v>0</v>
      </c>
      <c r="T1158" t="s">
        <v>484</v>
      </c>
      <c r="U1158">
        <v>0</v>
      </c>
      <c r="V1158">
        <v>0</v>
      </c>
    </row>
    <row r="1159" spans="5:22" x14ac:dyDescent="0.25">
      <c r="E1159" t="s">
        <v>582</v>
      </c>
      <c r="F1159">
        <v>0</v>
      </c>
      <c r="G1159">
        <v>0</v>
      </c>
      <c r="T1159" t="s">
        <v>484</v>
      </c>
      <c r="U1159">
        <v>0</v>
      </c>
      <c r="V1159">
        <v>0</v>
      </c>
    </row>
    <row r="1160" spans="5:22" x14ac:dyDescent="0.25">
      <c r="E1160" t="s">
        <v>582</v>
      </c>
      <c r="F1160">
        <v>0</v>
      </c>
      <c r="G1160">
        <v>0</v>
      </c>
      <c r="T1160" t="s">
        <v>484</v>
      </c>
      <c r="U1160">
        <v>0</v>
      </c>
      <c r="V1160">
        <v>0</v>
      </c>
    </row>
    <row r="1161" spans="5:22" x14ac:dyDescent="0.25">
      <c r="E1161" t="s">
        <v>582</v>
      </c>
      <c r="F1161">
        <v>0</v>
      </c>
      <c r="G1161">
        <v>0</v>
      </c>
      <c r="T1161" t="s">
        <v>484</v>
      </c>
      <c r="U1161">
        <v>0</v>
      </c>
      <c r="V1161">
        <v>0</v>
      </c>
    </row>
    <row r="1162" spans="5:22" x14ac:dyDescent="0.25">
      <c r="E1162" t="s">
        <v>582</v>
      </c>
      <c r="F1162">
        <v>0</v>
      </c>
      <c r="G1162">
        <v>0</v>
      </c>
      <c r="T1162" t="s">
        <v>484</v>
      </c>
      <c r="U1162">
        <v>0</v>
      </c>
      <c r="V1162">
        <v>0</v>
      </c>
    </row>
    <row r="1163" spans="5:22" x14ac:dyDescent="0.25">
      <c r="E1163" t="s">
        <v>582</v>
      </c>
      <c r="F1163">
        <v>0</v>
      </c>
      <c r="G1163">
        <v>0</v>
      </c>
      <c r="T1163" t="s">
        <v>484</v>
      </c>
      <c r="U1163">
        <v>0</v>
      </c>
      <c r="V1163">
        <v>32000</v>
      </c>
    </row>
    <row r="1164" spans="5:22" x14ac:dyDescent="0.25">
      <c r="E1164" t="s">
        <v>582</v>
      </c>
      <c r="F1164">
        <v>0</v>
      </c>
      <c r="G1164">
        <v>0</v>
      </c>
      <c r="T1164" t="s">
        <v>484</v>
      </c>
      <c r="U1164">
        <v>0</v>
      </c>
      <c r="V1164">
        <v>32000</v>
      </c>
    </row>
    <row r="1165" spans="5:22" x14ac:dyDescent="0.25">
      <c r="E1165" t="s">
        <v>582</v>
      </c>
      <c r="F1165">
        <v>0</v>
      </c>
      <c r="G1165">
        <v>0</v>
      </c>
      <c r="T1165" t="s">
        <v>484</v>
      </c>
      <c r="U1165">
        <v>0</v>
      </c>
      <c r="V1165">
        <v>0</v>
      </c>
    </row>
    <row r="1166" spans="5:22" x14ac:dyDescent="0.25">
      <c r="E1166" t="s">
        <v>582</v>
      </c>
      <c r="F1166">
        <v>0</v>
      </c>
      <c r="G1166">
        <v>0</v>
      </c>
      <c r="T1166" t="s">
        <v>484</v>
      </c>
      <c r="U1166">
        <v>0</v>
      </c>
      <c r="V1166">
        <v>0</v>
      </c>
    </row>
    <row r="1167" spans="5:22" x14ac:dyDescent="0.25">
      <c r="E1167" t="s">
        <v>582</v>
      </c>
      <c r="F1167">
        <v>0</v>
      </c>
      <c r="G1167">
        <v>0</v>
      </c>
      <c r="T1167" t="s">
        <v>484</v>
      </c>
      <c r="U1167">
        <v>0</v>
      </c>
      <c r="V1167">
        <v>0</v>
      </c>
    </row>
    <row r="1168" spans="5:22" x14ac:dyDescent="0.25">
      <c r="E1168" t="s">
        <v>582</v>
      </c>
      <c r="F1168">
        <v>0</v>
      </c>
      <c r="G1168">
        <v>0</v>
      </c>
      <c r="T1168" t="s">
        <v>484</v>
      </c>
      <c r="U1168">
        <v>0</v>
      </c>
      <c r="V1168">
        <v>0</v>
      </c>
    </row>
    <row r="1169" spans="5:22" x14ac:dyDescent="0.25">
      <c r="E1169" t="s">
        <v>582</v>
      </c>
      <c r="F1169">
        <v>0</v>
      </c>
      <c r="G1169">
        <v>0</v>
      </c>
      <c r="T1169" t="s">
        <v>484</v>
      </c>
      <c r="U1169">
        <v>0</v>
      </c>
      <c r="V1169">
        <v>28000</v>
      </c>
    </row>
    <row r="1170" spans="5:22" x14ac:dyDescent="0.25">
      <c r="E1170" t="s">
        <v>582</v>
      </c>
      <c r="F1170">
        <v>0</v>
      </c>
      <c r="G1170">
        <v>0</v>
      </c>
      <c r="T1170" t="s">
        <v>484</v>
      </c>
      <c r="U1170">
        <v>0</v>
      </c>
      <c r="V1170">
        <v>0</v>
      </c>
    </row>
    <row r="1171" spans="5:22" x14ac:dyDescent="0.25">
      <c r="E1171" t="s">
        <v>43</v>
      </c>
      <c r="F1171">
        <v>5000</v>
      </c>
      <c r="G1171">
        <v>0</v>
      </c>
      <c r="T1171" t="s">
        <v>484</v>
      </c>
      <c r="U1171">
        <v>0</v>
      </c>
      <c r="V1171">
        <v>0</v>
      </c>
    </row>
    <row r="1172" spans="5:22" x14ac:dyDescent="0.25">
      <c r="E1172" t="s">
        <v>43</v>
      </c>
      <c r="F1172">
        <v>8000</v>
      </c>
      <c r="G1172">
        <v>0</v>
      </c>
      <c r="T1172" t="s">
        <v>484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484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484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484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484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484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484</v>
      </c>
      <c r="U1178">
        <v>0</v>
      </c>
      <c r="V1178">
        <v>31000</v>
      </c>
    </row>
    <row r="1179" spans="5:22" x14ac:dyDescent="0.25">
      <c r="E1179" t="s">
        <v>43</v>
      </c>
      <c r="F1179">
        <v>0</v>
      </c>
      <c r="G1179">
        <v>0</v>
      </c>
      <c r="T1179" t="s">
        <v>484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484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484</v>
      </c>
      <c r="U1181">
        <v>0</v>
      </c>
      <c r="V1181">
        <v>30000</v>
      </c>
    </row>
    <row r="1182" spans="5:22" x14ac:dyDescent="0.25">
      <c r="E1182" t="s">
        <v>43</v>
      </c>
      <c r="F1182">
        <v>0</v>
      </c>
      <c r="G1182">
        <v>0</v>
      </c>
      <c r="T1182" t="s">
        <v>484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484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484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484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484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484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484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484</v>
      </c>
      <c r="U1189">
        <v>0</v>
      </c>
      <c r="V1189">
        <v>30000</v>
      </c>
    </row>
    <row r="1190" spans="5:22" x14ac:dyDescent="0.25">
      <c r="E1190" t="s">
        <v>43</v>
      </c>
      <c r="F1190">
        <v>0</v>
      </c>
      <c r="G1190">
        <v>0</v>
      </c>
      <c r="T1190" t="s">
        <v>484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484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0</v>
      </c>
      <c r="T1192" t="s">
        <v>484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484</v>
      </c>
      <c r="U1193">
        <v>0</v>
      </c>
      <c r="V1193">
        <v>33000</v>
      </c>
    </row>
    <row r="1194" spans="5:22" x14ac:dyDescent="0.25">
      <c r="E1194" t="s">
        <v>43</v>
      </c>
      <c r="F1194">
        <v>0</v>
      </c>
      <c r="G1194">
        <v>0</v>
      </c>
      <c r="T1194" t="s">
        <v>484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484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484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5000</v>
      </c>
      <c r="T1197" t="s">
        <v>484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484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484</v>
      </c>
      <c r="U1199">
        <v>0</v>
      </c>
      <c r="V1199">
        <v>0</v>
      </c>
    </row>
    <row r="1200" spans="5:22" x14ac:dyDescent="0.25">
      <c r="E1200" t="s">
        <v>43</v>
      </c>
      <c r="F1200">
        <v>9000</v>
      </c>
      <c r="G1200">
        <v>0</v>
      </c>
      <c r="T1200" t="s">
        <v>484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484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484</v>
      </c>
      <c r="U1202">
        <v>0</v>
      </c>
      <c r="V1202">
        <v>33000</v>
      </c>
    </row>
    <row r="1203" spans="5:22" x14ac:dyDescent="0.25">
      <c r="E1203" t="s">
        <v>43</v>
      </c>
      <c r="F1203">
        <v>0</v>
      </c>
      <c r="G1203">
        <v>0</v>
      </c>
      <c r="T1203" t="s">
        <v>484</v>
      </c>
      <c r="U1203">
        <v>0</v>
      </c>
      <c r="V1203">
        <v>26000</v>
      </c>
    </row>
    <row r="1204" spans="5:22" x14ac:dyDescent="0.25">
      <c r="E1204" t="s">
        <v>43</v>
      </c>
      <c r="F1204">
        <v>0</v>
      </c>
      <c r="G1204">
        <v>0</v>
      </c>
      <c r="T1204" t="s">
        <v>484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484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484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484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484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484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484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484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484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484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484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484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484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484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484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484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484</v>
      </c>
      <c r="U1220">
        <v>0</v>
      </c>
      <c r="V1220">
        <v>0</v>
      </c>
    </row>
    <row r="1221" spans="5:22" x14ac:dyDescent="0.25">
      <c r="E1221" t="s">
        <v>43</v>
      </c>
      <c r="F1221">
        <v>0</v>
      </c>
      <c r="G1221">
        <v>0</v>
      </c>
      <c r="T1221" t="s">
        <v>484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484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484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484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484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484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484</v>
      </c>
      <c r="U1227">
        <v>0</v>
      </c>
      <c r="V1227">
        <v>35000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484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484</v>
      </c>
      <c r="U1229">
        <v>0</v>
      </c>
      <c r="V1229">
        <v>32000</v>
      </c>
    </row>
    <row r="1230" spans="5:22" x14ac:dyDescent="0.25">
      <c r="E1230" t="s">
        <v>43</v>
      </c>
      <c r="F1230">
        <v>0</v>
      </c>
      <c r="G1230">
        <v>0</v>
      </c>
      <c r="T1230" t="s">
        <v>484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484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484</v>
      </c>
      <c r="U1232">
        <v>0</v>
      </c>
      <c r="V1232">
        <v>28000</v>
      </c>
    </row>
    <row r="1233" spans="5:22" x14ac:dyDescent="0.25">
      <c r="E1233" t="s">
        <v>43</v>
      </c>
      <c r="F1233">
        <v>14000</v>
      </c>
      <c r="G1233">
        <v>0</v>
      </c>
      <c r="T1233" t="s">
        <v>484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484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484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484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484</v>
      </c>
      <c r="U1237">
        <v>0</v>
      </c>
      <c r="V1237">
        <v>37000</v>
      </c>
    </row>
    <row r="1238" spans="5:22" x14ac:dyDescent="0.25">
      <c r="E1238" t="s">
        <v>43</v>
      </c>
      <c r="F1238">
        <v>0</v>
      </c>
      <c r="G1238">
        <v>1800</v>
      </c>
      <c r="T1238" t="s">
        <v>484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484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484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484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484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484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486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486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486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486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486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486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270</v>
      </c>
      <c r="F1252">
        <v>0</v>
      </c>
      <c r="G1252">
        <v>0</v>
      </c>
      <c r="T1252" t="s">
        <v>486</v>
      </c>
      <c r="U1252">
        <v>0</v>
      </c>
      <c r="V1252">
        <v>24000</v>
      </c>
    </row>
    <row r="1253" spans="5:22" x14ac:dyDescent="0.25">
      <c r="E1253" t="s">
        <v>270</v>
      </c>
      <c r="F1253">
        <v>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270</v>
      </c>
      <c r="F1254">
        <v>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270</v>
      </c>
      <c r="F1255">
        <v>6000</v>
      </c>
      <c r="G1255">
        <v>0</v>
      </c>
      <c r="T1255" t="s">
        <v>487</v>
      </c>
      <c r="U1255">
        <v>0</v>
      </c>
      <c r="V1255">
        <v>0</v>
      </c>
    </row>
    <row r="1256" spans="5:22" x14ac:dyDescent="0.25">
      <c r="E1256" t="s">
        <v>270</v>
      </c>
      <c r="F1256">
        <v>0</v>
      </c>
      <c r="G1256">
        <v>0</v>
      </c>
      <c r="T1256" t="s">
        <v>487</v>
      </c>
      <c r="U1256">
        <v>0</v>
      </c>
      <c r="V1256">
        <v>0</v>
      </c>
    </row>
    <row r="1257" spans="5:22" x14ac:dyDescent="0.25">
      <c r="E1257" t="s">
        <v>270</v>
      </c>
      <c r="F1257">
        <v>0</v>
      </c>
      <c r="G1257">
        <v>5800</v>
      </c>
      <c r="T1257" t="s">
        <v>487</v>
      </c>
      <c r="U1257">
        <v>0</v>
      </c>
      <c r="V1257">
        <v>0</v>
      </c>
    </row>
    <row r="1258" spans="5:22" x14ac:dyDescent="0.25">
      <c r="E1258" t="s">
        <v>270</v>
      </c>
      <c r="F1258">
        <v>0</v>
      </c>
      <c r="G1258">
        <v>5800</v>
      </c>
      <c r="T1258" t="s">
        <v>487</v>
      </c>
      <c r="U1258">
        <v>0</v>
      </c>
      <c r="V1258">
        <v>0</v>
      </c>
    </row>
    <row r="1259" spans="5:22" x14ac:dyDescent="0.25">
      <c r="E1259" t="s">
        <v>270</v>
      </c>
      <c r="F1259">
        <v>0</v>
      </c>
      <c r="G1259">
        <v>0</v>
      </c>
      <c r="T1259" t="s">
        <v>487</v>
      </c>
      <c r="U1259">
        <v>0</v>
      </c>
      <c r="V1259">
        <v>0</v>
      </c>
    </row>
    <row r="1260" spans="5:22" x14ac:dyDescent="0.25">
      <c r="E1260" t="s">
        <v>270</v>
      </c>
      <c r="F1260">
        <v>0</v>
      </c>
      <c r="G1260">
        <v>0</v>
      </c>
      <c r="T1260" t="s">
        <v>487</v>
      </c>
      <c r="U1260">
        <v>0</v>
      </c>
      <c r="V1260">
        <v>0</v>
      </c>
    </row>
    <row r="1261" spans="5:22" x14ac:dyDescent="0.25">
      <c r="E1261" t="s">
        <v>270</v>
      </c>
      <c r="F1261">
        <v>0</v>
      </c>
      <c r="G1261">
        <v>0</v>
      </c>
      <c r="T1261" t="s">
        <v>487</v>
      </c>
      <c r="U1261">
        <v>0</v>
      </c>
      <c r="V1261">
        <v>0</v>
      </c>
    </row>
    <row r="1262" spans="5:22" x14ac:dyDescent="0.25">
      <c r="E1262" t="s">
        <v>270</v>
      </c>
      <c r="F1262">
        <v>4500</v>
      </c>
      <c r="G1262">
        <v>0</v>
      </c>
      <c r="T1262" t="s">
        <v>487</v>
      </c>
      <c r="U1262">
        <v>0</v>
      </c>
      <c r="V1262">
        <v>0</v>
      </c>
    </row>
    <row r="1263" spans="5:22" x14ac:dyDescent="0.25">
      <c r="E1263" t="s">
        <v>270</v>
      </c>
      <c r="F1263">
        <v>0</v>
      </c>
      <c r="G1263">
        <v>0</v>
      </c>
      <c r="T1263" t="s">
        <v>487</v>
      </c>
      <c r="U1263">
        <v>0</v>
      </c>
      <c r="V1263">
        <v>0</v>
      </c>
    </row>
    <row r="1264" spans="5:22" x14ac:dyDescent="0.25">
      <c r="E1264" t="s">
        <v>270</v>
      </c>
      <c r="F1264">
        <v>0</v>
      </c>
      <c r="G1264">
        <v>5700</v>
      </c>
      <c r="T1264" t="s">
        <v>487</v>
      </c>
      <c r="U1264">
        <v>0</v>
      </c>
      <c r="V1264">
        <v>0</v>
      </c>
    </row>
    <row r="1265" spans="5:22" x14ac:dyDescent="0.25">
      <c r="E1265" t="s">
        <v>270</v>
      </c>
      <c r="F1265">
        <v>0</v>
      </c>
      <c r="G1265">
        <v>2500</v>
      </c>
      <c r="T1265" t="s">
        <v>487</v>
      </c>
      <c r="U1265">
        <v>0</v>
      </c>
      <c r="V1265">
        <v>30000</v>
      </c>
    </row>
    <row r="1266" spans="5:22" x14ac:dyDescent="0.25">
      <c r="E1266" t="s">
        <v>270</v>
      </c>
      <c r="F1266">
        <v>0</v>
      </c>
      <c r="G1266">
        <v>0</v>
      </c>
      <c r="T1266" t="s">
        <v>487</v>
      </c>
      <c r="U1266">
        <v>0</v>
      </c>
      <c r="V1266">
        <v>0</v>
      </c>
    </row>
    <row r="1267" spans="5:22" x14ac:dyDescent="0.25">
      <c r="E1267" t="s">
        <v>270</v>
      </c>
      <c r="F1267">
        <v>6000</v>
      </c>
      <c r="G1267">
        <v>0</v>
      </c>
      <c r="T1267" t="s">
        <v>487</v>
      </c>
      <c r="U1267">
        <v>0</v>
      </c>
      <c r="V1267">
        <v>0</v>
      </c>
    </row>
    <row r="1268" spans="5:22" x14ac:dyDescent="0.25">
      <c r="E1268" t="s">
        <v>270</v>
      </c>
      <c r="F1268">
        <v>0</v>
      </c>
      <c r="G1268">
        <v>0</v>
      </c>
      <c r="T1268" t="s">
        <v>487</v>
      </c>
      <c r="U1268">
        <v>0</v>
      </c>
      <c r="V1268">
        <v>0</v>
      </c>
    </row>
    <row r="1269" spans="5:22" x14ac:dyDescent="0.25">
      <c r="E1269" t="s">
        <v>270</v>
      </c>
      <c r="F1269">
        <v>0</v>
      </c>
      <c r="G1269">
        <v>0</v>
      </c>
      <c r="T1269" t="s">
        <v>487</v>
      </c>
      <c r="U1269">
        <v>0</v>
      </c>
      <c r="V1269">
        <v>0</v>
      </c>
    </row>
    <row r="1270" spans="5:22" x14ac:dyDescent="0.25">
      <c r="E1270" t="s">
        <v>270</v>
      </c>
      <c r="F1270">
        <v>3500</v>
      </c>
      <c r="G1270">
        <v>0</v>
      </c>
      <c r="T1270" t="s">
        <v>487</v>
      </c>
      <c r="U1270">
        <v>0</v>
      </c>
      <c r="V1270">
        <v>0</v>
      </c>
    </row>
    <row r="1271" spans="5:22" x14ac:dyDescent="0.25">
      <c r="E1271" t="s">
        <v>270</v>
      </c>
      <c r="F1271">
        <v>0</v>
      </c>
      <c r="G1271">
        <v>0</v>
      </c>
      <c r="T1271" t="s">
        <v>487</v>
      </c>
      <c r="U1271">
        <v>0</v>
      </c>
      <c r="V1271">
        <v>0</v>
      </c>
    </row>
    <row r="1272" spans="5:22" x14ac:dyDescent="0.25">
      <c r="E1272" t="s">
        <v>270</v>
      </c>
      <c r="F1272">
        <v>0</v>
      </c>
      <c r="G1272">
        <v>0</v>
      </c>
      <c r="T1272" t="s">
        <v>487</v>
      </c>
      <c r="U1272">
        <v>0</v>
      </c>
      <c r="V1272">
        <v>0</v>
      </c>
    </row>
    <row r="1273" spans="5:22" x14ac:dyDescent="0.25">
      <c r="E1273" t="s">
        <v>270</v>
      </c>
      <c r="F1273">
        <v>3500</v>
      </c>
      <c r="G1273">
        <v>0</v>
      </c>
      <c r="T1273" t="s">
        <v>487</v>
      </c>
      <c r="U1273">
        <v>0</v>
      </c>
      <c r="V1273">
        <v>0</v>
      </c>
    </row>
    <row r="1274" spans="5:22" x14ac:dyDescent="0.25">
      <c r="E1274" t="s">
        <v>270</v>
      </c>
      <c r="F1274">
        <v>0</v>
      </c>
      <c r="G1274">
        <v>0</v>
      </c>
      <c r="T1274" t="s">
        <v>487</v>
      </c>
      <c r="U1274">
        <v>0</v>
      </c>
      <c r="V1274">
        <v>0</v>
      </c>
    </row>
    <row r="1275" spans="5:22" x14ac:dyDescent="0.25">
      <c r="E1275" t="s">
        <v>270</v>
      </c>
      <c r="F1275">
        <v>0</v>
      </c>
      <c r="G1275">
        <v>0</v>
      </c>
      <c r="T1275" t="s">
        <v>487</v>
      </c>
      <c r="U1275">
        <v>0</v>
      </c>
      <c r="V1275">
        <v>0</v>
      </c>
    </row>
    <row r="1276" spans="5:22" x14ac:dyDescent="0.25">
      <c r="E1276" t="s">
        <v>270</v>
      </c>
      <c r="F1276">
        <v>3500</v>
      </c>
      <c r="G1276">
        <v>0</v>
      </c>
      <c r="T1276" t="s">
        <v>487</v>
      </c>
      <c r="U1276">
        <v>0</v>
      </c>
      <c r="V1276">
        <v>0</v>
      </c>
    </row>
    <row r="1277" spans="5:22" x14ac:dyDescent="0.25">
      <c r="E1277" t="s">
        <v>270</v>
      </c>
      <c r="F1277">
        <v>4500</v>
      </c>
      <c r="G1277">
        <v>0</v>
      </c>
      <c r="T1277" t="s">
        <v>487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487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487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487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487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487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487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487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487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487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487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487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290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290</v>
      </c>
      <c r="U1290">
        <v>0</v>
      </c>
      <c r="V1290">
        <v>45000</v>
      </c>
    </row>
    <row r="1291" spans="5:22" x14ac:dyDescent="0.25">
      <c r="E1291" t="s">
        <v>44</v>
      </c>
      <c r="F1291">
        <v>0</v>
      </c>
      <c r="G1291">
        <v>0</v>
      </c>
      <c r="T1291" t="s">
        <v>290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290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290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292</v>
      </c>
      <c r="U1294">
        <v>0</v>
      </c>
      <c r="V1294">
        <v>25000</v>
      </c>
    </row>
    <row r="1295" spans="5:22" x14ac:dyDescent="0.25">
      <c r="E1295" t="s">
        <v>44</v>
      </c>
      <c r="F1295">
        <v>7400</v>
      </c>
      <c r="G1295">
        <v>0</v>
      </c>
      <c r="T1295" t="s">
        <v>292</v>
      </c>
      <c r="U1295">
        <v>0</v>
      </c>
      <c r="V1295">
        <v>25000</v>
      </c>
    </row>
    <row r="1296" spans="5:22" x14ac:dyDescent="0.25">
      <c r="E1296" t="s">
        <v>44</v>
      </c>
      <c r="F1296">
        <v>0</v>
      </c>
      <c r="G1296">
        <v>0</v>
      </c>
      <c r="T1296" t="s">
        <v>292</v>
      </c>
      <c r="U1296">
        <v>22000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292</v>
      </c>
      <c r="U1297">
        <v>0</v>
      </c>
      <c r="V1297">
        <v>45000</v>
      </c>
    </row>
    <row r="1298" spans="5:22" x14ac:dyDescent="0.25">
      <c r="E1298" t="s">
        <v>44</v>
      </c>
      <c r="F1298">
        <v>0</v>
      </c>
      <c r="G1298">
        <v>0</v>
      </c>
      <c r="T1298" t="s">
        <v>292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292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292</v>
      </c>
      <c r="U1300">
        <v>0</v>
      </c>
      <c r="V1300">
        <v>35000</v>
      </c>
    </row>
    <row r="1301" spans="5:22" x14ac:dyDescent="0.25">
      <c r="E1301" t="s">
        <v>44</v>
      </c>
      <c r="F1301">
        <v>0</v>
      </c>
      <c r="G1301">
        <v>0</v>
      </c>
      <c r="T1301" t="s">
        <v>292</v>
      </c>
      <c r="U1301">
        <v>0</v>
      </c>
      <c r="V1301">
        <v>25000</v>
      </c>
    </row>
    <row r="1302" spans="5:22" x14ac:dyDescent="0.25">
      <c r="E1302" t="s">
        <v>44</v>
      </c>
      <c r="F1302">
        <v>0</v>
      </c>
      <c r="G1302">
        <v>0</v>
      </c>
      <c r="T1302" t="s">
        <v>292</v>
      </c>
      <c r="U1302">
        <v>0</v>
      </c>
      <c r="V1302">
        <v>40000</v>
      </c>
    </row>
    <row r="1303" spans="5:22" x14ac:dyDescent="0.25">
      <c r="E1303" t="s">
        <v>44</v>
      </c>
      <c r="F1303">
        <v>20000</v>
      </c>
      <c r="G1303">
        <v>0</v>
      </c>
      <c r="T1303" t="s">
        <v>292</v>
      </c>
      <c r="U1303">
        <v>30000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292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292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292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292</v>
      </c>
      <c r="U1307">
        <v>0</v>
      </c>
      <c r="V1307">
        <v>25000</v>
      </c>
    </row>
    <row r="1308" spans="5:22" x14ac:dyDescent="0.25">
      <c r="E1308" t="s">
        <v>44</v>
      </c>
      <c r="F1308">
        <v>20000</v>
      </c>
      <c r="G1308">
        <v>0</v>
      </c>
      <c r="T1308" t="s">
        <v>292</v>
      </c>
      <c r="U1308">
        <v>20000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292</v>
      </c>
      <c r="U1309">
        <v>20000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292</v>
      </c>
      <c r="U1310">
        <v>25000</v>
      </c>
      <c r="V1310">
        <v>0</v>
      </c>
    </row>
    <row r="1311" spans="5:22" x14ac:dyDescent="0.25">
      <c r="E1311" t="s">
        <v>271</v>
      </c>
      <c r="F1311">
        <v>0</v>
      </c>
      <c r="G1311">
        <v>0</v>
      </c>
      <c r="T1311" t="s">
        <v>292</v>
      </c>
      <c r="U1311">
        <v>0</v>
      </c>
      <c r="V1311">
        <v>45000</v>
      </c>
    </row>
    <row r="1312" spans="5:22" x14ac:dyDescent="0.25">
      <c r="E1312" t="s">
        <v>271</v>
      </c>
      <c r="F1312">
        <v>0</v>
      </c>
      <c r="G1312">
        <v>0</v>
      </c>
      <c r="T1312" t="s">
        <v>292</v>
      </c>
      <c r="U1312">
        <v>0</v>
      </c>
      <c r="V1312">
        <v>0</v>
      </c>
    </row>
    <row r="1313" spans="5:22" x14ac:dyDescent="0.25">
      <c r="E1313" t="s">
        <v>271</v>
      </c>
      <c r="F1313">
        <v>0</v>
      </c>
      <c r="G1313">
        <v>0</v>
      </c>
      <c r="T1313" t="s">
        <v>292</v>
      </c>
      <c r="U1313">
        <v>14000</v>
      </c>
      <c r="V1313">
        <v>0</v>
      </c>
    </row>
    <row r="1314" spans="5:22" x14ac:dyDescent="0.25">
      <c r="E1314" t="s">
        <v>271</v>
      </c>
      <c r="F1314">
        <v>0</v>
      </c>
      <c r="G1314">
        <v>0</v>
      </c>
      <c r="T1314" t="s">
        <v>292</v>
      </c>
      <c r="U1314">
        <v>0</v>
      </c>
      <c r="V1314">
        <v>0</v>
      </c>
    </row>
    <row r="1315" spans="5:22" x14ac:dyDescent="0.25">
      <c r="E1315" t="s">
        <v>271</v>
      </c>
      <c r="F1315">
        <v>20000</v>
      </c>
      <c r="G1315">
        <v>0</v>
      </c>
      <c r="T1315" t="s">
        <v>292</v>
      </c>
      <c r="U1315">
        <v>0</v>
      </c>
      <c r="V1315">
        <v>0</v>
      </c>
    </row>
    <row r="1316" spans="5:22" x14ac:dyDescent="0.25">
      <c r="E1316" t="s">
        <v>271</v>
      </c>
      <c r="F1316">
        <v>0</v>
      </c>
      <c r="G1316">
        <v>0</v>
      </c>
      <c r="T1316" t="s">
        <v>292</v>
      </c>
      <c r="U1316">
        <v>0</v>
      </c>
      <c r="V1316">
        <v>0</v>
      </c>
    </row>
    <row r="1317" spans="5:22" x14ac:dyDescent="0.25">
      <c r="E1317" t="s">
        <v>271</v>
      </c>
      <c r="F1317">
        <v>0</v>
      </c>
      <c r="G1317">
        <v>0</v>
      </c>
      <c r="T1317" t="s">
        <v>292</v>
      </c>
      <c r="U1317">
        <v>26000</v>
      </c>
      <c r="V1317">
        <v>0</v>
      </c>
    </row>
    <row r="1318" spans="5:22" x14ac:dyDescent="0.25">
      <c r="E1318" t="s">
        <v>271</v>
      </c>
      <c r="F1318">
        <v>20000</v>
      </c>
      <c r="G1318">
        <v>0</v>
      </c>
      <c r="T1318" t="s">
        <v>292</v>
      </c>
      <c r="U1318">
        <v>20000</v>
      </c>
      <c r="V1318">
        <v>0</v>
      </c>
    </row>
    <row r="1319" spans="5:22" x14ac:dyDescent="0.25">
      <c r="E1319" t="s">
        <v>271</v>
      </c>
      <c r="F1319">
        <v>0</v>
      </c>
      <c r="G1319">
        <v>0</v>
      </c>
      <c r="T1319" t="s">
        <v>292</v>
      </c>
      <c r="U1319">
        <v>0</v>
      </c>
      <c r="V1319">
        <v>0</v>
      </c>
    </row>
    <row r="1320" spans="5:22" x14ac:dyDescent="0.25">
      <c r="E1320" t="s">
        <v>271</v>
      </c>
      <c r="F1320">
        <v>0</v>
      </c>
      <c r="G1320">
        <v>0</v>
      </c>
      <c r="T1320" t="s">
        <v>292</v>
      </c>
      <c r="U1320">
        <v>30000</v>
      </c>
      <c r="V1320">
        <v>0</v>
      </c>
    </row>
    <row r="1321" spans="5:22" x14ac:dyDescent="0.25">
      <c r="E1321" t="s">
        <v>271</v>
      </c>
      <c r="F1321">
        <v>0</v>
      </c>
      <c r="G1321">
        <v>0</v>
      </c>
      <c r="T1321" t="s">
        <v>292</v>
      </c>
      <c r="U1321">
        <v>0</v>
      </c>
      <c r="V1321">
        <v>0</v>
      </c>
    </row>
    <row r="1322" spans="5:22" x14ac:dyDescent="0.25">
      <c r="E1322" t="s">
        <v>271</v>
      </c>
      <c r="F1322">
        <v>0</v>
      </c>
      <c r="G1322">
        <v>0</v>
      </c>
      <c r="T1322" t="s">
        <v>292</v>
      </c>
      <c r="U1322">
        <v>0</v>
      </c>
      <c r="V1322">
        <v>0</v>
      </c>
    </row>
    <row r="1323" spans="5:22" x14ac:dyDescent="0.25">
      <c r="E1323" t="s">
        <v>271</v>
      </c>
      <c r="F1323">
        <v>9500</v>
      </c>
      <c r="G1323">
        <v>0</v>
      </c>
      <c r="T1323" t="s">
        <v>292</v>
      </c>
      <c r="U1323">
        <v>0</v>
      </c>
      <c r="V1323">
        <v>0</v>
      </c>
    </row>
    <row r="1324" spans="5:22" x14ac:dyDescent="0.25">
      <c r="E1324" t="s">
        <v>271</v>
      </c>
      <c r="F1324">
        <v>0</v>
      </c>
      <c r="G1324">
        <v>0</v>
      </c>
      <c r="T1324" t="s">
        <v>292</v>
      </c>
      <c r="U1324">
        <v>0</v>
      </c>
      <c r="V1324">
        <v>0</v>
      </c>
    </row>
    <row r="1325" spans="5:22" x14ac:dyDescent="0.25">
      <c r="E1325" t="s">
        <v>271</v>
      </c>
      <c r="F1325">
        <v>0</v>
      </c>
      <c r="G1325">
        <v>0</v>
      </c>
      <c r="T1325" t="s">
        <v>292</v>
      </c>
      <c r="U1325">
        <v>24000</v>
      </c>
      <c r="V1325">
        <v>0</v>
      </c>
    </row>
    <row r="1326" spans="5:22" x14ac:dyDescent="0.25">
      <c r="E1326" t="s">
        <v>271</v>
      </c>
      <c r="F1326">
        <v>0</v>
      </c>
      <c r="G1326">
        <v>0</v>
      </c>
      <c r="T1326" t="s">
        <v>292</v>
      </c>
      <c r="U1326">
        <v>14000</v>
      </c>
      <c r="V1326">
        <v>0</v>
      </c>
    </row>
    <row r="1327" spans="5:22" x14ac:dyDescent="0.25">
      <c r="E1327" t="s">
        <v>271</v>
      </c>
      <c r="F1327">
        <v>0</v>
      </c>
      <c r="G1327">
        <v>0</v>
      </c>
      <c r="T1327" t="s">
        <v>292</v>
      </c>
      <c r="U1327">
        <v>0</v>
      </c>
      <c r="V1327">
        <v>0</v>
      </c>
    </row>
    <row r="1328" spans="5:22" x14ac:dyDescent="0.25">
      <c r="E1328" t="s">
        <v>271</v>
      </c>
      <c r="F1328">
        <v>6000</v>
      </c>
      <c r="G1328">
        <v>0</v>
      </c>
      <c r="T1328" t="s">
        <v>294</v>
      </c>
      <c r="U1328">
        <v>0</v>
      </c>
      <c r="V1328">
        <v>0</v>
      </c>
    </row>
    <row r="1329" spans="5:22" x14ac:dyDescent="0.25">
      <c r="E1329" t="s">
        <v>271</v>
      </c>
      <c r="F1329">
        <v>0</v>
      </c>
      <c r="G1329">
        <v>0</v>
      </c>
      <c r="T1329" t="s">
        <v>294</v>
      </c>
      <c r="U1329">
        <v>0</v>
      </c>
      <c r="V1329">
        <v>0</v>
      </c>
    </row>
    <row r="1330" spans="5:22" x14ac:dyDescent="0.25">
      <c r="E1330" t="s">
        <v>271</v>
      </c>
      <c r="F1330">
        <v>0</v>
      </c>
      <c r="G1330">
        <v>0</v>
      </c>
      <c r="T1330" t="s">
        <v>294</v>
      </c>
      <c r="U1330">
        <v>0</v>
      </c>
      <c r="V1330">
        <v>0</v>
      </c>
    </row>
    <row r="1331" spans="5:22" x14ac:dyDescent="0.25">
      <c r="E1331" t="s">
        <v>271</v>
      </c>
      <c r="F1331">
        <v>20000</v>
      </c>
      <c r="G1331">
        <v>0</v>
      </c>
      <c r="T1331" t="s">
        <v>294</v>
      </c>
      <c r="U1331">
        <v>35000</v>
      </c>
      <c r="V1331">
        <v>0</v>
      </c>
    </row>
    <row r="1332" spans="5:22" x14ac:dyDescent="0.25">
      <c r="E1332" t="s">
        <v>271</v>
      </c>
      <c r="F1332">
        <v>20000</v>
      </c>
      <c r="G1332">
        <v>0</v>
      </c>
      <c r="T1332" t="s">
        <v>294</v>
      </c>
      <c r="U1332">
        <v>0</v>
      </c>
      <c r="V1332">
        <v>0</v>
      </c>
    </row>
    <row r="1333" spans="5:22" x14ac:dyDescent="0.25">
      <c r="E1333" t="s">
        <v>271</v>
      </c>
      <c r="F1333">
        <v>9500</v>
      </c>
      <c r="G1333">
        <v>0</v>
      </c>
      <c r="T1333" t="s">
        <v>294</v>
      </c>
      <c r="U1333">
        <v>0</v>
      </c>
      <c r="V1333">
        <v>45000</v>
      </c>
    </row>
    <row r="1334" spans="5:22" x14ac:dyDescent="0.25">
      <c r="E1334" t="s">
        <v>271</v>
      </c>
      <c r="F1334">
        <v>0</v>
      </c>
      <c r="G1334">
        <v>0</v>
      </c>
      <c r="T1334" t="s">
        <v>294</v>
      </c>
      <c r="U1334">
        <v>0</v>
      </c>
      <c r="V1334">
        <v>0</v>
      </c>
    </row>
    <row r="1335" spans="5:22" x14ac:dyDescent="0.25">
      <c r="E1335" t="s">
        <v>271</v>
      </c>
      <c r="F1335">
        <v>2800</v>
      </c>
      <c r="G1335">
        <v>0</v>
      </c>
      <c r="T1335" t="s">
        <v>294</v>
      </c>
      <c r="U1335">
        <v>35000</v>
      </c>
      <c r="V1335">
        <v>0</v>
      </c>
    </row>
    <row r="1336" spans="5:22" x14ac:dyDescent="0.25">
      <c r="E1336" t="s">
        <v>271</v>
      </c>
      <c r="F1336">
        <v>0</v>
      </c>
      <c r="G1336">
        <v>0</v>
      </c>
      <c r="T1336" t="s">
        <v>294</v>
      </c>
      <c r="U1336">
        <v>0</v>
      </c>
      <c r="V1336">
        <v>0</v>
      </c>
    </row>
    <row r="1337" spans="5:22" x14ac:dyDescent="0.25">
      <c r="E1337" t="s">
        <v>271</v>
      </c>
      <c r="F1337">
        <v>0</v>
      </c>
      <c r="G1337">
        <v>0</v>
      </c>
      <c r="T1337" t="s">
        <v>294</v>
      </c>
      <c r="U1337">
        <v>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294</v>
      </c>
      <c r="U1338">
        <v>0</v>
      </c>
      <c r="V1338">
        <v>0</v>
      </c>
    </row>
    <row r="1339" spans="5:22" x14ac:dyDescent="0.25">
      <c r="E1339" t="s">
        <v>45</v>
      </c>
      <c r="F1339">
        <v>5400</v>
      </c>
      <c r="G1339">
        <v>0</v>
      </c>
      <c r="T1339" t="s">
        <v>294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294</v>
      </c>
      <c r="U1340">
        <v>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294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294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294</v>
      </c>
      <c r="U1343">
        <v>35000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294</v>
      </c>
      <c r="U1344">
        <v>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294</v>
      </c>
      <c r="U1345">
        <v>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297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297</v>
      </c>
      <c r="U1347">
        <v>46000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297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297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297</v>
      </c>
      <c r="U1350">
        <v>30000</v>
      </c>
      <c r="V1350">
        <v>0</v>
      </c>
    </row>
    <row r="1351" spans="5:22" x14ac:dyDescent="0.25">
      <c r="E1351" t="s">
        <v>272</v>
      </c>
      <c r="F1351">
        <v>30000</v>
      </c>
      <c r="G1351">
        <v>0</v>
      </c>
      <c r="T1351" t="s">
        <v>297</v>
      </c>
      <c r="U1351">
        <v>0</v>
      </c>
      <c r="V1351">
        <v>0</v>
      </c>
    </row>
    <row r="1352" spans="5:22" x14ac:dyDescent="0.25">
      <c r="E1352" t="s">
        <v>272</v>
      </c>
      <c r="F1352">
        <v>25000</v>
      </c>
      <c r="G1352">
        <v>0</v>
      </c>
      <c r="T1352" t="s">
        <v>297</v>
      </c>
      <c r="U1352">
        <v>0</v>
      </c>
      <c r="V1352">
        <v>0</v>
      </c>
    </row>
    <row r="1353" spans="5:22" x14ac:dyDescent="0.25">
      <c r="E1353" t="s">
        <v>272</v>
      </c>
      <c r="F1353">
        <v>30000</v>
      </c>
      <c r="G1353">
        <v>0</v>
      </c>
      <c r="T1353" t="s">
        <v>297</v>
      </c>
      <c r="U1353">
        <v>0</v>
      </c>
      <c r="V1353">
        <v>0</v>
      </c>
    </row>
    <row r="1354" spans="5:22" x14ac:dyDescent="0.25">
      <c r="E1354" t="s">
        <v>272</v>
      </c>
      <c r="F1354">
        <v>35000</v>
      </c>
      <c r="G1354">
        <v>0</v>
      </c>
      <c r="T1354" t="s">
        <v>297</v>
      </c>
      <c r="U1354">
        <v>0</v>
      </c>
      <c r="V1354">
        <v>0</v>
      </c>
    </row>
    <row r="1355" spans="5:22" x14ac:dyDescent="0.25">
      <c r="E1355" t="s">
        <v>272</v>
      </c>
      <c r="F1355">
        <v>25000</v>
      </c>
      <c r="G1355">
        <v>0</v>
      </c>
      <c r="T1355" t="s">
        <v>297</v>
      </c>
      <c r="U1355">
        <v>28000</v>
      </c>
      <c r="V1355">
        <v>0</v>
      </c>
    </row>
    <row r="1356" spans="5:22" x14ac:dyDescent="0.25">
      <c r="E1356" t="s">
        <v>272</v>
      </c>
      <c r="F1356">
        <v>25000</v>
      </c>
      <c r="G1356">
        <v>0</v>
      </c>
      <c r="T1356" t="s">
        <v>297</v>
      </c>
      <c r="U1356">
        <v>0</v>
      </c>
      <c r="V1356">
        <v>0</v>
      </c>
    </row>
    <row r="1357" spans="5:22" x14ac:dyDescent="0.25">
      <c r="E1357" t="s">
        <v>272</v>
      </c>
      <c r="F1357">
        <v>30000</v>
      </c>
      <c r="G1357">
        <v>0</v>
      </c>
      <c r="T1357" t="s">
        <v>297</v>
      </c>
      <c r="U1357">
        <v>0</v>
      </c>
      <c r="V1357">
        <v>0</v>
      </c>
    </row>
    <row r="1358" spans="5:22" x14ac:dyDescent="0.25">
      <c r="E1358" t="s">
        <v>272</v>
      </c>
      <c r="F1358">
        <v>35000</v>
      </c>
      <c r="G1358">
        <v>0</v>
      </c>
      <c r="T1358" t="s">
        <v>297</v>
      </c>
      <c r="U1358">
        <v>0</v>
      </c>
      <c r="V1358">
        <v>0</v>
      </c>
    </row>
    <row r="1359" spans="5:22" x14ac:dyDescent="0.25">
      <c r="E1359" t="s">
        <v>272</v>
      </c>
      <c r="F1359">
        <v>25000</v>
      </c>
      <c r="G1359">
        <v>0</v>
      </c>
      <c r="T1359" t="s">
        <v>297</v>
      </c>
      <c r="U1359">
        <v>0</v>
      </c>
      <c r="V1359">
        <v>0</v>
      </c>
    </row>
    <row r="1360" spans="5:22" x14ac:dyDescent="0.25">
      <c r="E1360" t="s">
        <v>272</v>
      </c>
      <c r="F1360">
        <v>35000</v>
      </c>
      <c r="G1360">
        <v>0</v>
      </c>
      <c r="T1360" t="s">
        <v>297</v>
      </c>
      <c r="U1360">
        <v>0</v>
      </c>
      <c r="V1360">
        <v>0</v>
      </c>
    </row>
    <row r="1361" spans="5:22" x14ac:dyDescent="0.25">
      <c r="E1361" t="s">
        <v>272</v>
      </c>
      <c r="F1361">
        <v>35000</v>
      </c>
      <c r="G1361">
        <v>0</v>
      </c>
      <c r="T1361" t="s">
        <v>297</v>
      </c>
      <c r="U1361">
        <v>24000</v>
      </c>
      <c r="V1361">
        <v>0</v>
      </c>
    </row>
    <row r="1362" spans="5:22" x14ac:dyDescent="0.25">
      <c r="E1362" t="s">
        <v>272</v>
      </c>
      <c r="F1362">
        <v>25000</v>
      </c>
      <c r="G1362">
        <v>0</v>
      </c>
      <c r="T1362" t="s">
        <v>297</v>
      </c>
      <c r="U1362">
        <v>22000</v>
      </c>
      <c r="V1362">
        <v>0</v>
      </c>
    </row>
    <row r="1363" spans="5:22" x14ac:dyDescent="0.25">
      <c r="E1363" t="s">
        <v>272</v>
      </c>
      <c r="F1363">
        <v>25000</v>
      </c>
      <c r="G1363">
        <v>0</v>
      </c>
      <c r="T1363" t="s">
        <v>297</v>
      </c>
      <c r="U1363">
        <v>26000</v>
      </c>
      <c r="V1363">
        <v>0</v>
      </c>
    </row>
    <row r="1364" spans="5:22" x14ac:dyDescent="0.25">
      <c r="E1364" t="s">
        <v>272</v>
      </c>
      <c r="F1364">
        <v>0</v>
      </c>
      <c r="G1364">
        <v>0</v>
      </c>
      <c r="T1364" t="s">
        <v>300</v>
      </c>
      <c r="U1364">
        <v>0</v>
      </c>
      <c r="V1364">
        <v>0</v>
      </c>
    </row>
    <row r="1365" spans="5:22" x14ac:dyDescent="0.25">
      <c r="E1365" t="s">
        <v>272</v>
      </c>
      <c r="F1365">
        <v>25000</v>
      </c>
      <c r="G1365">
        <v>0</v>
      </c>
      <c r="T1365" t="s">
        <v>300</v>
      </c>
      <c r="U1365">
        <v>0</v>
      </c>
      <c r="V1365">
        <v>0</v>
      </c>
    </row>
    <row r="1366" spans="5:22" x14ac:dyDescent="0.25">
      <c r="E1366" t="s">
        <v>272</v>
      </c>
      <c r="F1366">
        <v>30000</v>
      </c>
      <c r="G1366">
        <v>0</v>
      </c>
      <c r="T1366" t="s">
        <v>300</v>
      </c>
      <c r="U1366">
        <v>0</v>
      </c>
      <c r="V1366">
        <v>0</v>
      </c>
    </row>
    <row r="1367" spans="5:22" x14ac:dyDescent="0.25">
      <c r="E1367" t="s">
        <v>272</v>
      </c>
      <c r="F1367">
        <v>30000</v>
      </c>
      <c r="G1367">
        <v>0</v>
      </c>
      <c r="T1367" t="s">
        <v>300</v>
      </c>
      <c r="U1367">
        <v>0</v>
      </c>
      <c r="V1367">
        <v>0</v>
      </c>
    </row>
    <row r="1368" spans="5:22" x14ac:dyDescent="0.25">
      <c r="E1368" t="s">
        <v>272</v>
      </c>
      <c r="F1368">
        <v>35000</v>
      </c>
      <c r="G1368">
        <v>0</v>
      </c>
      <c r="T1368" t="s">
        <v>300</v>
      </c>
      <c r="U1368">
        <v>0</v>
      </c>
      <c r="V1368">
        <v>0</v>
      </c>
    </row>
    <row r="1369" spans="5:22" x14ac:dyDescent="0.25">
      <c r="E1369" t="s">
        <v>272</v>
      </c>
      <c r="F1369">
        <v>30000</v>
      </c>
      <c r="G1369">
        <v>0</v>
      </c>
      <c r="T1369" t="s">
        <v>300</v>
      </c>
      <c r="U1369">
        <v>18000</v>
      </c>
      <c r="V1369">
        <v>40000</v>
      </c>
    </row>
    <row r="1370" spans="5:22" x14ac:dyDescent="0.25">
      <c r="E1370" t="s">
        <v>272</v>
      </c>
      <c r="F1370">
        <v>25000</v>
      </c>
      <c r="G1370">
        <v>0</v>
      </c>
      <c r="T1370" t="s">
        <v>300</v>
      </c>
      <c r="U1370">
        <v>0</v>
      </c>
      <c r="V1370">
        <v>0</v>
      </c>
    </row>
    <row r="1371" spans="5:22" x14ac:dyDescent="0.25">
      <c r="E1371" t="s">
        <v>272</v>
      </c>
      <c r="F1371">
        <v>35000</v>
      </c>
      <c r="G1371">
        <v>0</v>
      </c>
      <c r="T1371" t="s">
        <v>300</v>
      </c>
      <c r="U1371">
        <v>0</v>
      </c>
      <c r="V1371">
        <v>0</v>
      </c>
    </row>
    <row r="1372" spans="5:22" x14ac:dyDescent="0.25">
      <c r="E1372" t="s">
        <v>272</v>
      </c>
      <c r="F1372">
        <v>30000</v>
      </c>
      <c r="G1372">
        <v>0</v>
      </c>
      <c r="T1372" t="s">
        <v>300</v>
      </c>
      <c r="U1372">
        <v>0</v>
      </c>
      <c r="V1372">
        <v>0</v>
      </c>
    </row>
    <row r="1373" spans="5:22" x14ac:dyDescent="0.25">
      <c r="E1373" t="s">
        <v>272</v>
      </c>
      <c r="F1373">
        <v>30000</v>
      </c>
      <c r="G1373">
        <v>0</v>
      </c>
      <c r="T1373" t="s">
        <v>300</v>
      </c>
      <c r="U1373">
        <v>0</v>
      </c>
      <c r="V1373">
        <v>0</v>
      </c>
    </row>
    <row r="1374" spans="5:22" x14ac:dyDescent="0.25">
      <c r="E1374" t="s">
        <v>272</v>
      </c>
      <c r="F1374">
        <v>24000</v>
      </c>
      <c r="G1374">
        <v>0</v>
      </c>
      <c r="T1374" t="s">
        <v>300</v>
      </c>
      <c r="U1374">
        <v>0</v>
      </c>
      <c r="V1374">
        <v>0</v>
      </c>
    </row>
    <row r="1375" spans="5:22" x14ac:dyDescent="0.25">
      <c r="E1375" t="s">
        <v>272</v>
      </c>
      <c r="F1375">
        <v>25000</v>
      </c>
      <c r="G1375">
        <v>0</v>
      </c>
      <c r="T1375" t="s">
        <v>300</v>
      </c>
      <c r="U1375">
        <v>0</v>
      </c>
      <c r="V1375">
        <v>0</v>
      </c>
    </row>
    <row r="1376" spans="5:22" x14ac:dyDescent="0.25">
      <c r="E1376" t="s">
        <v>272</v>
      </c>
      <c r="F1376">
        <v>30000</v>
      </c>
      <c r="G1376">
        <v>0</v>
      </c>
      <c r="T1376" t="s">
        <v>300</v>
      </c>
      <c r="U1376">
        <v>18000</v>
      </c>
      <c r="V1376">
        <v>40000</v>
      </c>
    </row>
    <row r="1377" spans="5:22" x14ac:dyDescent="0.25">
      <c r="E1377" t="s">
        <v>272</v>
      </c>
      <c r="F1377">
        <v>30000</v>
      </c>
      <c r="G1377">
        <v>0</v>
      </c>
      <c r="T1377" t="s">
        <v>300</v>
      </c>
      <c r="U1377">
        <v>0</v>
      </c>
      <c r="V1377">
        <v>0</v>
      </c>
    </row>
    <row r="1378" spans="5:22" x14ac:dyDescent="0.25">
      <c r="E1378" t="s">
        <v>272</v>
      </c>
      <c r="F1378">
        <v>30000</v>
      </c>
      <c r="G1378">
        <v>0</v>
      </c>
      <c r="T1378" t="s">
        <v>300</v>
      </c>
      <c r="U1378">
        <v>0</v>
      </c>
      <c r="V1378">
        <v>0</v>
      </c>
    </row>
    <row r="1379" spans="5:22" x14ac:dyDescent="0.25">
      <c r="E1379" t="s">
        <v>272</v>
      </c>
      <c r="F1379">
        <v>25000</v>
      </c>
      <c r="G1379">
        <v>0</v>
      </c>
      <c r="T1379" t="s">
        <v>300</v>
      </c>
      <c r="U1379">
        <v>0</v>
      </c>
      <c r="V1379">
        <v>0</v>
      </c>
    </row>
    <row r="1380" spans="5:22" x14ac:dyDescent="0.25">
      <c r="E1380" t="s">
        <v>278</v>
      </c>
      <c r="F1380">
        <v>0</v>
      </c>
      <c r="G1380">
        <v>0</v>
      </c>
      <c r="T1380" t="s">
        <v>300</v>
      </c>
      <c r="U1380">
        <v>0</v>
      </c>
      <c r="V1380">
        <v>0</v>
      </c>
    </row>
    <row r="1381" spans="5:22" x14ac:dyDescent="0.25">
      <c r="E1381" t="s">
        <v>278</v>
      </c>
      <c r="F1381">
        <v>0</v>
      </c>
      <c r="G1381">
        <v>0</v>
      </c>
      <c r="T1381" t="s">
        <v>303</v>
      </c>
      <c r="U1381">
        <v>0</v>
      </c>
      <c r="V1381">
        <v>0</v>
      </c>
    </row>
    <row r="1382" spans="5:22" x14ac:dyDescent="0.25">
      <c r="E1382" t="s">
        <v>278</v>
      </c>
      <c r="F1382">
        <v>20000</v>
      </c>
      <c r="G1382">
        <v>0</v>
      </c>
      <c r="T1382" t="s">
        <v>303</v>
      </c>
      <c r="U1382">
        <v>0</v>
      </c>
      <c r="V1382">
        <v>0</v>
      </c>
    </row>
    <row r="1383" spans="5:22" x14ac:dyDescent="0.25">
      <c r="E1383" t="s">
        <v>604</v>
      </c>
      <c r="F1383">
        <v>0</v>
      </c>
      <c r="G1383">
        <v>0</v>
      </c>
      <c r="T1383" t="s">
        <v>303</v>
      </c>
      <c r="U1383">
        <v>0</v>
      </c>
      <c r="V1383">
        <v>0</v>
      </c>
    </row>
    <row r="1384" spans="5:22" x14ac:dyDescent="0.25">
      <c r="E1384" t="s">
        <v>604</v>
      </c>
      <c r="F1384">
        <v>0</v>
      </c>
      <c r="G1384">
        <v>0</v>
      </c>
      <c r="T1384" t="s">
        <v>303</v>
      </c>
      <c r="U1384">
        <v>0</v>
      </c>
      <c r="V1384">
        <v>0</v>
      </c>
    </row>
    <row r="1385" spans="5:22" x14ac:dyDescent="0.25">
      <c r="E1385" t="s">
        <v>604</v>
      </c>
      <c r="F1385">
        <v>0</v>
      </c>
      <c r="G1385">
        <v>0</v>
      </c>
      <c r="T1385" t="s">
        <v>303</v>
      </c>
      <c r="U1385">
        <v>0</v>
      </c>
      <c r="V1385">
        <v>0</v>
      </c>
    </row>
    <row r="1386" spans="5:22" x14ac:dyDescent="0.25">
      <c r="E1386" t="s">
        <v>604</v>
      </c>
      <c r="F1386">
        <v>0</v>
      </c>
      <c r="G1386">
        <v>0</v>
      </c>
      <c r="T1386" t="s">
        <v>303</v>
      </c>
      <c r="U1386">
        <v>0</v>
      </c>
      <c r="V1386">
        <v>0</v>
      </c>
    </row>
    <row r="1387" spans="5:22" x14ac:dyDescent="0.25">
      <c r="E1387" t="s">
        <v>604</v>
      </c>
      <c r="F1387">
        <v>0</v>
      </c>
      <c r="G1387">
        <v>0</v>
      </c>
      <c r="T1387" t="s">
        <v>303</v>
      </c>
      <c r="U1387">
        <v>0</v>
      </c>
      <c r="V1387">
        <v>0</v>
      </c>
    </row>
    <row r="1388" spans="5:22" x14ac:dyDescent="0.25">
      <c r="E1388" t="s">
        <v>604</v>
      </c>
      <c r="F1388">
        <v>0</v>
      </c>
      <c r="G1388">
        <v>0</v>
      </c>
      <c r="T1388" t="s">
        <v>303</v>
      </c>
      <c r="U1388">
        <v>0</v>
      </c>
      <c r="V1388">
        <v>0</v>
      </c>
    </row>
    <row r="1389" spans="5:22" x14ac:dyDescent="0.25">
      <c r="E1389" t="s">
        <v>502</v>
      </c>
      <c r="F1389">
        <v>5000</v>
      </c>
      <c r="G1389">
        <v>0</v>
      </c>
      <c r="T1389" t="s">
        <v>303</v>
      </c>
      <c r="U1389">
        <v>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303</v>
      </c>
      <c r="U1390">
        <v>14000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303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303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303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303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303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303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303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303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303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303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303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303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303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303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303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303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303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303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303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303</v>
      </c>
      <c r="U1410">
        <v>0</v>
      </c>
      <c r="V1410">
        <v>0</v>
      </c>
    </row>
    <row r="1411" spans="5:22" x14ac:dyDescent="0.25">
      <c r="E1411" t="s">
        <v>602</v>
      </c>
      <c r="F1411">
        <v>0</v>
      </c>
      <c r="G1411">
        <v>0</v>
      </c>
      <c r="T1411" t="s">
        <v>303</v>
      </c>
      <c r="U1411">
        <v>0</v>
      </c>
      <c r="V1411">
        <v>0</v>
      </c>
    </row>
    <row r="1412" spans="5:22" x14ac:dyDescent="0.25">
      <c r="E1412" t="s">
        <v>602</v>
      </c>
      <c r="F1412">
        <v>0</v>
      </c>
      <c r="G1412">
        <v>0</v>
      </c>
      <c r="T1412" t="s">
        <v>303</v>
      </c>
      <c r="U1412">
        <v>0</v>
      </c>
      <c r="V1412">
        <v>0</v>
      </c>
    </row>
    <row r="1413" spans="5:22" x14ac:dyDescent="0.25">
      <c r="E1413" t="s">
        <v>602</v>
      </c>
      <c r="F1413">
        <v>0</v>
      </c>
      <c r="G1413">
        <v>0</v>
      </c>
      <c r="T1413" t="s">
        <v>303</v>
      </c>
      <c r="U1413">
        <v>0</v>
      </c>
      <c r="V1413">
        <v>0</v>
      </c>
    </row>
    <row r="1414" spans="5:22" x14ac:dyDescent="0.25">
      <c r="E1414" t="s">
        <v>602</v>
      </c>
      <c r="F1414">
        <v>0</v>
      </c>
      <c r="G1414">
        <v>0</v>
      </c>
      <c r="T1414" t="s">
        <v>303</v>
      </c>
      <c r="U1414">
        <v>0</v>
      </c>
      <c r="V1414">
        <v>0</v>
      </c>
    </row>
    <row r="1415" spans="5:22" x14ac:dyDescent="0.25">
      <c r="E1415" t="s">
        <v>602</v>
      </c>
      <c r="F1415">
        <v>0</v>
      </c>
      <c r="G1415">
        <v>0</v>
      </c>
      <c r="T1415" t="s">
        <v>303</v>
      </c>
      <c r="U1415">
        <v>0</v>
      </c>
      <c r="V1415">
        <v>0</v>
      </c>
    </row>
    <row r="1416" spans="5:22" x14ac:dyDescent="0.25">
      <c r="E1416" t="s">
        <v>602</v>
      </c>
      <c r="F1416">
        <v>0</v>
      </c>
      <c r="G1416">
        <v>0</v>
      </c>
      <c r="T1416" t="s">
        <v>303</v>
      </c>
      <c r="U1416">
        <v>0</v>
      </c>
      <c r="V1416">
        <v>0</v>
      </c>
    </row>
    <row r="1417" spans="5:22" x14ac:dyDescent="0.25">
      <c r="E1417" t="s">
        <v>602</v>
      </c>
      <c r="F1417">
        <v>0</v>
      </c>
      <c r="G1417">
        <v>0</v>
      </c>
      <c r="T1417" t="s">
        <v>303</v>
      </c>
      <c r="U1417">
        <v>0</v>
      </c>
      <c r="V1417">
        <v>0</v>
      </c>
    </row>
    <row r="1418" spans="5:22" x14ac:dyDescent="0.25">
      <c r="E1418" t="s">
        <v>602</v>
      </c>
      <c r="F1418">
        <v>0</v>
      </c>
      <c r="G1418">
        <v>0</v>
      </c>
      <c r="T1418" t="s">
        <v>303</v>
      </c>
      <c r="U1418">
        <v>0</v>
      </c>
      <c r="V1418">
        <v>0</v>
      </c>
    </row>
    <row r="1419" spans="5:22" x14ac:dyDescent="0.25">
      <c r="E1419" t="s">
        <v>602</v>
      </c>
      <c r="F1419">
        <v>0</v>
      </c>
      <c r="G1419">
        <v>0</v>
      </c>
      <c r="T1419" t="s">
        <v>303</v>
      </c>
      <c r="U1419">
        <v>0</v>
      </c>
      <c r="V1419">
        <v>0</v>
      </c>
    </row>
    <row r="1420" spans="5:22" x14ac:dyDescent="0.25">
      <c r="E1420" t="s">
        <v>602</v>
      </c>
      <c r="F1420">
        <v>0</v>
      </c>
      <c r="G1420">
        <v>0</v>
      </c>
      <c r="T1420" t="s">
        <v>303</v>
      </c>
      <c r="U1420">
        <v>0</v>
      </c>
      <c r="V1420">
        <v>0</v>
      </c>
    </row>
    <row r="1421" spans="5:22" x14ac:dyDescent="0.25">
      <c r="E1421" t="s">
        <v>602</v>
      </c>
      <c r="F1421">
        <v>0</v>
      </c>
      <c r="G1421">
        <v>0</v>
      </c>
      <c r="T1421" t="s">
        <v>303</v>
      </c>
      <c r="U1421">
        <v>0</v>
      </c>
      <c r="V1421">
        <v>0</v>
      </c>
    </row>
    <row r="1422" spans="5:22" x14ac:dyDescent="0.25">
      <c r="E1422" t="s">
        <v>602</v>
      </c>
      <c r="F1422">
        <v>0</v>
      </c>
      <c r="G1422">
        <v>0</v>
      </c>
      <c r="T1422" t="s">
        <v>303</v>
      </c>
      <c r="U1422">
        <v>17000</v>
      </c>
      <c r="V1422">
        <v>0</v>
      </c>
    </row>
    <row r="1423" spans="5:22" x14ac:dyDescent="0.25">
      <c r="E1423" t="s">
        <v>602</v>
      </c>
      <c r="F1423">
        <v>0</v>
      </c>
      <c r="G1423">
        <v>0</v>
      </c>
      <c r="T1423" t="s">
        <v>303</v>
      </c>
      <c r="U1423">
        <v>0</v>
      </c>
      <c r="V1423">
        <v>0</v>
      </c>
    </row>
    <row r="1424" spans="5:22" x14ac:dyDescent="0.25">
      <c r="E1424" t="s">
        <v>602</v>
      </c>
      <c r="F1424">
        <v>0</v>
      </c>
      <c r="G1424">
        <v>0</v>
      </c>
      <c r="T1424" t="s">
        <v>303</v>
      </c>
      <c r="U1424">
        <v>0</v>
      </c>
      <c r="V1424">
        <v>0</v>
      </c>
    </row>
    <row r="1425" spans="5:22" x14ac:dyDescent="0.25">
      <c r="E1425" t="s">
        <v>602</v>
      </c>
      <c r="F1425">
        <v>0</v>
      </c>
      <c r="G1425">
        <v>0</v>
      </c>
      <c r="T1425" t="s">
        <v>303</v>
      </c>
      <c r="U1425">
        <v>0</v>
      </c>
      <c r="V1425">
        <v>0</v>
      </c>
    </row>
    <row r="1426" spans="5:22" x14ac:dyDescent="0.25">
      <c r="E1426" t="s">
        <v>602</v>
      </c>
      <c r="F1426">
        <v>0</v>
      </c>
      <c r="G1426">
        <v>0</v>
      </c>
      <c r="T1426" t="s">
        <v>303</v>
      </c>
      <c r="U1426">
        <v>0</v>
      </c>
      <c r="V1426">
        <v>0</v>
      </c>
    </row>
    <row r="1427" spans="5:22" x14ac:dyDescent="0.25">
      <c r="E1427" t="s">
        <v>602</v>
      </c>
      <c r="F1427">
        <v>0</v>
      </c>
      <c r="G1427">
        <v>0</v>
      </c>
      <c r="T1427" t="s">
        <v>303</v>
      </c>
      <c r="U1427">
        <v>0</v>
      </c>
      <c r="V1427">
        <v>0</v>
      </c>
    </row>
    <row r="1428" spans="5:22" x14ac:dyDescent="0.25">
      <c r="E1428" t="s">
        <v>602</v>
      </c>
      <c r="F1428">
        <v>0</v>
      </c>
      <c r="G1428">
        <v>0</v>
      </c>
      <c r="T1428" t="s">
        <v>303</v>
      </c>
      <c r="U1428">
        <v>0</v>
      </c>
      <c r="V1428">
        <v>0</v>
      </c>
    </row>
    <row r="1429" spans="5:22" x14ac:dyDescent="0.25">
      <c r="E1429" t="s">
        <v>602</v>
      </c>
      <c r="F1429">
        <v>0</v>
      </c>
      <c r="G1429">
        <v>0</v>
      </c>
      <c r="T1429" t="s">
        <v>303</v>
      </c>
      <c r="U1429">
        <v>0</v>
      </c>
      <c r="V1429">
        <v>0</v>
      </c>
    </row>
    <row r="1430" spans="5:22" x14ac:dyDescent="0.25">
      <c r="E1430" t="s">
        <v>602</v>
      </c>
      <c r="F1430">
        <v>0</v>
      </c>
      <c r="G1430">
        <v>0</v>
      </c>
      <c r="T1430" t="s">
        <v>303</v>
      </c>
      <c r="U1430">
        <v>0</v>
      </c>
      <c r="V1430">
        <v>0</v>
      </c>
    </row>
    <row r="1431" spans="5:22" x14ac:dyDescent="0.25">
      <c r="E1431" t="s">
        <v>602</v>
      </c>
      <c r="F1431">
        <v>0</v>
      </c>
      <c r="G1431">
        <v>0</v>
      </c>
      <c r="T1431" t="s">
        <v>303</v>
      </c>
      <c r="U1431">
        <v>0</v>
      </c>
      <c r="V1431">
        <v>0</v>
      </c>
    </row>
    <row r="1432" spans="5:22" x14ac:dyDescent="0.25">
      <c r="E1432" t="s">
        <v>602</v>
      </c>
      <c r="F1432">
        <v>0</v>
      </c>
      <c r="G1432">
        <v>0</v>
      </c>
      <c r="T1432" t="s">
        <v>303</v>
      </c>
      <c r="U1432">
        <v>0</v>
      </c>
      <c r="V1432">
        <v>0</v>
      </c>
    </row>
    <row r="1433" spans="5:22" x14ac:dyDescent="0.25">
      <c r="E1433" t="s">
        <v>602</v>
      </c>
      <c r="F1433">
        <v>0</v>
      </c>
      <c r="G1433">
        <v>0</v>
      </c>
      <c r="T1433" t="s">
        <v>303</v>
      </c>
      <c r="U1433">
        <v>0</v>
      </c>
      <c r="V1433">
        <v>0</v>
      </c>
    </row>
    <row r="1434" spans="5:22" x14ac:dyDescent="0.25">
      <c r="E1434" t="s">
        <v>602</v>
      </c>
      <c r="F1434">
        <v>0</v>
      </c>
      <c r="G1434">
        <v>0</v>
      </c>
      <c r="T1434" t="s">
        <v>303</v>
      </c>
      <c r="U1434">
        <v>0</v>
      </c>
      <c r="V1434">
        <v>0</v>
      </c>
    </row>
    <row r="1435" spans="5:22" x14ac:dyDescent="0.25">
      <c r="E1435" t="s">
        <v>602</v>
      </c>
      <c r="F1435">
        <v>0</v>
      </c>
      <c r="G1435">
        <v>0</v>
      </c>
      <c r="T1435" t="s">
        <v>303</v>
      </c>
      <c r="U1435">
        <v>0</v>
      </c>
      <c r="V1435">
        <v>0</v>
      </c>
    </row>
    <row r="1436" spans="5:22" x14ac:dyDescent="0.25">
      <c r="E1436" t="s">
        <v>602</v>
      </c>
      <c r="F1436">
        <v>0</v>
      </c>
      <c r="G1436">
        <v>0</v>
      </c>
      <c r="T1436" t="s">
        <v>303</v>
      </c>
      <c r="U1436">
        <v>0</v>
      </c>
      <c r="V1436">
        <v>0</v>
      </c>
    </row>
    <row r="1437" spans="5:22" x14ac:dyDescent="0.25">
      <c r="E1437" t="s">
        <v>602</v>
      </c>
      <c r="F1437">
        <v>0</v>
      </c>
      <c r="G1437">
        <v>0</v>
      </c>
      <c r="T1437" t="s">
        <v>303</v>
      </c>
      <c r="U1437">
        <v>0</v>
      </c>
      <c r="V1437">
        <v>0</v>
      </c>
    </row>
    <row r="1438" spans="5:22" x14ac:dyDescent="0.25">
      <c r="E1438" t="s">
        <v>602</v>
      </c>
      <c r="F1438">
        <v>0</v>
      </c>
      <c r="G1438">
        <v>0</v>
      </c>
      <c r="T1438" t="s">
        <v>303</v>
      </c>
      <c r="U1438">
        <v>0</v>
      </c>
      <c r="V1438">
        <v>0</v>
      </c>
    </row>
    <row r="1439" spans="5:22" x14ac:dyDescent="0.25">
      <c r="E1439" t="s">
        <v>602</v>
      </c>
      <c r="F1439">
        <v>0</v>
      </c>
      <c r="G1439">
        <v>0</v>
      </c>
      <c r="T1439" t="s">
        <v>303</v>
      </c>
      <c r="U1439">
        <v>0</v>
      </c>
      <c r="V1439">
        <v>0</v>
      </c>
    </row>
    <row r="1440" spans="5:22" x14ac:dyDescent="0.25">
      <c r="E1440" t="s">
        <v>602</v>
      </c>
      <c r="F1440">
        <v>0</v>
      </c>
      <c r="G1440">
        <v>0</v>
      </c>
      <c r="T1440" t="s">
        <v>303</v>
      </c>
      <c r="U1440">
        <v>0</v>
      </c>
      <c r="V1440">
        <v>0</v>
      </c>
    </row>
    <row r="1441" spans="5:22" x14ac:dyDescent="0.25">
      <c r="E1441" t="s">
        <v>602</v>
      </c>
      <c r="F1441">
        <v>0</v>
      </c>
      <c r="G1441">
        <v>0</v>
      </c>
      <c r="T1441" t="s">
        <v>303</v>
      </c>
      <c r="U1441">
        <v>0</v>
      </c>
      <c r="V1441">
        <v>0</v>
      </c>
    </row>
    <row r="1442" spans="5:22" x14ac:dyDescent="0.25">
      <c r="E1442" t="s">
        <v>602</v>
      </c>
      <c r="F1442">
        <v>0</v>
      </c>
      <c r="G1442">
        <v>0</v>
      </c>
      <c r="T1442" t="s">
        <v>303</v>
      </c>
      <c r="U1442">
        <v>0</v>
      </c>
      <c r="V1442">
        <v>0</v>
      </c>
    </row>
    <row r="1443" spans="5:22" x14ac:dyDescent="0.25">
      <c r="E1443" t="s">
        <v>602</v>
      </c>
      <c r="F1443">
        <v>0</v>
      </c>
      <c r="G1443">
        <v>0</v>
      </c>
      <c r="T1443" t="s">
        <v>303</v>
      </c>
      <c r="U1443">
        <v>0</v>
      </c>
      <c r="V1443">
        <v>0</v>
      </c>
    </row>
    <row r="1444" spans="5:22" x14ac:dyDescent="0.25">
      <c r="E1444" t="s">
        <v>602</v>
      </c>
      <c r="F1444">
        <v>0</v>
      </c>
      <c r="G1444">
        <v>0</v>
      </c>
      <c r="T1444" t="s">
        <v>303</v>
      </c>
      <c r="U1444">
        <v>0</v>
      </c>
      <c r="V1444">
        <v>0</v>
      </c>
    </row>
    <row r="1445" spans="5:22" x14ac:dyDescent="0.25">
      <c r="E1445" t="s">
        <v>602</v>
      </c>
      <c r="F1445">
        <v>0</v>
      </c>
      <c r="G1445">
        <v>0</v>
      </c>
      <c r="T1445" t="s">
        <v>303</v>
      </c>
      <c r="U1445">
        <v>0</v>
      </c>
      <c r="V1445">
        <v>0</v>
      </c>
    </row>
    <row r="1446" spans="5:22" x14ac:dyDescent="0.25">
      <c r="E1446" t="s">
        <v>602</v>
      </c>
      <c r="F1446">
        <v>0</v>
      </c>
      <c r="G1446">
        <v>0</v>
      </c>
      <c r="T1446" t="s">
        <v>303</v>
      </c>
      <c r="U1446">
        <v>0</v>
      </c>
      <c r="V1446">
        <v>0</v>
      </c>
    </row>
    <row r="1447" spans="5:22" x14ac:dyDescent="0.25">
      <c r="E1447" t="s">
        <v>602</v>
      </c>
      <c r="F1447">
        <v>0</v>
      </c>
      <c r="G1447">
        <v>0</v>
      </c>
      <c r="T1447" t="s">
        <v>303</v>
      </c>
      <c r="U1447">
        <v>0</v>
      </c>
      <c r="V1447">
        <v>0</v>
      </c>
    </row>
    <row r="1448" spans="5:22" x14ac:dyDescent="0.25">
      <c r="E1448" t="s">
        <v>602</v>
      </c>
      <c r="F1448">
        <v>0</v>
      </c>
      <c r="G1448">
        <v>0</v>
      </c>
      <c r="T1448" t="s">
        <v>303</v>
      </c>
      <c r="U1448">
        <v>0</v>
      </c>
      <c r="V1448">
        <v>0</v>
      </c>
    </row>
    <row r="1449" spans="5:22" x14ac:dyDescent="0.25">
      <c r="E1449" t="s">
        <v>602</v>
      </c>
      <c r="F1449">
        <v>0</v>
      </c>
      <c r="G1449">
        <v>0</v>
      </c>
      <c r="T1449" t="s">
        <v>303</v>
      </c>
      <c r="U1449">
        <v>0</v>
      </c>
      <c r="V1449">
        <v>0</v>
      </c>
    </row>
    <row r="1450" spans="5:22" x14ac:dyDescent="0.25">
      <c r="E1450" t="s">
        <v>602</v>
      </c>
      <c r="F1450">
        <v>0</v>
      </c>
      <c r="G1450">
        <v>0</v>
      </c>
      <c r="T1450" t="s">
        <v>303</v>
      </c>
      <c r="U1450">
        <v>0</v>
      </c>
      <c r="V1450">
        <v>0</v>
      </c>
    </row>
    <row r="1451" spans="5:22" x14ac:dyDescent="0.25">
      <c r="E1451" t="s">
        <v>602</v>
      </c>
      <c r="F1451">
        <v>0</v>
      </c>
      <c r="G1451">
        <v>0</v>
      </c>
      <c r="T1451" t="s">
        <v>303</v>
      </c>
      <c r="U1451">
        <v>0</v>
      </c>
      <c r="V1451">
        <v>0</v>
      </c>
    </row>
    <row r="1452" spans="5:22" x14ac:dyDescent="0.25">
      <c r="E1452" t="s">
        <v>602</v>
      </c>
      <c r="F1452">
        <v>0</v>
      </c>
      <c r="G1452">
        <v>0</v>
      </c>
      <c r="T1452" t="s">
        <v>303</v>
      </c>
      <c r="U1452">
        <v>0</v>
      </c>
      <c r="V1452">
        <v>0</v>
      </c>
    </row>
    <row r="1453" spans="5:22" x14ac:dyDescent="0.25">
      <c r="E1453" t="s">
        <v>602</v>
      </c>
      <c r="F1453">
        <v>0</v>
      </c>
      <c r="G1453">
        <v>0</v>
      </c>
      <c r="T1453" t="s">
        <v>303</v>
      </c>
      <c r="U1453">
        <v>0</v>
      </c>
      <c r="V1453">
        <v>0</v>
      </c>
    </row>
    <row r="1454" spans="5:22" x14ac:dyDescent="0.25">
      <c r="E1454" t="s">
        <v>602</v>
      </c>
      <c r="F1454">
        <v>0</v>
      </c>
      <c r="G1454">
        <v>0</v>
      </c>
      <c r="T1454" t="s">
        <v>303</v>
      </c>
      <c r="U1454">
        <v>0</v>
      </c>
      <c r="V1454">
        <v>0</v>
      </c>
    </row>
    <row r="1455" spans="5:22" x14ac:dyDescent="0.25">
      <c r="E1455" t="s">
        <v>602</v>
      </c>
      <c r="F1455">
        <v>0</v>
      </c>
      <c r="G1455">
        <v>0</v>
      </c>
      <c r="T1455" t="s">
        <v>303</v>
      </c>
      <c r="U1455">
        <v>0</v>
      </c>
      <c r="V1455">
        <v>0</v>
      </c>
    </row>
    <row r="1456" spans="5:22" x14ac:dyDescent="0.25">
      <c r="E1456" t="s">
        <v>602</v>
      </c>
      <c r="F1456">
        <v>0</v>
      </c>
      <c r="G1456">
        <v>0</v>
      </c>
      <c r="T1456" t="s">
        <v>303</v>
      </c>
      <c r="U1456">
        <v>0</v>
      </c>
      <c r="V1456">
        <v>0</v>
      </c>
    </row>
    <row r="1457" spans="5:22" x14ac:dyDescent="0.25">
      <c r="E1457" t="s">
        <v>602</v>
      </c>
      <c r="F1457">
        <v>0</v>
      </c>
      <c r="G1457">
        <v>0</v>
      </c>
      <c r="T1457" t="s">
        <v>303</v>
      </c>
      <c r="U1457">
        <v>0</v>
      </c>
      <c r="V1457">
        <v>0</v>
      </c>
    </row>
    <row r="1458" spans="5:22" x14ac:dyDescent="0.25">
      <c r="E1458" t="s">
        <v>602</v>
      </c>
      <c r="F1458">
        <v>0</v>
      </c>
      <c r="G1458">
        <v>0</v>
      </c>
      <c r="T1458" t="s">
        <v>303</v>
      </c>
      <c r="U1458">
        <v>0</v>
      </c>
      <c r="V1458">
        <v>0</v>
      </c>
    </row>
    <row r="1459" spans="5:22" x14ac:dyDescent="0.25">
      <c r="E1459" t="s">
        <v>602</v>
      </c>
      <c r="F1459">
        <v>0</v>
      </c>
      <c r="G1459">
        <v>0</v>
      </c>
      <c r="T1459" t="s">
        <v>303</v>
      </c>
      <c r="U1459">
        <v>15000</v>
      </c>
      <c r="V1459">
        <v>0</v>
      </c>
    </row>
    <row r="1460" spans="5:22" x14ac:dyDescent="0.25">
      <c r="E1460" t="s">
        <v>602</v>
      </c>
      <c r="F1460">
        <v>0</v>
      </c>
      <c r="G1460">
        <v>0</v>
      </c>
      <c r="T1460" t="s">
        <v>303</v>
      </c>
      <c r="U1460">
        <v>0</v>
      </c>
      <c r="V1460">
        <v>0</v>
      </c>
    </row>
    <row r="1461" spans="5:22" x14ac:dyDescent="0.25">
      <c r="E1461" t="s">
        <v>602</v>
      </c>
      <c r="F1461">
        <v>0</v>
      </c>
      <c r="G1461">
        <v>0</v>
      </c>
      <c r="T1461" t="s">
        <v>303</v>
      </c>
      <c r="U1461">
        <v>0</v>
      </c>
      <c r="V1461">
        <v>0</v>
      </c>
    </row>
    <row r="1462" spans="5:22" x14ac:dyDescent="0.25">
      <c r="E1462" t="s">
        <v>602</v>
      </c>
      <c r="F1462">
        <v>0</v>
      </c>
      <c r="G1462">
        <v>0</v>
      </c>
      <c r="T1462" t="s">
        <v>303</v>
      </c>
      <c r="U1462">
        <v>0</v>
      </c>
      <c r="V1462">
        <v>0</v>
      </c>
    </row>
    <row r="1463" spans="5:22" x14ac:dyDescent="0.25">
      <c r="E1463" t="s">
        <v>439</v>
      </c>
      <c r="F1463">
        <v>0</v>
      </c>
      <c r="G1463">
        <v>0</v>
      </c>
      <c r="T1463" t="s">
        <v>303</v>
      </c>
      <c r="U1463">
        <v>0</v>
      </c>
      <c r="V1463">
        <v>0</v>
      </c>
    </row>
    <row r="1464" spans="5:22" x14ac:dyDescent="0.25">
      <c r="E1464" t="s">
        <v>439</v>
      </c>
      <c r="F1464">
        <v>0</v>
      </c>
      <c r="G1464">
        <v>0</v>
      </c>
      <c r="T1464" t="s">
        <v>303</v>
      </c>
      <c r="U1464">
        <v>0</v>
      </c>
      <c r="V1464">
        <v>0</v>
      </c>
    </row>
    <row r="1465" spans="5:22" x14ac:dyDescent="0.25">
      <c r="E1465" t="s">
        <v>439</v>
      </c>
      <c r="F1465">
        <v>0</v>
      </c>
      <c r="G1465">
        <v>20000</v>
      </c>
      <c r="T1465" t="s">
        <v>303</v>
      </c>
      <c r="U1465">
        <v>0</v>
      </c>
      <c r="V1465">
        <v>0</v>
      </c>
    </row>
    <row r="1466" spans="5:22" x14ac:dyDescent="0.25">
      <c r="E1466" t="s">
        <v>439</v>
      </c>
      <c r="F1466">
        <v>0</v>
      </c>
      <c r="G1466">
        <v>0</v>
      </c>
      <c r="T1466" t="s">
        <v>303</v>
      </c>
      <c r="U1466">
        <v>0</v>
      </c>
      <c r="V1466">
        <v>0</v>
      </c>
    </row>
    <row r="1467" spans="5:22" x14ac:dyDescent="0.25">
      <c r="E1467" t="s">
        <v>439</v>
      </c>
      <c r="F1467">
        <v>0</v>
      </c>
      <c r="G1467">
        <v>15000</v>
      </c>
      <c r="T1467" t="s">
        <v>303</v>
      </c>
      <c r="U1467">
        <v>0</v>
      </c>
      <c r="V1467">
        <v>0</v>
      </c>
    </row>
    <row r="1468" spans="5:22" x14ac:dyDescent="0.25">
      <c r="E1468" t="s">
        <v>439</v>
      </c>
      <c r="F1468">
        <v>0</v>
      </c>
      <c r="G1468">
        <v>0</v>
      </c>
      <c r="T1468" t="s">
        <v>7342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441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441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441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441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441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441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441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307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314</v>
      </c>
      <c r="U1477">
        <v>46000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314</v>
      </c>
      <c r="U1478">
        <v>20000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316</v>
      </c>
      <c r="U1479">
        <v>23000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316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316</v>
      </c>
      <c r="U1481">
        <v>25000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318</v>
      </c>
      <c r="U1482">
        <v>30000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318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318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318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318</v>
      </c>
      <c r="U1486">
        <v>30000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322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322</v>
      </c>
      <c r="U1488">
        <v>30000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322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322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322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322</v>
      </c>
      <c r="U1492">
        <v>28000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322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322</v>
      </c>
      <c r="U1494">
        <v>24000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322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322</v>
      </c>
      <c r="U1496">
        <v>22000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322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322</v>
      </c>
      <c r="U1498">
        <v>18000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322</v>
      </c>
      <c r="U1499">
        <v>20000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322</v>
      </c>
      <c r="U1500">
        <v>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322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322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322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322</v>
      </c>
      <c r="U1504">
        <v>30000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322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322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322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325</v>
      </c>
      <c r="U1508">
        <v>29000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325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325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325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325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325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325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325</v>
      </c>
      <c r="U1515">
        <v>31000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325</v>
      </c>
      <c r="U1516">
        <v>0</v>
      </c>
      <c r="V1516">
        <v>0</v>
      </c>
    </row>
    <row r="1517" spans="5:22" x14ac:dyDescent="0.25">
      <c r="E1517" t="s">
        <v>26</v>
      </c>
      <c r="F1517">
        <v>0</v>
      </c>
      <c r="G1517">
        <v>0</v>
      </c>
      <c r="T1517" t="s">
        <v>325</v>
      </c>
      <c r="U1517">
        <v>45000</v>
      </c>
      <c r="V1517">
        <v>0</v>
      </c>
    </row>
    <row r="1518" spans="5:22" x14ac:dyDescent="0.25">
      <c r="E1518" t="s">
        <v>26</v>
      </c>
      <c r="F1518">
        <v>28000</v>
      </c>
      <c r="G1518">
        <v>0</v>
      </c>
      <c r="T1518" t="s">
        <v>325</v>
      </c>
      <c r="U1518">
        <v>45000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325</v>
      </c>
      <c r="U1519">
        <v>42000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325</v>
      </c>
      <c r="U1520">
        <v>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325</v>
      </c>
      <c r="U1521">
        <v>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325</v>
      </c>
      <c r="U1522">
        <v>0</v>
      </c>
      <c r="V1522">
        <v>0</v>
      </c>
    </row>
    <row r="1523" spans="5:22" x14ac:dyDescent="0.25">
      <c r="E1523" t="s">
        <v>7334</v>
      </c>
      <c r="F1523">
        <v>28000</v>
      </c>
      <c r="G1523">
        <v>0</v>
      </c>
      <c r="T1523" t="s">
        <v>325</v>
      </c>
      <c r="U1523">
        <v>0</v>
      </c>
      <c r="V1523">
        <v>0</v>
      </c>
    </row>
    <row r="1524" spans="5:22" x14ac:dyDescent="0.25">
      <c r="E1524" t="s">
        <v>7334</v>
      </c>
      <c r="F1524">
        <v>0</v>
      </c>
      <c r="G1524">
        <v>0</v>
      </c>
      <c r="T1524" t="s">
        <v>325</v>
      </c>
      <c r="U1524">
        <v>0</v>
      </c>
      <c r="V1524">
        <v>0</v>
      </c>
    </row>
    <row r="1525" spans="5:22" x14ac:dyDescent="0.25">
      <c r="E1525" t="s">
        <v>7334</v>
      </c>
      <c r="F1525">
        <v>0</v>
      </c>
      <c r="G1525">
        <v>0</v>
      </c>
      <c r="T1525" t="s">
        <v>325</v>
      </c>
      <c r="U1525">
        <v>36000</v>
      </c>
      <c r="V1525">
        <v>0</v>
      </c>
    </row>
    <row r="1526" spans="5:22" x14ac:dyDescent="0.25">
      <c r="E1526" t="s">
        <v>7334</v>
      </c>
      <c r="F1526">
        <v>0</v>
      </c>
      <c r="G1526">
        <v>0</v>
      </c>
      <c r="T1526" t="s">
        <v>325</v>
      </c>
      <c r="U1526">
        <v>0</v>
      </c>
      <c r="V1526">
        <v>0</v>
      </c>
    </row>
    <row r="1527" spans="5:22" x14ac:dyDescent="0.25">
      <c r="E1527" t="s">
        <v>7334</v>
      </c>
      <c r="F1527">
        <v>0</v>
      </c>
      <c r="G1527">
        <v>0</v>
      </c>
      <c r="T1527" t="s">
        <v>325</v>
      </c>
      <c r="U1527">
        <v>28000</v>
      </c>
      <c r="V1527">
        <v>0</v>
      </c>
    </row>
    <row r="1528" spans="5:22" x14ac:dyDescent="0.25">
      <c r="E1528" t="s">
        <v>7334</v>
      </c>
      <c r="F1528">
        <v>0</v>
      </c>
      <c r="G1528">
        <v>0</v>
      </c>
      <c r="T1528" t="s">
        <v>325</v>
      </c>
      <c r="U1528">
        <v>44000</v>
      </c>
      <c r="V1528">
        <v>0</v>
      </c>
    </row>
    <row r="1529" spans="5:22" x14ac:dyDescent="0.25">
      <c r="E1529" t="s">
        <v>7334</v>
      </c>
      <c r="F1529">
        <v>0</v>
      </c>
      <c r="G1529">
        <v>0</v>
      </c>
      <c r="T1529" t="s">
        <v>327</v>
      </c>
      <c r="U1529">
        <v>0</v>
      </c>
      <c r="V1529">
        <v>0</v>
      </c>
    </row>
    <row r="1530" spans="5:22" x14ac:dyDescent="0.25">
      <c r="E1530" t="s">
        <v>7334</v>
      </c>
      <c r="F1530">
        <v>0</v>
      </c>
      <c r="G1530">
        <v>0</v>
      </c>
      <c r="T1530" t="s">
        <v>327</v>
      </c>
      <c r="U1530">
        <v>19000</v>
      </c>
      <c r="V1530">
        <v>0</v>
      </c>
    </row>
    <row r="1531" spans="5:22" x14ac:dyDescent="0.25">
      <c r="E1531" t="s">
        <v>7334</v>
      </c>
      <c r="F1531">
        <v>0</v>
      </c>
      <c r="G1531">
        <v>0</v>
      </c>
      <c r="T1531" t="s">
        <v>327</v>
      </c>
      <c r="U1531">
        <v>0</v>
      </c>
      <c r="V1531">
        <v>0</v>
      </c>
    </row>
    <row r="1532" spans="5:22" x14ac:dyDescent="0.25">
      <c r="E1532" t="s">
        <v>7334</v>
      </c>
      <c r="F1532">
        <v>0</v>
      </c>
      <c r="G1532">
        <v>0</v>
      </c>
      <c r="T1532" t="s">
        <v>327</v>
      </c>
      <c r="U1532">
        <v>22000</v>
      </c>
      <c r="V1532">
        <v>0</v>
      </c>
    </row>
    <row r="1533" spans="5:22" x14ac:dyDescent="0.25">
      <c r="E1533" t="s">
        <v>7334</v>
      </c>
      <c r="F1533">
        <v>0</v>
      </c>
      <c r="G1533">
        <v>0</v>
      </c>
      <c r="T1533" t="s">
        <v>327</v>
      </c>
      <c r="U1533">
        <v>0</v>
      </c>
      <c r="V1533">
        <v>0</v>
      </c>
    </row>
    <row r="1534" spans="5:22" x14ac:dyDescent="0.25">
      <c r="E1534" t="s">
        <v>7334</v>
      </c>
      <c r="F1534">
        <v>0</v>
      </c>
      <c r="G1534">
        <v>0</v>
      </c>
      <c r="T1534" t="s">
        <v>327</v>
      </c>
      <c r="U1534">
        <v>29000</v>
      </c>
      <c r="V1534">
        <v>0</v>
      </c>
    </row>
    <row r="1535" spans="5:22" x14ac:dyDescent="0.25">
      <c r="E1535" t="s">
        <v>7334</v>
      </c>
      <c r="F1535">
        <v>0</v>
      </c>
      <c r="G1535">
        <v>0</v>
      </c>
      <c r="T1535" t="s">
        <v>327</v>
      </c>
      <c r="U1535">
        <v>0</v>
      </c>
      <c r="V1535">
        <v>0</v>
      </c>
    </row>
    <row r="1536" spans="5:22" x14ac:dyDescent="0.25">
      <c r="E1536" t="s">
        <v>7334</v>
      </c>
      <c r="F1536">
        <v>0</v>
      </c>
      <c r="G1536">
        <v>0</v>
      </c>
      <c r="T1536" t="s">
        <v>327</v>
      </c>
      <c r="U1536">
        <v>0</v>
      </c>
      <c r="V1536">
        <v>0</v>
      </c>
    </row>
    <row r="1537" spans="5:22" x14ac:dyDescent="0.25">
      <c r="E1537" t="s">
        <v>7334</v>
      </c>
      <c r="F1537">
        <v>0</v>
      </c>
      <c r="G1537">
        <v>0</v>
      </c>
      <c r="T1537" t="s">
        <v>327</v>
      </c>
      <c r="U1537">
        <v>18000</v>
      </c>
      <c r="V1537">
        <v>0</v>
      </c>
    </row>
    <row r="1538" spans="5:22" x14ac:dyDescent="0.25">
      <c r="E1538" t="s">
        <v>7334</v>
      </c>
      <c r="F1538">
        <v>0</v>
      </c>
      <c r="G1538">
        <v>0</v>
      </c>
      <c r="T1538" t="s">
        <v>327</v>
      </c>
      <c r="U1538">
        <v>24000</v>
      </c>
      <c r="V1538">
        <v>0</v>
      </c>
    </row>
    <row r="1539" spans="5:22" x14ac:dyDescent="0.25">
      <c r="E1539" t="s">
        <v>7334</v>
      </c>
      <c r="F1539">
        <v>0</v>
      </c>
      <c r="G1539">
        <v>0</v>
      </c>
      <c r="T1539" t="s">
        <v>327</v>
      </c>
      <c r="U1539">
        <v>0</v>
      </c>
      <c r="V1539">
        <v>0</v>
      </c>
    </row>
    <row r="1540" spans="5:22" x14ac:dyDescent="0.25">
      <c r="E1540" t="s">
        <v>7334</v>
      </c>
      <c r="F1540">
        <v>0</v>
      </c>
      <c r="G1540">
        <v>0</v>
      </c>
      <c r="T1540" t="s">
        <v>327</v>
      </c>
      <c r="U1540">
        <v>0</v>
      </c>
      <c r="V1540">
        <v>0</v>
      </c>
    </row>
    <row r="1541" spans="5:22" x14ac:dyDescent="0.25">
      <c r="E1541" t="s">
        <v>7334</v>
      </c>
      <c r="F1541">
        <v>0</v>
      </c>
      <c r="G1541">
        <v>0</v>
      </c>
      <c r="T1541" t="s">
        <v>327</v>
      </c>
      <c r="U1541">
        <v>21000</v>
      </c>
      <c r="V1541">
        <v>0</v>
      </c>
    </row>
    <row r="1542" spans="5:22" x14ac:dyDescent="0.25">
      <c r="E1542" t="s">
        <v>7334</v>
      </c>
      <c r="F1542">
        <v>0</v>
      </c>
      <c r="G1542">
        <v>0</v>
      </c>
      <c r="T1542" t="s">
        <v>327</v>
      </c>
      <c r="U1542">
        <v>0</v>
      </c>
      <c r="V1542">
        <v>0</v>
      </c>
    </row>
    <row r="1543" spans="5:22" x14ac:dyDescent="0.25">
      <c r="E1543" t="s">
        <v>7334</v>
      </c>
      <c r="F1543">
        <v>0</v>
      </c>
      <c r="G1543">
        <v>0</v>
      </c>
      <c r="T1543" t="s">
        <v>327</v>
      </c>
      <c r="U1543">
        <v>0</v>
      </c>
      <c r="V1543">
        <v>0</v>
      </c>
    </row>
    <row r="1544" spans="5:22" x14ac:dyDescent="0.25">
      <c r="E1544" t="s">
        <v>7334</v>
      </c>
      <c r="F1544">
        <v>0</v>
      </c>
      <c r="G1544">
        <v>0</v>
      </c>
      <c r="T1544" t="s">
        <v>327</v>
      </c>
      <c r="U1544">
        <v>0</v>
      </c>
      <c r="V1544">
        <v>0</v>
      </c>
    </row>
    <row r="1545" spans="5:22" x14ac:dyDescent="0.25">
      <c r="E1545" t="s">
        <v>7334</v>
      </c>
      <c r="F1545">
        <v>0</v>
      </c>
      <c r="G1545">
        <v>0</v>
      </c>
      <c r="T1545" t="s">
        <v>327</v>
      </c>
      <c r="U1545">
        <v>17000</v>
      </c>
      <c r="V1545">
        <v>0</v>
      </c>
    </row>
    <row r="1546" spans="5:22" x14ac:dyDescent="0.25">
      <c r="E1546" t="s">
        <v>7334</v>
      </c>
      <c r="F1546">
        <v>0</v>
      </c>
      <c r="G1546">
        <v>0</v>
      </c>
      <c r="T1546" t="s">
        <v>327</v>
      </c>
      <c r="U1546">
        <v>0</v>
      </c>
      <c r="V1546">
        <v>0</v>
      </c>
    </row>
    <row r="1547" spans="5:22" x14ac:dyDescent="0.25">
      <c r="E1547" t="s">
        <v>7334</v>
      </c>
      <c r="F1547">
        <v>0</v>
      </c>
      <c r="G1547">
        <v>0</v>
      </c>
      <c r="T1547" t="s">
        <v>327</v>
      </c>
      <c r="U1547">
        <v>0</v>
      </c>
      <c r="V1547">
        <v>0</v>
      </c>
    </row>
    <row r="1548" spans="5:22" x14ac:dyDescent="0.25">
      <c r="E1548" t="s">
        <v>7334</v>
      </c>
      <c r="F1548">
        <v>0</v>
      </c>
      <c r="G1548">
        <v>0</v>
      </c>
      <c r="T1548" t="s">
        <v>327</v>
      </c>
      <c r="U1548">
        <v>0</v>
      </c>
      <c r="V1548">
        <v>0</v>
      </c>
    </row>
    <row r="1549" spans="5:22" x14ac:dyDescent="0.25">
      <c r="E1549" t="s">
        <v>7334</v>
      </c>
      <c r="F1549">
        <v>0</v>
      </c>
      <c r="G1549">
        <v>0</v>
      </c>
      <c r="T1549" t="s">
        <v>327</v>
      </c>
      <c r="U1549">
        <v>0</v>
      </c>
      <c r="V1549">
        <v>0</v>
      </c>
    </row>
    <row r="1550" spans="5:22" x14ac:dyDescent="0.25">
      <c r="E1550" t="s">
        <v>7334</v>
      </c>
      <c r="F1550">
        <v>0</v>
      </c>
      <c r="G1550">
        <v>0</v>
      </c>
      <c r="T1550" t="s">
        <v>327</v>
      </c>
      <c r="U1550">
        <v>0</v>
      </c>
      <c r="V1550">
        <v>0</v>
      </c>
    </row>
    <row r="1551" spans="5:22" x14ac:dyDescent="0.25">
      <c r="E1551" t="s">
        <v>7334</v>
      </c>
      <c r="F1551">
        <v>0</v>
      </c>
      <c r="G1551">
        <v>0</v>
      </c>
      <c r="T1551" t="s">
        <v>327</v>
      </c>
      <c r="U1551">
        <v>27000</v>
      </c>
      <c r="V1551">
        <v>0</v>
      </c>
    </row>
    <row r="1552" spans="5:22" x14ac:dyDescent="0.25">
      <c r="E1552" t="s">
        <v>7334</v>
      </c>
      <c r="F1552">
        <v>0</v>
      </c>
      <c r="G1552">
        <v>0</v>
      </c>
      <c r="T1552" t="s">
        <v>327</v>
      </c>
      <c r="U1552">
        <v>0</v>
      </c>
      <c r="V1552">
        <v>0</v>
      </c>
    </row>
    <row r="1553" spans="5:22" x14ac:dyDescent="0.25">
      <c r="E1553" t="s">
        <v>7334</v>
      </c>
      <c r="F1553">
        <v>0</v>
      </c>
      <c r="G1553">
        <v>0</v>
      </c>
      <c r="T1553" t="s">
        <v>327</v>
      </c>
      <c r="U1553">
        <v>20000</v>
      </c>
      <c r="V1553">
        <v>0</v>
      </c>
    </row>
    <row r="1554" spans="5:22" x14ac:dyDescent="0.25">
      <c r="E1554" t="s">
        <v>7334</v>
      </c>
      <c r="F1554">
        <v>0</v>
      </c>
      <c r="G1554">
        <v>0</v>
      </c>
      <c r="T1554" t="s">
        <v>327</v>
      </c>
      <c r="U1554">
        <v>0</v>
      </c>
      <c r="V1554">
        <v>0</v>
      </c>
    </row>
    <row r="1555" spans="5:22" x14ac:dyDescent="0.25">
      <c r="E1555" t="s">
        <v>7334</v>
      </c>
      <c r="F1555">
        <v>0</v>
      </c>
      <c r="G1555">
        <v>0</v>
      </c>
      <c r="T1555" t="s">
        <v>327</v>
      </c>
      <c r="U1555">
        <v>0</v>
      </c>
      <c r="V1555">
        <v>0</v>
      </c>
    </row>
    <row r="1556" spans="5:22" x14ac:dyDescent="0.25">
      <c r="E1556" t="s">
        <v>7334</v>
      </c>
      <c r="F1556">
        <v>0</v>
      </c>
      <c r="G1556">
        <v>0</v>
      </c>
      <c r="T1556" t="s">
        <v>327</v>
      </c>
      <c r="U1556">
        <v>0</v>
      </c>
      <c r="V1556">
        <v>0</v>
      </c>
    </row>
    <row r="1557" spans="5:22" x14ac:dyDescent="0.25">
      <c r="E1557" t="s">
        <v>7334</v>
      </c>
      <c r="F1557">
        <v>0</v>
      </c>
      <c r="G1557">
        <v>0</v>
      </c>
      <c r="T1557" t="s">
        <v>327</v>
      </c>
      <c r="U1557">
        <v>0</v>
      </c>
      <c r="V1557">
        <v>0</v>
      </c>
    </row>
    <row r="1558" spans="5:22" x14ac:dyDescent="0.25">
      <c r="E1558" t="s">
        <v>7334</v>
      </c>
      <c r="F1558">
        <v>0</v>
      </c>
      <c r="G1558">
        <v>0</v>
      </c>
      <c r="T1558" t="s">
        <v>327</v>
      </c>
      <c r="U1558">
        <v>0</v>
      </c>
      <c r="V1558">
        <v>0</v>
      </c>
    </row>
    <row r="1559" spans="5:22" x14ac:dyDescent="0.25">
      <c r="E1559" t="s">
        <v>7334</v>
      </c>
      <c r="F1559">
        <v>0</v>
      </c>
      <c r="G1559">
        <v>0</v>
      </c>
      <c r="T1559" t="s">
        <v>327</v>
      </c>
      <c r="U1559">
        <v>0</v>
      </c>
      <c r="V1559">
        <v>0</v>
      </c>
    </row>
    <row r="1560" spans="5:22" x14ac:dyDescent="0.25">
      <c r="E1560" t="s">
        <v>7334</v>
      </c>
      <c r="F1560">
        <v>0</v>
      </c>
      <c r="G1560">
        <v>0</v>
      </c>
      <c r="T1560" t="s">
        <v>327</v>
      </c>
      <c r="U1560">
        <v>0</v>
      </c>
      <c r="V1560">
        <v>0</v>
      </c>
    </row>
    <row r="1561" spans="5:22" x14ac:dyDescent="0.25">
      <c r="E1561" t="s">
        <v>7334</v>
      </c>
      <c r="F1561">
        <v>0</v>
      </c>
      <c r="G1561">
        <v>0</v>
      </c>
      <c r="T1561" t="s">
        <v>327</v>
      </c>
      <c r="U1561">
        <v>0</v>
      </c>
      <c r="V1561">
        <v>0</v>
      </c>
    </row>
    <row r="1562" spans="5:22" x14ac:dyDescent="0.25">
      <c r="E1562" t="s">
        <v>7334</v>
      </c>
      <c r="F1562">
        <v>0</v>
      </c>
      <c r="G1562">
        <v>0</v>
      </c>
      <c r="T1562" t="s">
        <v>327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327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327</v>
      </c>
      <c r="U1564">
        <v>25000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327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327</v>
      </c>
      <c r="U1566">
        <v>16000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329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329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329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329</v>
      </c>
      <c r="U1570">
        <v>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329</v>
      </c>
      <c r="U1571">
        <v>16000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329</v>
      </c>
      <c r="U1572">
        <v>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329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329</v>
      </c>
      <c r="U1574">
        <v>25000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329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329</v>
      </c>
      <c r="U1576">
        <v>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329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329</v>
      </c>
      <c r="U1578">
        <v>17000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329</v>
      </c>
      <c r="U1579">
        <v>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329</v>
      </c>
      <c r="U1580">
        <v>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329</v>
      </c>
      <c r="U1581">
        <v>33000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329</v>
      </c>
      <c r="U1582">
        <v>36000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329</v>
      </c>
      <c r="U1583">
        <v>31000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329</v>
      </c>
      <c r="U1584">
        <v>25000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329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329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329</v>
      </c>
      <c r="U1587">
        <v>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329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329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329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329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329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329</v>
      </c>
      <c r="U1593">
        <v>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329</v>
      </c>
      <c r="U1594">
        <v>29000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329</v>
      </c>
      <c r="U1595">
        <v>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329</v>
      </c>
      <c r="U1596">
        <v>22000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329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329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329</v>
      </c>
      <c r="U1599">
        <v>19000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329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329</v>
      </c>
      <c r="U1601">
        <v>26000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329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329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329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329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329</v>
      </c>
      <c r="U1606">
        <v>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329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329</v>
      </c>
      <c r="U1608">
        <v>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329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329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329</v>
      </c>
      <c r="U1611">
        <v>22000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329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329</v>
      </c>
      <c r="U1613">
        <v>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329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329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329</v>
      </c>
      <c r="U1616">
        <v>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329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329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329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329</v>
      </c>
      <c r="U1620">
        <v>23000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329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329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329</v>
      </c>
      <c r="U1623">
        <v>20000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329</v>
      </c>
      <c r="U1624">
        <v>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329</v>
      </c>
      <c r="U1625">
        <v>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329</v>
      </c>
      <c r="U1626">
        <v>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329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329</v>
      </c>
      <c r="U1628">
        <v>27000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329</v>
      </c>
      <c r="U1629">
        <v>0</v>
      </c>
      <c r="V1629">
        <v>0</v>
      </c>
    </row>
    <row r="1630" spans="5:22" x14ac:dyDescent="0.25">
      <c r="E1630" t="s">
        <v>287</v>
      </c>
      <c r="F1630">
        <v>6100</v>
      </c>
      <c r="G1630">
        <v>0</v>
      </c>
      <c r="T1630" t="s">
        <v>329</v>
      </c>
      <c r="U1630">
        <v>0</v>
      </c>
      <c r="V1630">
        <v>0</v>
      </c>
    </row>
    <row r="1631" spans="5:22" x14ac:dyDescent="0.25">
      <c r="E1631" t="s">
        <v>287</v>
      </c>
      <c r="F1631">
        <v>6000</v>
      </c>
      <c r="G1631">
        <v>25700</v>
      </c>
      <c r="T1631" t="s">
        <v>329</v>
      </c>
      <c r="U1631">
        <v>0</v>
      </c>
      <c r="V1631">
        <v>0</v>
      </c>
    </row>
    <row r="1632" spans="5:22" x14ac:dyDescent="0.25">
      <c r="E1632" t="s">
        <v>287</v>
      </c>
      <c r="F1632">
        <v>8000</v>
      </c>
      <c r="G1632">
        <v>0</v>
      </c>
      <c r="T1632" t="s">
        <v>329</v>
      </c>
      <c r="U1632">
        <v>0</v>
      </c>
      <c r="V1632">
        <v>0</v>
      </c>
    </row>
    <row r="1633" spans="5:22" x14ac:dyDescent="0.25">
      <c r="E1633" t="s">
        <v>287</v>
      </c>
      <c r="F1633">
        <v>13000</v>
      </c>
      <c r="G1633">
        <v>0</v>
      </c>
      <c r="T1633" t="s">
        <v>329</v>
      </c>
      <c r="U1633">
        <v>0</v>
      </c>
      <c r="V1633">
        <v>25000</v>
      </c>
    </row>
    <row r="1634" spans="5:22" x14ac:dyDescent="0.25">
      <c r="E1634" t="s">
        <v>287</v>
      </c>
      <c r="F1634">
        <v>10000</v>
      </c>
      <c r="G1634">
        <v>0</v>
      </c>
      <c r="T1634" t="s">
        <v>329</v>
      </c>
      <c r="U1634">
        <v>0</v>
      </c>
      <c r="V1634">
        <v>0</v>
      </c>
    </row>
    <row r="1635" spans="5:22" x14ac:dyDescent="0.25">
      <c r="E1635" t="s">
        <v>287</v>
      </c>
      <c r="F1635">
        <v>8000</v>
      </c>
      <c r="G1635">
        <v>0</v>
      </c>
      <c r="T1635" t="s">
        <v>329</v>
      </c>
      <c r="U1635">
        <v>0</v>
      </c>
      <c r="V1635">
        <v>0</v>
      </c>
    </row>
    <row r="1636" spans="5:22" x14ac:dyDescent="0.25">
      <c r="E1636" t="s">
        <v>287</v>
      </c>
      <c r="F1636">
        <v>5000</v>
      </c>
      <c r="G1636">
        <v>0</v>
      </c>
      <c r="T1636" t="s">
        <v>329</v>
      </c>
      <c r="U1636">
        <v>0</v>
      </c>
      <c r="V1636">
        <v>0</v>
      </c>
    </row>
    <row r="1637" spans="5:22" x14ac:dyDescent="0.25">
      <c r="E1637" t="s">
        <v>287</v>
      </c>
      <c r="F1637">
        <v>10000</v>
      </c>
      <c r="G1637">
        <v>0</v>
      </c>
      <c r="T1637" t="s">
        <v>329</v>
      </c>
      <c r="U1637">
        <v>0</v>
      </c>
      <c r="V1637">
        <v>0</v>
      </c>
    </row>
    <row r="1638" spans="5:22" x14ac:dyDescent="0.25">
      <c r="E1638" t="s">
        <v>287</v>
      </c>
      <c r="F1638">
        <v>5000</v>
      </c>
      <c r="G1638">
        <v>0</v>
      </c>
      <c r="T1638" t="s">
        <v>329</v>
      </c>
      <c r="U1638">
        <v>24000</v>
      </c>
      <c r="V1638">
        <v>0</v>
      </c>
    </row>
    <row r="1639" spans="5:22" x14ac:dyDescent="0.25">
      <c r="E1639" t="s">
        <v>287</v>
      </c>
      <c r="F1639">
        <v>0</v>
      </c>
      <c r="G1639">
        <v>0</v>
      </c>
      <c r="T1639" t="s">
        <v>329</v>
      </c>
      <c r="U1639">
        <v>0</v>
      </c>
      <c r="V1639">
        <v>0</v>
      </c>
    </row>
    <row r="1640" spans="5:22" x14ac:dyDescent="0.25">
      <c r="E1640" t="s">
        <v>287</v>
      </c>
      <c r="F1640">
        <v>0</v>
      </c>
      <c r="G1640">
        <v>0</v>
      </c>
      <c r="T1640" t="s">
        <v>329</v>
      </c>
      <c r="U1640">
        <v>0</v>
      </c>
      <c r="V1640">
        <v>0</v>
      </c>
    </row>
    <row r="1641" spans="5:22" x14ac:dyDescent="0.25">
      <c r="E1641" t="s">
        <v>287</v>
      </c>
      <c r="F1641">
        <v>27000</v>
      </c>
      <c r="G1641">
        <v>0</v>
      </c>
      <c r="T1641" t="s">
        <v>329</v>
      </c>
      <c r="U1641">
        <v>0</v>
      </c>
      <c r="V1641">
        <v>0</v>
      </c>
    </row>
    <row r="1642" spans="5:22" x14ac:dyDescent="0.25">
      <c r="E1642" t="s">
        <v>287</v>
      </c>
      <c r="F1642">
        <v>12000</v>
      </c>
      <c r="G1642">
        <v>0</v>
      </c>
      <c r="T1642" t="s">
        <v>329</v>
      </c>
      <c r="U1642">
        <v>0</v>
      </c>
      <c r="V1642">
        <v>0</v>
      </c>
    </row>
    <row r="1643" spans="5:22" x14ac:dyDescent="0.25">
      <c r="E1643" t="s">
        <v>287</v>
      </c>
      <c r="F1643">
        <v>17000</v>
      </c>
      <c r="G1643">
        <v>0</v>
      </c>
      <c r="T1643" t="s">
        <v>329</v>
      </c>
      <c r="U1643">
        <v>0</v>
      </c>
      <c r="V1643">
        <v>0</v>
      </c>
    </row>
    <row r="1644" spans="5:22" x14ac:dyDescent="0.25">
      <c r="E1644" t="s">
        <v>287</v>
      </c>
      <c r="F1644">
        <v>5000</v>
      </c>
      <c r="G1644">
        <v>0</v>
      </c>
      <c r="T1644" t="s">
        <v>329</v>
      </c>
      <c r="U1644">
        <v>0</v>
      </c>
      <c r="V1644">
        <v>0</v>
      </c>
    </row>
    <row r="1645" spans="5:22" x14ac:dyDescent="0.25">
      <c r="E1645" t="s">
        <v>287</v>
      </c>
      <c r="F1645">
        <v>8000</v>
      </c>
      <c r="G1645">
        <v>0</v>
      </c>
      <c r="T1645" t="s">
        <v>329</v>
      </c>
      <c r="U1645">
        <v>0</v>
      </c>
      <c r="V1645">
        <v>0</v>
      </c>
    </row>
    <row r="1646" spans="5:22" x14ac:dyDescent="0.25">
      <c r="E1646" t="s">
        <v>287</v>
      </c>
      <c r="F1646">
        <v>0</v>
      </c>
      <c r="G1646">
        <v>0</v>
      </c>
      <c r="T1646" t="s">
        <v>329</v>
      </c>
      <c r="U1646">
        <v>0</v>
      </c>
      <c r="V1646">
        <v>0</v>
      </c>
    </row>
    <row r="1647" spans="5:22" x14ac:dyDescent="0.25">
      <c r="E1647" t="s">
        <v>287</v>
      </c>
      <c r="F1647">
        <v>8100</v>
      </c>
      <c r="G1647">
        <v>0</v>
      </c>
      <c r="T1647" t="s">
        <v>329</v>
      </c>
      <c r="U1647">
        <v>32000</v>
      </c>
      <c r="V1647">
        <v>0</v>
      </c>
    </row>
    <row r="1648" spans="5:22" x14ac:dyDescent="0.25">
      <c r="E1648" t="s">
        <v>287</v>
      </c>
      <c r="F1648">
        <v>6100</v>
      </c>
      <c r="G1648">
        <v>0</v>
      </c>
      <c r="T1648" t="s">
        <v>329</v>
      </c>
      <c r="U1648">
        <v>0</v>
      </c>
      <c r="V1648">
        <v>0</v>
      </c>
    </row>
    <row r="1649" spans="5:22" x14ac:dyDescent="0.25">
      <c r="E1649" t="s">
        <v>287</v>
      </c>
      <c r="F1649">
        <v>16100</v>
      </c>
      <c r="G1649">
        <v>0</v>
      </c>
      <c r="T1649" t="s">
        <v>329</v>
      </c>
      <c r="U1649">
        <v>0</v>
      </c>
      <c r="V1649">
        <v>0</v>
      </c>
    </row>
    <row r="1650" spans="5:22" x14ac:dyDescent="0.25">
      <c r="E1650" t="s">
        <v>290</v>
      </c>
      <c r="F1650">
        <v>0</v>
      </c>
      <c r="G1650">
        <v>0</v>
      </c>
      <c r="T1650" t="s">
        <v>329</v>
      </c>
      <c r="U1650">
        <v>0</v>
      </c>
      <c r="V1650">
        <v>0</v>
      </c>
    </row>
    <row r="1651" spans="5:22" x14ac:dyDescent="0.25">
      <c r="E1651" t="s">
        <v>290</v>
      </c>
      <c r="F1651">
        <v>0</v>
      </c>
      <c r="G1651">
        <v>0</v>
      </c>
      <c r="T1651" t="s">
        <v>329</v>
      </c>
      <c r="U1651">
        <v>0</v>
      </c>
      <c r="V1651">
        <v>0</v>
      </c>
    </row>
    <row r="1652" spans="5:22" x14ac:dyDescent="0.25">
      <c r="E1652" t="s">
        <v>290</v>
      </c>
      <c r="F1652">
        <v>0</v>
      </c>
      <c r="G1652">
        <v>0</v>
      </c>
      <c r="T1652" t="s">
        <v>329</v>
      </c>
      <c r="U1652">
        <v>0</v>
      </c>
      <c r="V1652">
        <v>0</v>
      </c>
    </row>
    <row r="1653" spans="5:22" x14ac:dyDescent="0.25">
      <c r="E1653" t="s">
        <v>290</v>
      </c>
      <c r="F1653">
        <v>0</v>
      </c>
      <c r="G1653">
        <v>17900</v>
      </c>
      <c r="T1653" t="s">
        <v>329</v>
      </c>
      <c r="U1653">
        <v>0</v>
      </c>
      <c r="V1653">
        <v>0</v>
      </c>
    </row>
    <row r="1654" spans="5:22" x14ac:dyDescent="0.25">
      <c r="E1654" t="s">
        <v>290</v>
      </c>
      <c r="F1654">
        <v>0</v>
      </c>
      <c r="G1654">
        <v>0</v>
      </c>
      <c r="T1654" t="s">
        <v>329</v>
      </c>
      <c r="U1654">
        <v>0</v>
      </c>
      <c r="V1654">
        <v>0</v>
      </c>
    </row>
    <row r="1655" spans="5:22" x14ac:dyDescent="0.25">
      <c r="E1655" t="s">
        <v>290</v>
      </c>
      <c r="F1655">
        <v>0</v>
      </c>
      <c r="G1655">
        <v>0</v>
      </c>
      <c r="T1655" t="s">
        <v>329</v>
      </c>
      <c r="U1655">
        <v>0</v>
      </c>
      <c r="V1655">
        <v>0</v>
      </c>
    </row>
    <row r="1656" spans="5:22" x14ac:dyDescent="0.25">
      <c r="E1656" t="s">
        <v>290</v>
      </c>
      <c r="F1656">
        <v>0</v>
      </c>
      <c r="G1656">
        <v>0</v>
      </c>
      <c r="T1656" t="s">
        <v>329</v>
      </c>
      <c r="U1656">
        <v>26000</v>
      </c>
      <c r="V1656">
        <v>0</v>
      </c>
    </row>
    <row r="1657" spans="5:22" x14ac:dyDescent="0.25">
      <c r="E1657" t="s">
        <v>290</v>
      </c>
      <c r="F1657">
        <v>0</v>
      </c>
      <c r="G1657">
        <v>4900</v>
      </c>
      <c r="T1657" t="s">
        <v>329</v>
      </c>
      <c r="U1657">
        <v>22000</v>
      </c>
      <c r="V1657">
        <v>0</v>
      </c>
    </row>
    <row r="1658" spans="5:22" x14ac:dyDescent="0.25">
      <c r="E1658" t="s">
        <v>290</v>
      </c>
      <c r="F1658">
        <v>0</v>
      </c>
      <c r="G1658">
        <v>0</v>
      </c>
      <c r="T1658" t="s">
        <v>329</v>
      </c>
      <c r="U1658">
        <v>0</v>
      </c>
      <c r="V1658">
        <v>0</v>
      </c>
    </row>
    <row r="1659" spans="5:22" x14ac:dyDescent="0.25">
      <c r="E1659" t="s">
        <v>290</v>
      </c>
      <c r="F1659">
        <v>0</v>
      </c>
      <c r="G1659">
        <v>0</v>
      </c>
      <c r="T1659" t="s">
        <v>329</v>
      </c>
      <c r="U1659">
        <v>0</v>
      </c>
      <c r="V1659">
        <v>0</v>
      </c>
    </row>
    <row r="1660" spans="5:22" x14ac:dyDescent="0.25">
      <c r="E1660" t="s">
        <v>290</v>
      </c>
      <c r="F1660">
        <v>0</v>
      </c>
      <c r="G1660">
        <v>0</v>
      </c>
      <c r="T1660" t="s">
        <v>329</v>
      </c>
      <c r="U1660">
        <v>27000</v>
      </c>
      <c r="V1660">
        <v>0</v>
      </c>
    </row>
    <row r="1661" spans="5:22" x14ac:dyDescent="0.25">
      <c r="E1661" t="s">
        <v>290</v>
      </c>
      <c r="F1661">
        <v>0</v>
      </c>
      <c r="G1661">
        <v>0</v>
      </c>
      <c r="T1661" t="s">
        <v>329</v>
      </c>
      <c r="U1661">
        <v>0</v>
      </c>
      <c r="V1661">
        <v>0</v>
      </c>
    </row>
    <row r="1662" spans="5:22" x14ac:dyDescent="0.25">
      <c r="E1662" t="s">
        <v>290</v>
      </c>
      <c r="F1662">
        <v>0</v>
      </c>
      <c r="G1662">
        <v>0</v>
      </c>
      <c r="T1662" t="s">
        <v>329</v>
      </c>
      <c r="U1662">
        <v>21000</v>
      </c>
      <c r="V1662">
        <v>0</v>
      </c>
    </row>
    <row r="1663" spans="5:22" x14ac:dyDescent="0.25">
      <c r="E1663" t="s">
        <v>290</v>
      </c>
      <c r="F1663">
        <v>0</v>
      </c>
      <c r="G1663">
        <v>0</v>
      </c>
      <c r="T1663" t="s">
        <v>329</v>
      </c>
      <c r="U1663">
        <v>20000</v>
      </c>
      <c r="V1663">
        <v>0</v>
      </c>
    </row>
    <row r="1664" spans="5:22" x14ac:dyDescent="0.25">
      <c r="E1664" t="s">
        <v>290</v>
      </c>
      <c r="F1664">
        <v>0</v>
      </c>
      <c r="G1664">
        <v>0</v>
      </c>
      <c r="T1664" t="s">
        <v>329</v>
      </c>
      <c r="U1664">
        <v>34000</v>
      </c>
      <c r="V1664">
        <v>0</v>
      </c>
    </row>
    <row r="1665" spans="5:22" x14ac:dyDescent="0.25">
      <c r="E1665" t="s">
        <v>290</v>
      </c>
      <c r="F1665">
        <v>0</v>
      </c>
      <c r="G1665">
        <v>0</v>
      </c>
      <c r="T1665" t="s">
        <v>329</v>
      </c>
      <c r="U1665">
        <v>0</v>
      </c>
      <c r="V1665">
        <v>0</v>
      </c>
    </row>
    <row r="1666" spans="5:22" x14ac:dyDescent="0.25">
      <c r="E1666" t="s">
        <v>290</v>
      </c>
      <c r="F1666">
        <v>0</v>
      </c>
      <c r="G1666">
        <v>0</v>
      </c>
      <c r="T1666" t="s">
        <v>329</v>
      </c>
      <c r="U1666">
        <v>0</v>
      </c>
      <c r="V1666">
        <v>0</v>
      </c>
    </row>
    <row r="1667" spans="5:22" x14ac:dyDescent="0.25">
      <c r="E1667" t="s">
        <v>290</v>
      </c>
      <c r="F1667">
        <v>0</v>
      </c>
      <c r="G1667">
        <v>0</v>
      </c>
      <c r="T1667" t="s">
        <v>329</v>
      </c>
      <c r="U1667">
        <v>0</v>
      </c>
      <c r="V1667">
        <v>0</v>
      </c>
    </row>
    <row r="1668" spans="5:22" x14ac:dyDescent="0.25">
      <c r="E1668" t="s">
        <v>290</v>
      </c>
      <c r="F1668">
        <v>0</v>
      </c>
      <c r="G1668">
        <v>10000</v>
      </c>
      <c r="T1668" t="s">
        <v>329</v>
      </c>
      <c r="U1668">
        <v>23000</v>
      </c>
      <c r="V1668">
        <v>0</v>
      </c>
    </row>
    <row r="1669" spans="5:22" x14ac:dyDescent="0.25">
      <c r="E1669" t="s">
        <v>290</v>
      </c>
      <c r="F1669">
        <v>0</v>
      </c>
      <c r="G1669">
        <v>0</v>
      </c>
      <c r="T1669" t="s">
        <v>329</v>
      </c>
      <c r="U1669">
        <v>0</v>
      </c>
      <c r="V1669">
        <v>0</v>
      </c>
    </row>
    <row r="1670" spans="5:22" x14ac:dyDescent="0.25">
      <c r="E1670" t="s">
        <v>290</v>
      </c>
      <c r="F1670">
        <v>0</v>
      </c>
      <c r="G1670">
        <v>0</v>
      </c>
      <c r="T1670" t="s">
        <v>329</v>
      </c>
      <c r="U1670">
        <v>0</v>
      </c>
      <c r="V1670">
        <v>0</v>
      </c>
    </row>
    <row r="1671" spans="5:22" x14ac:dyDescent="0.25">
      <c r="E1671" t="s">
        <v>290</v>
      </c>
      <c r="F1671">
        <v>0</v>
      </c>
      <c r="G1671">
        <v>0</v>
      </c>
      <c r="T1671" t="s">
        <v>329</v>
      </c>
      <c r="U1671">
        <v>18000</v>
      </c>
      <c r="V1671">
        <v>0</v>
      </c>
    </row>
    <row r="1672" spans="5:22" x14ac:dyDescent="0.25">
      <c r="E1672" t="s">
        <v>290</v>
      </c>
      <c r="F1672">
        <v>0</v>
      </c>
      <c r="G1672">
        <v>0</v>
      </c>
      <c r="T1672" t="s">
        <v>329</v>
      </c>
      <c r="U1672">
        <v>28000</v>
      </c>
      <c r="V1672">
        <v>0</v>
      </c>
    </row>
    <row r="1673" spans="5:22" x14ac:dyDescent="0.25">
      <c r="E1673" t="s">
        <v>290</v>
      </c>
      <c r="F1673">
        <v>0</v>
      </c>
      <c r="G1673">
        <v>0</v>
      </c>
      <c r="T1673" t="s">
        <v>329</v>
      </c>
      <c r="U1673">
        <v>0</v>
      </c>
      <c r="V1673">
        <v>0</v>
      </c>
    </row>
    <row r="1674" spans="5:22" x14ac:dyDescent="0.25">
      <c r="E1674" t="s">
        <v>290</v>
      </c>
      <c r="F1674">
        <v>0</v>
      </c>
      <c r="G1674">
        <v>0</v>
      </c>
      <c r="T1674" t="s">
        <v>329</v>
      </c>
      <c r="U1674">
        <v>0</v>
      </c>
      <c r="V1674">
        <v>0</v>
      </c>
    </row>
    <row r="1675" spans="5:22" x14ac:dyDescent="0.25">
      <c r="E1675" t="s">
        <v>290</v>
      </c>
      <c r="F1675">
        <v>0</v>
      </c>
      <c r="G1675">
        <v>0</v>
      </c>
      <c r="T1675" t="s">
        <v>329</v>
      </c>
      <c r="U1675">
        <v>0</v>
      </c>
      <c r="V1675">
        <v>0</v>
      </c>
    </row>
    <row r="1676" spans="5:22" x14ac:dyDescent="0.25">
      <c r="E1676" t="s">
        <v>290</v>
      </c>
      <c r="F1676">
        <v>0</v>
      </c>
      <c r="G1676">
        <v>0</v>
      </c>
      <c r="T1676" t="s">
        <v>329</v>
      </c>
      <c r="U1676">
        <v>24000</v>
      </c>
      <c r="V1676">
        <v>0</v>
      </c>
    </row>
    <row r="1677" spans="5:22" x14ac:dyDescent="0.25">
      <c r="E1677" t="s">
        <v>290</v>
      </c>
      <c r="F1677">
        <v>0</v>
      </c>
      <c r="G1677">
        <v>0</v>
      </c>
      <c r="T1677" t="s">
        <v>329</v>
      </c>
      <c r="U1677">
        <v>0</v>
      </c>
      <c r="V1677">
        <v>0</v>
      </c>
    </row>
    <row r="1678" spans="5:22" x14ac:dyDescent="0.25">
      <c r="E1678" t="s">
        <v>290</v>
      </c>
      <c r="F1678">
        <v>0</v>
      </c>
      <c r="G1678">
        <v>0</v>
      </c>
      <c r="T1678" t="s">
        <v>329</v>
      </c>
      <c r="U1678">
        <v>0</v>
      </c>
      <c r="V1678">
        <v>0</v>
      </c>
    </row>
    <row r="1679" spans="5:22" x14ac:dyDescent="0.25">
      <c r="E1679" t="s">
        <v>290</v>
      </c>
      <c r="F1679">
        <v>0</v>
      </c>
      <c r="G1679">
        <v>0</v>
      </c>
      <c r="T1679" t="s">
        <v>329</v>
      </c>
      <c r="U1679">
        <v>0</v>
      </c>
      <c r="V1679">
        <v>0</v>
      </c>
    </row>
    <row r="1680" spans="5:22" x14ac:dyDescent="0.25">
      <c r="E1680" t="s">
        <v>290</v>
      </c>
      <c r="F1680">
        <v>0</v>
      </c>
      <c r="G1680">
        <v>0</v>
      </c>
      <c r="T1680" t="s">
        <v>329</v>
      </c>
      <c r="U1680">
        <v>0</v>
      </c>
      <c r="V1680">
        <v>0</v>
      </c>
    </row>
    <row r="1681" spans="5:22" x14ac:dyDescent="0.25">
      <c r="E1681" t="s">
        <v>290</v>
      </c>
      <c r="F1681">
        <v>0</v>
      </c>
      <c r="G1681">
        <v>0</v>
      </c>
      <c r="T1681" t="s">
        <v>329</v>
      </c>
      <c r="U1681">
        <v>0</v>
      </c>
      <c r="V1681">
        <v>0</v>
      </c>
    </row>
    <row r="1682" spans="5:22" x14ac:dyDescent="0.25">
      <c r="E1682" t="s">
        <v>290</v>
      </c>
      <c r="F1682">
        <v>0</v>
      </c>
      <c r="G1682">
        <v>0</v>
      </c>
      <c r="T1682" t="s">
        <v>329</v>
      </c>
      <c r="U1682">
        <v>0</v>
      </c>
      <c r="V1682">
        <v>0</v>
      </c>
    </row>
    <row r="1683" spans="5:22" x14ac:dyDescent="0.25">
      <c r="E1683" t="s">
        <v>292</v>
      </c>
      <c r="F1683">
        <v>0</v>
      </c>
      <c r="G1683">
        <v>0</v>
      </c>
      <c r="T1683" t="s">
        <v>329</v>
      </c>
      <c r="U1683">
        <v>23000</v>
      </c>
      <c r="V1683">
        <v>0</v>
      </c>
    </row>
    <row r="1684" spans="5:22" x14ac:dyDescent="0.25">
      <c r="E1684" t="s">
        <v>292</v>
      </c>
      <c r="F1684">
        <v>5000</v>
      </c>
      <c r="G1684">
        <v>0</v>
      </c>
      <c r="T1684" t="s">
        <v>329</v>
      </c>
      <c r="U1684">
        <v>0</v>
      </c>
      <c r="V1684">
        <v>0</v>
      </c>
    </row>
    <row r="1685" spans="5:22" x14ac:dyDescent="0.25">
      <c r="E1685" t="s">
        <v>292</v>
      </c>
      <c r="F1685">
        <v>0</v>
      </c>
      <c r="G1685">
        <v>3000</v>
      </c>
      <c r="T1685" t="s">
        <v>329</v>
      </c>
      <c r="U1685">
        <v>0</v>
      </c>
      <c r="V1685">
        <v>0</v>
      </c>
    </row>
    <row r="1686" spans="5:22" x14ac:dyDescent="0.25">
      <c r="E1686" t="s">
        <v>292</v>
      </c>
      <c r="F1686">
        <v>0</v>
      </c>
      <c r="G1686">
        <v>0</v>
      </c>
      <c r="T1686" t="s">
        <v>329</v>
      </c>
      <c r="U1686">
        <v>21000</v>
      </c>
      <c r="V1686">
        <v>0</v>
      </c>
    </row>
    <row r="1687" spans="5:22" x14ac:dyDescent="0.25">
      <c r="E1687" t="s">
        <v>292</v>
      </c>
      <c r="F1687">
        <v>5000</v>
      </c>
      <c r="G1687">
        <v>0</v>
      </c>
      <c r="T1687" t="s">
        <v>329</v>
      </c>
      <c r="U1687">
        <v>0</v>
      </c>
      <c r="V1687">
        <v>0</v>
      </c>
    </row>
    <row r="1688" spans="5:22" x14ac:dyDescent="0.25">
      <c r="E1688" t="s">
        <v>292</v>
      </c>
      <c r="F1688">
        <v>0</v>
      </c>
      <c r="G1688">
        <v>0</v>
      </c>
      <c r="T1688" t="s">
        <v>329</v>
      </c>
      <c r="U1688">
        <v>0</v>
      </c>
      <c r="V1688">
        <v>0</v>
      </c>
    </row>
    <row r="1689" spans="5:22" x14ac:dyDescent="0.25">
      <c r="E1689" t="s">
        <v>292</v>
      </c>
      <c r="F1689">
        <v>17000</v>
      </c>
      <c r="G1689">
        <v>0</v>
      </c>
      <c r="T1689" t="s">
        <v>329</v>
      </c>
      <c r="U1689">
        <v>0</v>
      </c>
      <c r="V1689">
        <v>0</v>
      </c>
    </row>
    <row r="1690" spans="5:22" x14ac:dyDescent="0.25">
      <c r="E1690" t="s">
        <v>292</v>
      </c>
      <c r="F1690">
        <v>5000</v>
      </c>
      <c r="G1690">
        <v>0</v>
      </c>
      <c r="T1690" t="s">
        <v>329</v>
      </c>
      <c r="U1690">
        <v>35000</v>
      </c>
      <c r="V1690">
        <v>0</v>
      </c>
    </row>
    <row r="1691" spans="5:22" x14ac:dyDescent="0.25">
      <c r="E1691" t="s">
        <v>292</v>
      </c>
      <c r="F1691">
        <v>0</v>
      </c>
      <c r="G1691">
        <v>0</v>
      </c>
      <c r="T1691" t="s">
        <v>329</v>
      </c>
      <c r="U1691">
        <v>0</v>
      </c>
      <c r="V1691">
        <v>0</v>
      </c>
    </row>
    <row r="1692" spans="5:22" x14ac:dyDescent="0.25">
      <c r="E1692" t="s">
        <v>292</v>
      </c>
      <c r="F1692">
        <v>0</v>
      </c>
      <c r="G1692">
        <v>0</v>
      </c>
      <c r="T1692" t="s">
        <v>329</v>
      </c>
      <c r="U1692">
        <v>30000</v>
      </c>
      <c r="V1692">
        <v>0</v>
      </c>
    </row>
    <row r="1693" spans="5:22" x14ac:dyDescent="0.25">
      <c r="E1693" t="s">
        <v>292</v>
      </c>
      <c r="F1693">
        <v>0</v>
      </c>
      <c r="G1693">
        <v>0</v>
      </c>
      <c r="T1693" t="s">
        <v>329</v>
      </c>
      <c r="U1693">
        <v>0</v>
      </c>
      <c r="V1693">
        <v>0</v>
      </c>
    </row>
    <row r="1694" spans="5:22" x14ac:dyDescent="0.25">
      <c r="E1694" t="s">
        <v>292</v>
      </c>
      <c r="F1694">
        <v>2000</v>
      </c>
      <c r="G1694">
        <v>6000</v>
      </c>
      <c r="T1694" t="s">
        <v>329</v>
      </c>
      <c r="U1694">
        <v>0</v>
      </c>
      <c r="V1694">
        <v>0</v>
      </c>
    </row>
    <row r="1695" spans="5:22" x14ac:dyDescent="0.25">
      <c r="E1695" t="s">
        <v>292</v>
      </c>
      <c r="F1695">
        <v>0</v>
      </c>
      <c r="G1695">
        <v>0</v>
      </c>
      <c r="T1695" t="s">
        <v>329</v>
      </c>
      <c r="U1695">
        <v>0</v>
      </c>
      <c r="V1695">
        <v>0</v>
      </c>
    </row>
    <row r="1696" spans="5:22" x14ac:dyDescent="0.25">
      <c r="E1696" t="s">
        <v>292</v>
      </c>
      <c r="F1696">
        <v>0</v>
      </c>
      <c r="G1696">
        <v>0</v>
      </c>
      <c r="T1696" t="s">
        <v>329</v>
      </c>
      <c r="U1696">
        <v>24000</v>
      </c>
      <c r="V1696">
        <v>0</v>
      </c>
    </row>
    <row r="1697" spans="5:22" x14ac:dyDescent="0.25">
      <c r="E1697" t="s">
        <v>292</v>
      </c>
      <c r="F1697">
        <v>0</v>
      </c>
      <c r="G1697">
        <v>0</v>
      </c>
      <c r="T1697" t="s">
        <v>331</v>
      </c>
      <c r="U1697">
        <v>0</v>
      </c>
      <c r="V1697">
        <v>37000</v>
      </c>
    </row>
    <row r="1698" spans="5:22" x14ac:dyDescent="0.25">
      <c r="E1698" t="s">
        <v>292</v>
      </c>
      <c r="F1698">
        <v>0</v>
      </c>
      <c r="G1698">
        <v>0</v>
      </c>
      <c r="T1698" t="s">
        <v>331</v>
      </c>
      <c r="U1698">
        <v>0</v>
      </c>
      <c r="V1698">
        <v>0</v>
      </c>
    </row>
    <row r="1699" spans="5:22" x14ac:dyDescent="0.25">
      <c r="E1699" t="s">
        <v>292</v>
      </c>
      <c r="F1699">
        <v>0</v>
      </c>
      <c r="G1699">
        <v>0</v>
      </c>
      <c r="T1699" t="s">
        <v>331</v>
      </c>
      <c r="U1699">
        <v>0</v>
      </c>
      <c r="V1699">
        <v>0</v>
      </c>
    </row>
    <row r="1700" spans="5:22" x14ac:dyDescent="0.25">
      <c r="E1700" t="s">
        <v>292</v>
      </c>
      <c r="F1700">
        <v>0</v>
      </c>
      <c r="G1700">
        <v>0</v>
      </c>
      <c r="T1700" t="s">
        <v>331</v>
      </c>
      <c r="U1700">
        <v>0</v>
      </c>
      <c r="V1700">
        <v>0</v>
      </c>
    </row>
    <row r="1701" spans="5:22" x14ac:dyDescent="0.25">
      <c r="E1701" t="s">
        <v>292</v>
      </c>
      <c r="F1701">
        <v>3000</v>
      </c>
      <c r="G1701">
        <v>0</v>
      </c>
      <c r="T1701" t="s">
        <v>331</v>
      </c>
      <c r="U1701">
        <v>43000</v>
      </c>
      <c r="V1701">
        <v>0</v>
      </c>
    </row>
    <row r="1702" spans="5:22" x14ac:dyDescent="0.25">
      <c r="E1702" t="s">
        <v>292</v>
      </c>
      <c r="F1702">
        <v>0</v>
      </c>
      <c r="G1702">
        <v>5000</v>
      </c>
      <c r="T1702" t="s">
        <v>331</v>
      </c>
      <c r="U1702">
        <v>0</v>
      </c>
      <c r="V1702">
        <v>0</v>
      </c>
    </row>
    <row r="1703" spans="5:22" x14ac:dyDescent="0.25">
      <c r="E1703" t="s">
        <v>292</v>
      </c>
      <c r="F1703">
        <v>0</v>
      </c>
      <c r="G1703">
        <v>0</v>
      </c>
      <c r="T1703" t="s">
        <v>331</v>
      </c>
      <c r="U1703">
        <v>0</v>
      </c>
      <c r="V1703">
        <v>43000</v>
      </c>
    </row>
    <row r="1704" spans="5:22" x14ac:dyDescent="0.25">
      <c r="E1704" t="s">
        <v>292</v>
      </c>
      <c r="F1704">
        <v>0</v>
      </c>
      <c r="G1704">
        <v>0</v>
      </c>
      <c r="T1704" t="s">
        <v>331</v>
      </c>
      <c r="U1704">
        <v>0</v>
      </c>
      <c r="V1704">
        <v>0</v>
      </c>
    </row>
    <row r="1705" spans="5:22" x14ac:dyDescent="0.25">
      <c r="E1705" t="s">
        <v>292</v>
      </c>
      <c r="F1705">
        <v>0</v>
      </c>
      <c r="G1705">
        <v>5000</v>
      </c>
      <c r="T1705" t="s">
        <v>331</v>
      </c>
      <c r="U1705">
        <v>0</v>
      </c>
      <c r="V1705">
        <v>0</v>
      </c>
    </row>
    <row r="1706" spans="5:22" x14ac:dyDescent="0.25">
      <c r="E1706" t="s">
        <v>292</v>
      </c>
      <c r="F1706">
        <v>2000</v>
      </c>
      <c r="G1706">
        <v>6000</v>
      </c>
      <c r="T1706" t="s">
        <v>331</v>
      </c>
      <c r="U1706">
        <v>0</v>
      </c>
      <c r="V1706">
        <v>0</v>
      </c>
    </row>
    <row r="1707" spans="5:22" x14ac:dyDescent="0.25">
      <c r="E1707" t="s">
        <v>292</v>
      </c>
      <c r="F1707">
        <v>2000</v>
      </c>
      <c r="G1707">
        <v>6000</v>
      </c>
      <c r="T1707" t="s">
        <v>331</v>
      </c>
      <c r="U1707">
        <v>29000</v>
      </c>
      <c r="V1707">
        <v>0</v>
      </c>
    </row>
    <row r="1708" spans="5:22" x14ac:dyDescent="0.25">
      <c r="E1708" t="s">
        <v>292</v>
      </c>
      <c r="F1708">
        <v>0</v>
      </c>
      <c r="G1708">
        <v>0</v>
      </c>
      <c r="T1708" t="s">
        <v>331</v>
      </c>
      <c r="U1708">
        <v>0</v>
      </c>
      <c r="V1708">
        <v>40000</v>
      </c>
    </row>
    <row r="1709" spans="5:22" x14ac:dyDescent="0.25">
      <c r="E1709" t="s">
        <v>292</v>
      </c>
      <c r="F1709">
        <v>0</v>
      </c>
      <c r="G1709">
        <v>0</v>
      </c>
      <c r="T1709" t="s">
        <v>331</v>
      </c>
      <c r="U1709">
        <v>0</v>
      </c>
      <c r="V1709">
        <v>0</v>
      </c>
    </row>
    <row r="1710" spans="5:22" x14ac:dyDescent="0.25">
      <c r="E1710" t="s">
        <v>292</v>
      </c>
      <c r="F1710">
        <v>0</v>
      </c>
      <c r="G1710">
        <v>0</v>
      </c>
      <c r="T1710" t="s">
        <v>331</v>
      </c>
      <c r="U1710">
        <v>0</v>
      </c>
      <c r="V1710">
        <v>0</v>
      </c>
    </row>
    <row r="1711" spans="5:22" x14ac:dyDescent="0.25">
      <c r="E1711" t="s">
        <v>292</v>
      </c>
      <c r="F1711">
        <v>0</v>
      </c>
      <c r="G1711">
        <v>0</v>
      </c>
      <c r="T1711" t="s">
        <v>331</v>
      </c>
      <c r="U1711">
        <v>0</v>
      </c>
      <c r="V1711">
        <v>0</v>
      </c>
    </row>
    <row r="1712" spans="5:22" x14ac:dyDescent="0.25">
      <c r="E1712" t="s">
        <v>292</v>
      </c>
      <c r="F1712">
        <v>0</v>
      </c>
      <c r="G1712">
        <v>0</v>
      </c>
      <c r="T1712" t="s">
        <v>331</v>
      </c>
      <c r="U1712">
        <v>0</v>
      </c>
      <c r="V1712">
        <v>0</v>
      </c>
    </row>
    <row r="1713" spans="5:22" x14ac:dyDescent="0.25">
      <c r="E1713" t="s">
        <v>292</v>
      </c>
      <c r="F1713">
        <v>0</v>
      </c>
      <c r="G1713">
        <v>0</v>
      </c>
      <c r="T1713" t="s">
        <v>331</v>
      </c>
      <c r="U1713">
        <v>0</v>
      </c>
      <c r="V1713">
        <v>0</v>
      </c>
    </row>
    <row r="1714" spans="5:22" x14ac:dyDescent="0.25">
      <c r="E1714" t="s">
        <v>292</v>
      </c>
      <c r="F1714">
        <v>0</v>
      </c>
      <c r="G1714">
        <v>0</v>
      </c>
      <c r="T1714" t="s">
        <v>331</v>
      </c>
      <c r="U1714">
        <v>0</v>
      </c>
      <c r="V1714">
        <v>31000</v>
      </c>
    </row>
    <row r="1715" spans="5:22" x14ac:dyDescent="0.25">
      <c r="E1715" t="s">
        <v>292</v>
      </c>
      <c r="F1715">
        <v>3000</v>
      </c>
      <c r="G1715">
        <v>0</v>
      </c>
      <c r="T1715" t="s">
        <v>331</v>
      </c>
      <c r="U1715">
        <v>0</v>
      </c>
      <c r="V1715">
        <v>39000</v>
      </c>
    </row>
    <row r="1716" spans="5:22" x14ac:dyDescent="0.25">
      <c r="E1716" t="s">
        <v>292</v>
      </c>
      <c r="F1716">
        <v>3000</v>
      </c>
      <c r="G1716">
        <v>0</v>
      </c>
      <c r="T1716" t="s">
        <v>331</v>
      </c>
      <c r="U1716">
        <v>0</v>
      </c>
      <c r="V1716">
        <v>0</v>
      </c>
    </row>
    <row r="1717" spans="5:22" x14ac:dyDescent="0.25">
      <c r="E1717" t="s">
        <v>294</v>
      </c>
      <c r="F1717">
        <v>0</v>
      </c>
      <c r="G1717">
        <v>0</v>
      </c>
      <c r="T1717" t="s">
        <v>331</v>
      </c>
      <c r="U1717">
        <v>0</v>
      </c>
      <c r="V1717">
        <v>0</v>
      </c>
    </row>
    <row r="1718" spans="5:22" x14ac:dyDescent="0.25">
      <c r="E1718" t="s">
        <v>294</v>
      </c>
      <c r="F1718">
        <v>0</v>
      </c>
      <c r="G1718">
        <v>0</v>
      </c>
      <c r="T1718" t="s">
        <v>331</v>
      </c>
      <c r="U1718">
        <v>38000</v>
      </c>
      <c r="V1718">
        <v>0</v>
      </c>
    </row>
    <row r="1719" spans="5:22" x14ac:dyDescent="0.25">
      <c r="E1719" t="s">
        <v>294</v>
      </c>
      <c r="F1719">
        <v>0</v>
      </c>
      <c r="G1719">
        <v>0</v>
      </c>
      <c r="T1719" t="s">
        <v>331</v>
      </c>
      <c r="U1719">
        <v>0</v>
      </c>
      <c r="V1719">
        <v>0</v>
      </c>
    </row>
    <row r="1720" spans="5:22" x14ac:dyDescent="0.25">
      <c r="E1720" t="s">
        <v>294</v>
      </c>
      <c r="F1720">
        <v>0</v>
      </c>
      <c r="G1720">
        <v>0</v>
      </c>
      <c r="T1720" t="s">
        <v>331</v>
      </c>
      <c r="U1720">
        <v>0</v>
      </c>
      <c r="V1720">
        <v>0</v>
      </c>
    </row>
    <row r="1721" spans="5:22" x14ac:dyDescent="0.25">
      <c r="E1721" t="s">
        <v>294</v>
      </c>
      <c r="F1721">
        <v>0</v>
      </c>
      <c r="G1721">
        <v>0</v>
      </c>
      <c r="T1721" t="s">
        <v>331</v>
      </c>
      <c r="U1721">
        <v>0</v>
      </c>
      <c r="V1721">
        <v>0</v>
      </c>
    </row>
    <row r="1722" spans="5:22" x14ac:dyDescent="0.25">
      <c r="E1722" t="s">
        <v>294</v>
      </c>
      <c r="F1722">
        <v>0</v>
      </c>
      <c r="G1722">
        <v>0</v>
      </c>
      <c r="T1722" t="s">
        <v>331</v>
      </c>
      <c r="U1722">
        <v>40000</v>
      </c>
      <c r="V1722">
        <v>0</v>
      </c>
    </row>
    <row r="1723" spans="5:22" x14ac:dyDescent="0.25">
      <c r="E1723" t="s">
        <v>294</v>
      </c>
      <c r="F1723">
        <v>0</v>
      </c>
      <c r="G1723">
        <v>0</v>
      </c>
      <c r="T1723" t="s">
        <v>331</v>
      </c>
      <c r="U1723">
        <v>0</v>
      </c>
      <c r="V1723">
        <v>0</v>
      </c>
    </row>
    <row r="1724" spans="5:22" x14ac:dyDescent="0.25">
      <c r="E1724" t="s">
        <v>294</v>
      </c>
      <c r="F1724">
        <v>0</v>
      </c>
      <c r="G1724">
        <v>0</v>
      </c>
      <c r="T1724" t="s">
        <v>331</v>
      </c>
      <c r="U1724">
        <v>0</v>
      </c>
      <c r="V1724">
        <v>45000</v>
      </c>
    </row>
    <row r="1725" spans="5:22" x14ac:dyDescent="0.25">
      <c r="E1725" t="s">
        <v>297</v>
      </c>
      <c r="F1725">
        <v>7000</v>
      </c>
      <c r="G1725">
        <v>0</v>
      </c>
      <c r="T1725" t="s">
        <v>331</v>
      </c>
      <c r="U1725">
        <v>0</v>
      </c>
      <c r="V1725">
        <v>0</v>
      </c>
    </row>
    <row r="1726" spans="5:22" x14ac:dyDescent="0.25">
      <c r="E1726" t="s">
        <v>297</v>
      </c>
      <c r="F1726">
        <v>3200</v>
      </c>
      <c r="G1726">
        <v>0</v>
      </c>
      <c r="T1726" t="s">
        <v>331</v>
      </c>
      <c r="U1726">
        <v>0</v>
      </c>
      <c r="V1726">
        <v>35000</v>
      </c>
    </row>
    <row r="1727" spans="5:22" x14ac:dyDescent="0.25">
      <c r="E1727" t="s">
        <v>297</v>
      </c>
      <c r="F1727">
        <v>0</v>
      </c>
      <c r="G1727">
        <v>0</v>
      </c>
      <c r="T1727" t="s">
        <v>331</v>
      </c>
      <c r="U1727">
        <v>25000</v>
      </c>
      <c r="V1727">
        <v>0</v>
      </c>
    </row>
    <row r="1728" spans="5:22" x14ac:dyDescent="0.25">
      <c r="E1728" t="s">
        <v>297</v>
      </c>
      <c r="F1728">
        <v>0</v>
      </c>
      <c r="G1728">
        <v>0</v>
      </c>
      <c r="T1728" t="s">
        <v>331</v>
      </c>
      <c r="U1728">
        <v>0</v>
      </c>
      <c r="V1728">
        <v>0</v>
      </c>
    </row>
    <row r="1729" spans="5:22" x14ac:dyDescent="0.25">
      <c r="E1729" t="s">
        <v>297</v>
      </c>
      <c r="F1729">
        <v>0</v>
      </c>
      <c r="G1729">
        <v>0</v>
      </c>
      <c r="T1729" t="s">
        <v>331</v>
      </c>
      <c r="U1729">
        <v>0</v>
      </c>
      <c r="V1729">
        <v>0</v>
      </c>
    </row>
    <row r="1730" spans="5:22" x14ac:dyDescent="0.25">
      <c r="E1730" t="s">
        <v>297</v>
      </c>
      <c r="F1730">
        <v>9200</v>
      </c>
      <c r="G1730">
        <v>0</v>
      </c>
      <c r="T1730" t="s">
        <v>331</v>
      </c>
      <c r="U1730">
        <v>0</v>
      </c>
      <c r="V1730">
        <v>0</v>
      </c>
    </row>
    <row r="1731" spans="5:22" x14ac:dyDescent="0.25">
      <c r="E1731" t="s">
        <v>297</v>
      </c>
      <c r="F1731">
        <v>0</v>
      </c>
      <c r="G1731">
        <v>0</v>
      </c>
      <c r="T1731" t="s">
        <v>331</v>
      </c>
      <c r="U1731">
        <v>0</v>
      </c>
      <c r="V1731">
        <v>0</v>
      </c>
    </row>
    <row r="1732" spans="5:22" x14ac:dyDescent="0.25">
      <c r="E1732" t="s">
        <v>297</v>
      </c>
      <c r="F1732">
        <v>5000</v>
      </c>
      <c r="G1732">
        <v>0</v>
      </c>
      <c r="T1732" t="s">
        <v>331</v>
      </c>
      <c r="U1732">
        <v>0</v>
      </c>
      <c r="V1732">
        <v>0</v>
      </c>
    </row>
    <row r="1733" spans="5:22" x14ac:dyDescent="0.25">
      <c r="E1733" t="s">
        <v>297</v>
      </c>
      <c r="F1733">
        <v>5000</v>
      </c>
      <c r="G1733">
        <v>0</v>
      </c>
      <c r="T1733" t="s">
        <v>331</v>
      </c>
      <c r="U1733">
        <v>0</v>
      </c>
      <c r="V1733">
        <v>0</v>
      </c>
    </row>
    <row r="1734" spans="5:22" x14ac:dyDescent="0.25">
      <c r="E1734" t="s">
        <v>297</v>
      </c>
      <c r="F1734">
        <v>0</v>
      </c>
      <c r="G1734">
        <v>0</v>
      </c>
      <c r="T1734" t="s">
        <v>331</v>
      </c>
      <c r="U1734">
        <v>0</v>
      </c>
      <c r="V1734">
        <v>40000</v>
      </c>
    </row>
    <row r="1735" spans="5:22" x14ac:dyDescent="0.25">
      <c r="E1735" t="s">
        <v>297</v>
      </c>
      <c r="F1735">
        <v>6000</v>
      </c>
      <c r="G1735">
        <v>0</v>
      </c>
      <c r="T1735" t="s">
        <v>331</v>
      </c>
      <c r="U1735">
        <v>0</v>
      </c>
      <c r="V1735">
        <v>0</v>
      </c>
    </row>
    <row r="1736" spans="5:22" x14ac:dyDescent="0.25">
      <c r="E1736" t="s">
        <v>297</v>
      </c>
      <c r="F1736">
        <v>8000</v>
      </c>
      <c r="G1736">
        <v>0</v>
      </c>
      <c r="T1736" t="s">
        <v>331</v>
      </c>
      <c r="U1736">
        <v>37000</v>
      </c>
      <c r="V1736">
        <v>0</v>
      </c>
    </row>
    <row r="1737" spans="5:22" x14ac:dyDescent="0.25">
      <c r="E1737" t="s">
        <v>297</v>
      </c>
      <c r="F1737">
        <v>10000</v>
      </c>
      <c r="G1737">
        <v>0</v>
      </c>
      <c r="T1737" t="s">
        <v>331</v>
      </c>
      <c r="U1737">
        <v>0</v>
      </c>
      <c r="V1737">
        <v>0</v>
      </c>
    </row>
    <row r="1738" spans="5:22" x14ac:dyDescent="0.25">
      <c r="E1738" t="s">
        <v>297</v>
      </c>
      <c r="F1738">
        <v>0</v>
      </c>
      <c r="G1738">
        <v>0</v>
      </c>
      <c r="T1738" t="s">
        <v>331</v>
      </c>
      <c r="U1738">
        <v>0</v>
      </c>
      <c r="V1738">
        <v>0</v>
      </c>
    </row>
    <row r="1739" spans="5:22" x14ac:dyDescent="0.25">
      <c r="E1739" t="s">
        <v>297</v>
      </c>
      <c r="F1739">
        <v>8000</v>
      </c>
      <c r="G1739">
        <v>0</v>
      </c>
      <c r="T1739" t="s">
        <v>331</v>
      </c>
      <c r="U1739">
        <v>0</v>
      </c>
      <c r="V1739">
        <v>0</v>
      </c>
    </row>
    <row r="1740" spans="5:22" x14ac:dyDescent="0.25">
      <c r="E1740" t="s">
        <v>297</v>
      </c>
      <c r="F1740">
        <v>0</v>
      </c>
      <c r="G1740">
        <v>0</v>
      </c>
      <c r="T1740" t="s">
        <v>331</v>
      </c>
      <c r="U1740">
        <v>0</v>
      </c>
      <c r="V1740">
        <v>0</v>
      </c>
    </row>
    <row r="1741" spans="5:22" x14ac:dyDescent="0.25">
      <c r="E1741" t="s">
        <v>297</v>
      </c>
      <c r="F1741">
        <v>0</v>
      </c>
      <c r="G1741">
        <v>0</v>
      </c>
      <c r="T1741" t="s">
        <v>331</v>
      </c>
      <c r="U1741">
        <v>0</v>
      </c>
      <c r="V1741">
        <v>0</v>
      </c>
    </row>
    <row r="1742" spans="5:22" x14ac:dyDescent="0.25">
      <c r="E1742" t="s">
        <v>297</v>
      </c>
      <c r="F1742">
        <v>4000</v>
      </c>
      <c r="G1742">
        <v>0</v>
      </c>
      <c r="T1742" t="s">
        <v>331</v>
      </c>
      <c r="U1742">
        <v>0</v>
      </c>
      <c r="V1742">
        <v>0</v>
      </c>
    </row>
    <row r="1743" spans="5:22" x14ac:dyDescent="0.25">
      <c r="E1743" t="s">
        <v>300</v>
      </c>
      <c r="F1743">
        <v>0</v>
      </c>
      <c r="G1743">
        <v>0</v>
      </c>
      <c r="T1743" t="s">
        <v>331</v>
      </c>
      <c r="U1743">
        <v>0</v>
      </c>
      <c r="V1743">
        <v>0</v>
      </c>
    </row>
    <row r="1744" spans="5:22" x14ac:dyDescent="0.25">
      <c r="E1744" t="s">
        <v>300</v>
      </c>
      <c r="F1744">
        <v>0</v>
      </c>
      <c r="G1744">
        <v>0</v>
      </c>
      <c r="T1744" t="s">
        <v>331</v>
      </c>
      <c r="U1744">
        <v>34000</v>
      </c>
      <c r="V1744">
        <v>0</v>
      </c>
    </row>
    <row r="1745" spans="5:22" x14ac:dyDescent="0.25">
      <c r="E1745" t="s">
        <v>300</v>
      </c>
      <c r="F1745">
        <v>0</v>
      </c>
      <c r="G1745">
        <v>0</v>
      </c>
      <c r="T1745" t="s">
        <v>331</v>
      </c>
      <c r="U1745">
        <v>32000</v>
      </c>
      <c r="V1745">
        <v>0</v>
      </c>
    </row>
    <row r="1746" spans="5:22" x14ac:dyDescent="0.25">
      <c r="E1746" t="s">
        <v>300</v>
      </c>
      <c r="F1746">
        <v>0</v>
      </c>
      <c r="G1746">
        <v>22000</v>
      </c>
      <c r="T1746" t="s">
        <v>331</v>
      </c>
      <c r="U1746">
        <v>0</v>
      </c>
      <c r="V1746">
        <v>0</v>
      </c>
    </row>
    <row r="1747" spans="5:22" x14ac:dyDescent="0.25">
      <c r="E1747" t="s">
        <v>300</v>
      </c>
      <c r="F1747">
        <v>0</v>
      </c>
      <c r="G1747">
        <v>0</v>
      </c>
      <c r="T1747" t="s">
        <v>331</v>
      </c>
      <c r="U1747">
        <v>27000</v>
      </c>
      <c r="V1747">
        <v>0</v>
      </c>
    </row>
    <row r="1748" spans="5:22" x14ac:dyDescent="0.25">
      <c r="E1748" t="s">
        <v>300</v>
      </c>
      <c r="F1748">
        <v>6000</v>
      </c>
      <c r="G1748">
        <v>0</v>
      </c>
      <c r="T1748" t="s">
        <v>331</v>
      </c>
      <c r="U1748">
        <v>36000</v>
      </c>
      <c r="V1748">
        <v>0</v>
      </c>
    </row>
    <row r="1749" spans="5:22" x14ac:dyDescent="0.25">
      <c r="E1749" t="s">
        <v>300</v>
      </c>
      <c r="F1749">
        <v>0</v>
      </c>
      <c r="G1749">
        <v>0</v>
      </c>
      <c r="T1749" t="s">
        <v>331</v>
      </c>
      <c r="U1749">
        <v>0</v>
      </c>
      <c r="V1749">
        <v>0</v>
      </c>
    </row>
    <row r="1750" spans="5:22" x14ac:dyDescent="0.25">
      <c r="E1750" t="s">
        <v>300</v>
      </c>
      <c r="F1750">
        <v>0</v>
      </c>
      <c r="G1750">
        <v>0</v>
      </c>
      <c r="T1750" t="s">
        <v>331</v>
      </c>
      <c r="U1750">
        <v>26000</v>
      </c>
      <c r="V1750">
        <v>0</v>
      </c>
    </row>
    <row r="1751" spans="5:22" x14ac:dyDescent="0.25">
      <c r="E1751" t="s">
        <v>300</v>
      </c>
      <c r="F1751">
        <v>8000</v>
      </c>
      <c r="G1751">
        <v>0</v>
      </c>
      <c r="T1751" t="s">
        <v>331</v>
      </c>
      <c r="U1751">
        <v>0</v>
      </c>
      <c r="V1751">
        <v>40000</v>
      </c>
    </row>
    <row r="1752" spans="5:22" x14ac:dyDescent="0.25">
      <c r="E1752" t="s">
        <v>300</v>
      </c>
      <c r="F1752">
        <v>0</v>
      </c>
      <c r="G1752">
        <v>0</v>
      </c>
      <c r="T1752" t="s">
        <v>331</v>
      </c>
      <c r="U1752">
        <v>0</v>
      </c>
      <c r="V1752">
        <v>0</v>
      </c>
    </row>
    <row r="1753" spans="5:22" x14ac:dyDescent="0.25">
      <c r="E1753" t="s">
        <v>300</v>
      </c>
      <c r="F1753">
        <v>0</v>
      </c>
      <c r="G1753">
        <v>0</v>
      </c>
      <c r="T1753" t="s">
        <v>331</v>
      </c>
      <c r="U1753">
        <v>41000</v>
      </c>
      <c r="V1753">
        <v>0</v>
      </c>
    </row>
    <row r="1754" spans="5:22" x14ac:dyDescent="0.25">
      <c r="E1754" t="s">
        <v>300</v>
      </c>
      <c r="F1754">
        <v>0</v>
      </c>
      <c r="G1754">
        <v>0</v>
      </c>
      <c r="T1754" t="s">
        <v>331</v>
      </c>
      <c r="U1754">
        <v>39000</v>
      </c>
      <c r="V1754">
        <v>0</v>
      </c>
    </row>
    <row r="1755" spans="5:22" x14ac:dyDescent="0.25">
      <c r="E1755" t="s">
        <v>300</v>
      </c>
      <c r="F1755">
        <v>0</v>
      </c>
      <c r="G1755">
        <v>0</v>
      </c>
      <c r="T1755" t="s">
        <v>331</v>
      </c>
      <c r="U1755">
        <v>0</v>
      </c>
      <c r="V1755">
        <v>0</v>
      </c>
    </row>
    <row r="1756" spans="5:22" x14ac:dyDescent="0.25">
      <c r="E1756" t="s">
        <v>300</v>
      </c>
      <c r="F1756">
        <v>0</v>
      </c>
      <c r="G1756">
        <v>0</v>
      </c>
      <c r="T1756" t="s">
        <v>331</v>
      </c>
      <c r="U1756">
        <v>0</v>
      </c>
      <c r="V1756">
        <v>0</v>
      </c>
    </row>
    <row r="1757" spans="5:22" x14ac:dyDescent="0.25">
      <c r="E1757" t="s">
        <v>300</v>
      </c>
      <c r="F1757">
        <v>0</v>
      </c>
      <c r="G1757">
        <v>0</v>
      </c>
      <c r="T1757" t="s">
        <v>331</v>
      </c>
      <c r="U1757">
        <v>28000</v>
      </c>
      <c r="V1757">
        <v>0</v>
      </c>
    </row>
    <row r="1758" spans="5:22" x14ac:dyDescent="0.25">
      <c r="E1758" t="s">
        <v>300</v>
      </c>
      <c r="F1758">
        <v>0</v>
      </c>
      <c r="G1758">
        <v>0</v>
      </c>
      <c r="T1758" t="s">
        <v>331</v>
      </c>
      <c r="U1758">
        <v>0</v>
      </c>
      <c r="V1758">
        <v>0</v>
      </c>
    </row>
    <row r="1759" spans="5:22" x14ac:dyDescent="0.25">
      <c r="E1759" t="s">
        <v>300</v>
      </c>
      <c r="F1759">
        <v>8000</v>
      </c>
      <c r="G1759">
        <v>0</v>
      </c>
      <c r="T1759" t="s">
        <v>331</v>
      </c>
      <c r="U1759">
        <v>0</v>
      </c>
      <c r="V1759">
        <v>0</v>
      </c>
    </row>
    <row r="1760" spans="5:22" x14ac:dyDescent="0.25">
      <c r="E1760" t="s">
        <v>300</v>
      </c>
      <c r="F1760">
        <v>12000</v>
      </c>
      <c r="G1760">
        <v>0</v>
      </c>
      <c r="T1760" t="s">
        <v>331</v>
      </c>
      <c r="U1760">
        <v>0</v>
      </c>
      <c r="V1760">
        <v>0</v>
      </c>
    </row>
    <row r="1761" spans="5:22" x14ac:dyDescent="0.25">
      <c r="E1761" t="s">
        <v>300</v>
      </c>
      <c r="F1761">
        <v>4000</v>
      </c>
      <c r="G1761">
        <v>0</v>
      </c>
      <c r="T1761" t="s">
        <v>331</v>
      </c>
      <c r="U1761">
        <v>0</v>
      </c>
      <c r="V1761">
        <v>41000</v>
      </c>
    </row>
    <row r="1762" spans="5:22" x14ac:dyDescent="0.25">
      <c r="E1762" t="s">
        <v>300</v>
      </c>
      <c r="F1762">
        <v>0</v>
      </c>
      <c r="G1762">
        <v>0</v>
      </c>
      <c r="T1762" t="s">
        <v>331</v>
      </c>
      <c r="U1762">
        <v>33000</v>
      </c>
      <c r="V1762">
        <v>0</v>
      </c>
    </row>
    <row r="1763" spans="5:22" x14ac:dyDescent="0.25">
      <c r="E1763" t="s">
        <v>300</v>
      </c>
      <c r="F1763">
        <v>0</v>
      </c>
      <c r="G1763">
        <v>22000</v>
      </c>
      <c r="T1763" t="s">
        <v>331</v>
      </c>
      <c r="U1763">
        <v>0</v>
      </c>
      <c r="V1763">
        <v>0</v>
      </c>
    </row>
    <row r="1764" spans="5:22" x14ac:dyDescent="0.25">
      <c r="E1764" t="s">
        <v>300</v>
      </c>
      <c r="F1764">
        <v>0</v>
      </c>
      <c r="G1764">
        <v>0</v>
      </c>
      <c r="T1764" t="s">
        <v>331</v>
      </c>
      <c r="U1764">
        <v>42000</v>
      </c>
      <c r="V1764">
        <v>0</v>
      </c>
    </row>
    <row r="1765" spans="5:22" x14ac:dyDescent="0.25">
      <c r="E1765" t="s">
        <v>300</v>
      </c>
      <c r="F1765">
        <v>0</v>
      </c>
      <c r="G1765">
        <v>0</v>
      </c>
      <c r="T1765" t="s">
        <v>331</v>
      </c>
      <c r="U1765">
        <v>0</v>
      </c>
      <c r="V1765">
        <v>0</v>
      </c>
    </row>
    <row r="1766" spans="5:22" x14ac:dyDescent="0.25">
      <c r="E1766" t="s">
        <v>300</v>
      </c>
      <c r="F1766">
        <v>0</v>
      </c>
      <c r="G1766">
        <v>0</v>
      </c>
      <c r="T1766" t="s">
        <v>331</v>
      </c>
      <c r="U1766">
        <v>0</v>
      </c>
      <c r="V1766">
        <v>0</v>
      </c>
    </row>
    <row r="1767" spans="5:22" x14ac:dyDescent="0.25">
      <c r="E1767" t="s">
        <v>300</v>
      </c>
      <c r="F1767">
        <v>0</v>
      </c>
      <c r="G1767">
        <v>0</v>
      </c>
      <c r="T1767" t="s">
        <v>331</v>
      </c>
      <c r="U1767">
        <v>0</v>
      </c>
      <c r="V1767">
        <v>0</v>
      </c>
    </row>
    <row r="1768" spans="5:22" x14ac:dyDescent="0.25">
      <c r="E1768" t="s">
        <v>300</v>
      </c>
      <c r="F1768">
        <v>0</v>
      </c>
      <c r="G1768">
        <v>0</v>
      </c>
      <c r="T1768" t="s">
        <v>331</v>
      </c>
      <c r="U1768">
        <v>0</v>
      </c>
      <c r="V1768">
        <v>0</v>
      </c>
    </row>
    <row r="1769" spans="5:22" x14ac:dyDescent="0.25">
      <c r="E1769" t="s">
        <v>300</v>
      </c>
      <c r="F1769">
        <v>0</v>
      </c>
      <c r="G1769">
        <v>22000</v>
      </c>
      <c r="T1769" t="s">
        <v>331</v>
      </c>
      <c r="U1769">
        <v>30000</v>
      </c>
      <c r="V1769">
        <v>0</v>
      </c>
    </row>
    <row r="1770" spans="5:22" x14ac:dyDescent="0.25">
      <c r="E1770" t="s">
        <v>303</v>
      </c>
      <c r="F1770">
        <v>0</v>
      </c>
      <c r="G1770">
        <v>0</v>
      </c>
      <c r="T1770" t="s">
        <v>331</v>
      </c>
      <c r="U1770">
        <v>0</v>
      </c>
      <c r="V1770">
        <v>0</v>
      </c>
    </row>
    <row r="1771" spans="5:22" x14ac:dyDescent="0.25">
      <c r="E1771" t="s">
        <v>303</v>
      </c>
      <c r="F1771">
        <v>0</v>
      </c>
      <c r="G1771">
        <v>0</v>
      </c>
      <c r="T1771" t="s">
        <v>331</v>
      </c>
      <c r="U1771">
        <v>35000</v>
      </c>
      <c r="V1771">
        <v>0</v>
      </c>
    </row>
    <row r="1772" spans="5:22" x14ac:dyDescent="0.25">
      <c r="E1772" t="s">
        <v>303</v>
      </c>
      <c r="F1772">
        <v>0</v>
      </c>
      <c r="G1772">
        <v>0</v>
      </c>
      <c r="T1772" t="s">
        <v>331</v>
      </c>
      <c r="U1772">
        <v>0</v>
      </c>
      <c r="V1772">
        <v>0</v>
      </c>
    </row>
    <row r="1773" spans="5:22" x14ac:dyDescent="0.25">
      <c r="E1773" t="s">
        <v>303</v>
      </c>
      <c r="F1773">
        <v>0</v>
      </c>
      <c r="G1773">
        <v>0</v>
      </c>
      <c r="T1773" t="s">
        <v>331</v>
      </c>
      <c r="U1773">
        <v>0</v>
      </c>
      <c r="V1773">
        <v>0</v>
      </c>
    </row>
    <row r="1774" spans="5:22" x14ac:dyDescent="0.25">
      <c r="E1774" t="s">
        <v>303</v>
      </c>
      <c r="F1774">
        <v>0</v>
      </c>
      <c r="G1774">
        <v>24000</v>
      </c>
      <c r="T1774" t="s">
        <v>331</v>
      </c>
      <c r="U1774">
        <v>0</v>
      </c>
      <c r="V1774">
        <v>0</v>
      </c>
    </row>
    <row r="1775" spans="5:22" x14ac:dyDescent="0.25">
      <c r="E1775" t="s">
        <v>303</v>
      </c>
      <c r="F1775">
        <v>0</v>
      </c>
      <c r="G1775">
        <v>0</v>
      </c>
      <c r="T1775" t="s">
        <v>331</v>
      </c>
      <c r="U1775">
        <v>0</v>
      </c>
      <c r="V1775">
        <v>0</v>
      </c>
    </row>
    <row r="1776" spans="5:22" x14ac:dyDescent="0.25">
      <c r="E1776" t="s">
        <v>303</v>
      </c>
      <c r="F1776">
        <v>0</v>
      </c>
      <c r="G1776">
        <v>0</v>
      </c>
      <c r="T1776" t="s">
        <v>331</v>
      </c>
      <c r="U1776">
        <v>0</v>
      </c>
      <c r="V1776">
        <v>0</v>
      </c>
    </row>
    <row r="1777" spans="5:22" x14ac:dyDescent="0.25">
      <c r="E1777" t="s">
        <v>303</v>
      </c>
      <c r="F1777">
        <v>0</v>
      </c>
      <c r="G1777">
        <v>0</v>
      </c>
      <c r="T1777" t="s">
        <v>507</v>
      </c>
      <c r="U1777">
        <v>0</v>
      </c>
      <c r="V1777">
        <v>0</v>
      </c>
    </row>
    <row r="1778" spans="5:22" x14ac:dyDescent="0.25">
      <c r="E1778" t="s">
        <v>303</v>
      </c>
      <c r="F1778">
        <v>0</v>
      </c>
      <c r="G1778">
        <v>0</v>
      </c>
      <c r="T1778" t="s">
        <v>507</v>
      </c>
      <c r="U1778">
        <v>28000</v>
      </c>
      <c r="V1778">
        <v>0</v>
      </c>
    </row>
    <row r="1779" spans="5:22" x14ac:dyDescent="0.25">
      <c r="E1779" t="s">
        <v>303</v>
      </c>
      <c r="F1779">
        <v>0</v>
      </c>
      <c r="G1779">
        <v>0</v>
      </c>
      <c r="T1779" t="s">
        <v>507</v>
      </c>
      <c r="U1779">
        <v>30000</v>
      </c>
      <c r="V1779">
        <v>0</v>
      </c>
    </row>
    <row r="1780" spans="5:22" x14ac:dyDescent="0.25">
      <c r="E1780" t="s">
        <v>303</v>
      </c>
      <c r="F1780">
        <v>0</v>
      </c>
      <c r="G1780">
        <v>20000</v>
      </c>
      <c r="T1780" t="s">
        <v>507</v>
      </c>
      <c r="U1780">
        <v>0</v>
      </c>
      <c r="V1780">
        <v>0</v>
      </c>
    </row>
    <row r="1781" spans="5:22" x14ac:dyDescent="0.25">
      <c r="E1781" t="s">
        <v>303</v>
      </c>
      <c r="F1781">
        <v>0</v>
      </c>
      <c r="G1781">
        <v>21000</v>
      </c>
      <c r="T1781" t="s">
        <v>507</v>
      </c>
      <c r="U1781">
        <v>0</v>
      </c>
      <c r="V1781">
        <v>0</v>
      </c>
    </row>
    <row r="1782" spans="5:22" x14ac:dyDescent="0.25">
      <c r="E1782" t="s">
        <v>303</v>
      </c>
      <c r="F1782">
        <v>0</v>
      </c>
      <c r="G1782">
        <v>24000</v>
      </c>
      <c r="T1782" t="s">
        <v>507</v>
      </c>
      <c r="U1782">
        <v>0</v>
      </c>
      <c r="V1782">
        <v>0</v>
      </c>
    </row>
    <row r="1783" spans="5:22" x14ac:dyDescent="0.25">
      <c r="E1783" t="s">
        <v>303</v>
      </c>
      <c r="F1783">
        <v>0</v>
      </c>
      <c r="G1783">
        <v>24000</v>
      </c>
      <c r="T1783" t="s">
        <v>507</v>
      </c>
      <c r="U1783">
        <v>36000</v>
      </c>
      <c r="V1783">
        <v>0</v>
      </c>
    </row>
    <row r="1784" spans="5:22" x14ac:dyDescent="0.25">
      <c r="E1784" t="s">
        <v>303</v>
      </c>
      <c r="F1784">
        <v>0</v>
      </c>
      <c r="G1784">
        <v>0</v>
      </c>
      <c r="T1784" t="s">
        <v>507</v>
      </c>
      <c r="U1784">
        <v>0</v>
      </c>
      <c r="V1784">
        <v>0</v>
      </c>
    </row>
    <row r="1785" spans="5:22" x14ac:dyDescent="0.25">
      <c r="E1785" t="s">
        <v>303</v>
      </c>
      <c r="F1785">
        <v>0</v>
      </c>
      <c r="G1785">
        <v>22000</v>
      </c>
      <c r="T1785" t="s">
        <v>507</v>
      </c>
      <c r="U1785">
        <v>37000</v>
      </c>
      <c r="V1785">
        <v>0</v>
      </c>
    </row>
    <row r="1786" spans="5:22" x14ac:dyDescent="0.25">
      <c r="E1786" t="s">
        <v>303</v>
      </c>
      <c r="F1786">
        <v>0</v>
      </c>
      <c r="G1786">
        <v>0</v>
      </c>
      <c r="T1786" t="s">
        <v>507</v>
      </c>
      <c r="U1786">
        <v>0</v>
      </c>
      <c r="V1786">
        <v>0</v>
      </c>
    </row>
    <row r="1787" spans="5:22" x14ac:dyDescent="0.25">
      <c r="E1787" t="s">
        <v>303</v>
      </c>
      <c r="F1787">
        <v>0</v>
      </c>
      <c r="G1787">
        <v>0</v>
      </c>
      <c r="T1787" t="s">
        <v>507</v>
      </c>
      <c r="U1787">
        <v>50000</v>
      </c>
      <c r="V1787">
        <v>0</v>
      </c>
    </row>
    <row r="1788" spans="5:22" x14ac:dyDescent="0.25">
      <c r="E1788" t="s">
        <v>303</v>
      </c>
      <c r="F1788">
        <v>0</v>
      </c>
      <c r="G1788">
        <v>0</v>
      </c>
      <c r="T1788" t="s">
        <v>507</v>
      </c>
      <c r="U1788">
        <v>37000</v>
      </c>
      <c r="V1788">
        <v>0</v>
      </c>
    </row>
    <row r="1789" spans="5:22" x14ac:dyDescent="0.25">
      <c r="E1789" t="s">
        <v>303</v>
      </c>
      <c r="F1789">
        <v>0</v>
      </c>
      <c r="G1789">
        <v>0</v>
      </c>
      <c r="T1789" t="s">
        <v>507</v>
      </c>
      <c r="U1789">
        <v>0</v>
      </c>
      <c r="V1789">
        <v>0</v>
      </c>
    </row>
    <row r="1790" spans="5:22" x14ac:dyDescent="0.25">
      <c r="E1790" t="s">
        <v>303</v>
      </c>
      <c r="F1790">
        <v>0</v>
      </c>
      <c r="G1790">
        <v>0</v>
      </c>
      <c r="T1790" t="s">
        <v>507</v>
      </c>
      <c r="U1790">
        <v>40000</v>
      </c>
      <c r="V1790">
        <v>0</v>
      </c>
    </row>
    <row r="1791" spans="5:22" x14ac:dyDescent="0.25">
      <c r="E1791" t="s">
        <v>303</v>
      </c>
      <c r="F1791">
        <v>0</v>
      </c>
      <c r="G1791">
        <v>0</v>
      </c>
      <c r="T1791" t="s">
        <v>507</v>
      </c>
      <c r="U1791">
        <v>30000</v>
      </c>
      <c r="V1791">
        <v>0</v>
      </c>
    </row>
    <row r="1792" spans="5:22" x14ac:dyDescent="0.25">
      <c r="E1792" t="s">
        <v>303</v>
      </c>
      <c r="F1792">
        <v>0</v>
      </c>
      <c r="G1792">
        <v>24000</v>
      </c>
      <c r="T1792" t="s">
        <v>507</v>
      </c>
      <c r="U1792">
        <v>45000</v>
      </c>
      <c r="V1792">
        <v>0</v>
      </c>
    </row>
    <row r="1793" spans="5:22" x14ac:dyDescent="0.25">
      <c r="E1793" t="s">
        <v>303</v>
      </c>
      <c r="F1793">
        <v>0</v>
      </c>
      <c r="G1793">
        <v>24000</v>
      </c>
      <c r="T1793" t="s">
        <v>507</v>
      </c>
      <c r="U1793">
        <v>0</v>
      </c>
      <c r="V1793">
        <v>0</v>
      </c>
    </row>
    <row r="1794" spans="5:22" x14ac:dyDescent="0.25">
      <c r="E1794" t="s">
        <v>303</v>
      </c>
      <c r="F1794">
        <v>0</v>
      </c>
      <c r="G1794">
        <v>0</v>
      </c>
      <c r="T1794" t="s">
        <v>507</v>
      </c>
      <c r="U1794">
        <v>37000</v>
      </c>
      <c r="V1794">
        <v>0</v>
      </c>
    </row>
    <row r="1795" spans="5:22" x14ac:dyDescent="0.25">
      <c r="E1795" t="s">
        <v>303</v>
      </c>
      <c r="F1795">
        <v>0</v>
      </c>
      <c r="G1795">
        <v>24000</v>
      </c>
      <c r="T1795" t="s">
        <v>507</v>
      </c>
      <c r="U1795">
        <v>37000</v>
      </c>
      <c r="V1795">
        <v>0</v>
      </c>
    </row>
    <row r="1796" spans="5:22" x14ac:dyDescent="0.25">
      <c r="E1796" t="s">
        <v>303</v>
      </c>
      <c r="F1796">
        <v>0</v>
      </c>
      <c r="G1796">
        <v>0</v>
      </c>
      <c r="T1796" t="s">
        <v>507</v>
      </c>
      <c r="U1796">
        <v>33000</v>
      </c>
      <c r="V1796">
        <v>0</v>
      </c>
    </row>
    <row r="1797" spans="5:22" x14ac:dyDescent="0.25">
      <c r="E1797" t="s">
        <v>303</v>
      </c>
      <c r="F1797">
        <v>0</v>
      </c>
      <c r="G1797">
        <v>0</v>
      </c>
      <c r="T1797" t="s">
        <v>507</v>
      </c>
      <c r="U1797">
        <v>37000</v>
      </c>
      <c r="V1797">
        <v>0</v>
      </c>
    </row>
    <row r="1798" spans="5:22" x14ac:dyDescent="0.25">
      <c r="E1798" t="s">
        <v>303</v>
      </c>
      <c r="F1798">
        <v>0</v>
      </c>
      <c r="G1798">
        <v>0</v>
      </c>
      <c r="T1798" t="s">
        <v>507</v>
      </c>
      <c r="U1798">
        <v>50000</v>
      </c>
      <c r="V1798">
        <v>0</v>
      </c>
    </row>
    <row r="1799" spans="5:22" x14ac:dyDescent="0.25">
      <c r="E1799" t="s">
        <v>303</v>
      </c>
      <c r="F1799">
        <v>0</v>
      </c>
      <c r="G1799">
        <v>0</v>
      </c>
      <c r="T1799" t="s">
        <v>507</v>
      </c>
      <c r="U1799">
        <v>0</v>
      </c>
      <c r="V1799">
        <v>0</v>
      </c>
    </row>
    <row r="1800" spans="5:22" x14ac:dyDescent="0.25">
      <c r="E1800" t="s">
        <v>303</v>
      </c>
      <c r="F1800">
        <v>0</v>
      </c>
      <c r="G1800">
        <v>24000</v>
      </c>
      <c r="T1800" t="s">
        <v>507</v>
      </c>
      <c r="U1800">
        <v>28000</v>
      </c>
      <c r="V1800">
        <v>0</v>
      </c>
    </row>
    <row r="1801" spans="5:22" x14ac:dyDescent="0.25">
      <c r="E1801" t="s">
        <v>303</v>
      </c>
      <c r="F1801">
        <v>0</v>
      </c>
      <c r="G1801">
        <v>0</v>
      </c>
      <c r="T1801" t="s">
        <v>507</v>
      </c>
      <c r="U1801">
        <v>30000</v>
      </c>
      <c r="V1801">
        <v>0</v>
      </c>
    </row>
    <row r="1802" spans="5:22" x14ac:dyDescent="0.25">
      <c r="E1802" t="s">
        <v>303</v>
      </c>
      <c r="F1802">
        <v>0</v>
      </c>
      <c r="G1802">
        <v>0</v>
      </c>
      <c r="T1802" t="s">
        <v>507</v>
      </c>
      <c r="U1802">
        <v>30000</v>
      </c>
      <c r="V1802">
        <v>0</v>
      </c>
    </row>
    <row r="1803" spans="5:22" x14ac:dyDescent="0.25">
      <c r="E1803" t="s">
        <v>303</v>
      </c>
      <c r="F1803">
        <v>0</v>
      </c>
      <c r="G1803">
        <v>0</v>
      </c>
      <c r="T1803" t="s">
        <v>507</v>
      </c>
      <c r="U1803">
        <v>37000</v>
      </c>
      <c r="V1803">
        <v>0</v>
      </c>
    </row>
    <row r="1804" spans="5:22" x14ac:dyDescent="0.25">
      <c r="E1804" t="s">
        <v>303</v>
      </c>
      <c r="F1804">
        <v>0</v>
      </c>
      <c r="G1804">
        <v>24000</v>
      </c>
      <c r="T1804" t="s">
        <v>507</v>
      </c>
      <c r="U1804">
        <v>41000</v>
      </c>
      <c r="V1804">
        <v>0</v>
      </c>
    </row>
    <row r="1805" spans="5:22" x14ac:dyDescent="0.25">
      <c r="E1805" t="s">
        <v>303</v>
      </c>
      <c r="F1805">
        <v>0</v>
      </c>
      <c r="G1805">
        <v>0</v>
      </c>
      <c r="T1805" t="s">
        <v>507</v>
      </c>
      <c r="U1805">
        <v>0</v>
      </c>
      <c r="V1805">
        <v>0</v>
      </c>
    </row>
    <row r="1806" spans="5:22" x14ac:dyDescent="0.25">
      <c r="E1806" t="s">
        <v>303</v>
      </c>
      <c r="F1806">
        <v>0</v>
      </c>
      <c r="G1806">
        <v>0</v>
      </c>
      <c r="T1806" t="s">
        <v>507</v>
      </c>
      <c r="U1806">
        <v>0</v>
      </c>
      <c r="V1806">
        <v>0</v>
      </c>
    </row>
    <row r="1807" spans="5:22" x14ac:dyDescent="0.25">
      <c r="E1807" t="s">
        <v>303</v>
      </c>
      <c r="F1807">
        <v>0</v>
      </c>
      <c r="G1807">
        <v>0</v>
      </c>
      <c r="T1807" t="s">
        <v>507</v>
      </c>
      <c r="U1807">
        <v>40000</v>
      </c>
      <c r="V1807">
        <v>0</v>
      </c>
    </row>
    <row r="1808" spans="5:22" x14ac:dyDescent="0.25">
      <c r="E1808" t="s">
        <v>303</v>
      </c>
      <c r="F1808">
        <v>0</v>
      </c>
      <c r="G1808">
        <v>0</v>
      </c>
      <c r="T1808" t="s">
        <v>507</v>
      </c>
      <c r="U1808">
        <v>35000</v>
      </c>
      <c r="V1808">
        <v>0</v>
      </c>
    </row>
    <row r="1809" spans="5:22" x14ac:dyDescent="0.25">
      <c r="E1809" t="s">
        <v>303</v>
      </c>
      <c r="F1809">
        <v>0</v>
      </c>
      <c r="G1809">
        <v>0</v>
      </c>
      <c r="T1809" t="s">
        <v>507</v>
      </c>
      <c r="U1809">
        <v>40000</v>
      </c>
      <c r="V1809">
        <v>0</v>
      </c>
    </row>
    <row r="1810" spans="5:22" x14ac:dyDescent="0.25">
      <c r="E1810" t="s">
        <v>303</v>
      </c>
      <c r="F1810">
        <v>0</v>
      </c>
      <c r="G1810">
        <v>0</v>
      </c>
      <c r="T1810" t="s">
        <v>507</v>
      </c>
      <c r="U1810">
        <v>0</v>
      </c>
      <c r="V1810">
        <v>0</v>
      </c>
    </row>
    <row r="1811" spans="5:22" x14ac:dyDescent="0.25">
      <c r="E1811" t="s">
        <v>303</v>
      </c>
      <c r="F1811">
        <v>0</v>
      </c>
      <c r="G1811">
        <v>0</v>
      </c>
      <c r="T1811" t="s">
        <v>507</v>
      </c>
      <c r="U1811">
        <v>0</v>
      </c>
      <c r="V1811">
        <v>0</v>
      </c>
    </row>
    <row r="1812" spans="5:22" x14ac:dyDescent="0.25">
      <c r="E1812" t="s">
        <v>303</v>
      </c>
      <c r="F1812">
        <v>0</v>
      </c>
      <c r="G1812">
        <v>0</v>
      </c>
      <c r="T1812" t="s">
        <v>509</v>
      </c>
      <c r="U1812">
        <v>0</v>
      </c>
      <c r="V1812">
        <v>0</v>
      </c>
    </row>
    <row r="1813" spans="5:22" x14ac:dyDescent="0.25">
      <c r="E1813" t="s">
        <v>303</v>
      </c>
      <c r="F1813">
        <v>0</v>
      </c>
      <c r="G1813">
        <v>0</v>
      </c>
      <c r="T1813" t="s">
        <v>509</v>
      </c>
      <c r="U1813">
        <v>0</v>
      </c>
      <c r="V1813">
        <v>0</v>
      </c>
    </row>
    <row r="1814" spans="5:22" x14ac:dyDescent="0.25">
      <c r="E1814" t="s">
        <v>303</v>
      </c>
      <c r="F1814">
        <v>0</v>
      </c>
      <c r="G1814">
        <v>0</v>
      </c>
      <c r="T1814" t="s">
        <v>509</v>
      </c>
      <c r="U1814">
        <v>0</v>
      </c>
      <c r="V1814">
        <v>0</v>
      </c>
    </row>
    <row r="1815" spans="5:22" x14ac:dyDescent="0.25">
      <c r="E1815" t="s">
        <v>303</v>
      </c>
      <c r="F1815">
        <v>0</v>
      </c>
      <c r="G1815">
        <v>0</v>
      </c>
      <c r="T1815" t="s">
        <v>509</v>
      </c>
      <c r="U1815">
        <v>0</v>
      </c>
      <c r="V1815">
        <v>0</v>
      </c>
    </row>
    <row r="1816" spans="5:22" x14ac:dyDescent="0.25">
      <c r="E1816" t="s">
        <v>303</v>
      </c>
      <c r="F1816">
        <v>0</v>
      </c>
      <c r="G1816">
        <v>0</v>
      </c>
      <c r="T1816" t="s">
        <v>509</v>
      </c>
      <c r="U1816">
        <v>0</v>
      </c>
      <c r="V1816">
        <v>0</v>
      </c>
    </row>
    <row r="1817" spans="5:22" x14ac:dyDescent="0.25">
      <c r="E1817" t="s">
        <v>303</v>
      </c>
      <c r="F1817">
        <v>0</v>
      </c>
      <c r="G1817">
        <v>0</v>
      </c>
      <c r="T1817" t="s">
        <v>509</v>
      </c>
      <c r="U1817">
        <v>0</v>
      </c>
      <c r="V1817">
        <v>0</v>
      </c>
    </row>
    <row r="1818" spans="5:22" x14ac:dyDescent="0.25">
      <c r="E1818" t="s">
        <v>303</v>
      </c>
      <c r="F1818">
        <v>0</v>
      </c>
      <c r="G1818">
        <v>24000</v>
      </c>
      <c r="T1818" t="s">
        <v>509</v>
      </c>
      <c r="U1818">
        <v>0</v>
      </c>
      <c r="V1818">
        <v>0</v>
      </c>
    </row>
    <row r="1819" spans="5:22" x14ac:dyDescent="0.25">
      <c r="E1819" t="s">
        <v>303</v>
      </c>
      <c r="F1819">
        <v>0</v>
      </c>
      <c r="G1819">
        <v>0</v>
      </c>
      <c r="T1819" t="s">
        <v>509</v>
      </c>
      <c r="U1819">
        <v>0</v>
      </c>
      <c r="V1819">
        <v>0</v>
      </c>
    </row>
    <row r="1820" spans="5:22" x14ac:dyDescent="0.25">
      <c r="E1820" t="s">
        <v>303</v>
      </c>
      <c r="F1820">
        <v>0</v>
      </c>
      <c r="G1820">
        <v>0</v>
      </c>
      <c r="T1820" t="s">
        <v>509</v>
      </c>
      <c r="U1820">
        <v>0</v>
      </c>
      <c r="V1820">
        <v>30000</v>
      </c>
    </row>
    <row r="1821" spans="5:22" x14ac:dyDescent="0.25">
      <c r="E1821" t="s">
        <v>303</v>
      </c>
      <c r="F1821">
        <v>0</v>
      </c>
      <c r="G1821">
        <v>0</v>
      </c>
      <c r="T1821" t="s">
        <v>509</v>
      </c>
      <c r="U1821">
        <v>0</v>
      </c>
      <c r="V1821">
        <v>0</v>
      </c>
    </row>
    <row r="1822" spans="5:22" x14ac:dyDescent="0.25">
      <c r="E1822" t="s">
        <v>303</v>
      </c>
      <c r="F1822">
        <v>0</v>
      </c>
      <c r="G1822">
        <v>0</v>
      </c>
      <c r="T1822" t="s">
        <v>509</v>
      </c>
      <c r="U1822">
        <v>0</v>
      </c>
      <c r="V1822">
        <v>0</v>
      </c>
    </row>
    <row r="1823" spans="5:22" x14ac:dyDescent="0.25">
      <c r="E1823" t="s">
        <v>303</v>
      </c>
      <c r="F1823">
        <v>0</v>
      </c>
      <c r="G1823">
        <v>0</v>
      </c>
      <c r="T1823" t="s">
        <v>509</v>
      </c>
      <c r="U1823">
        <v>0</v>
      </c>
      <c r="V1823">
        <v>40000</v>
      </c>
    </row>
    <row r="1824" spans="5:22" x14ac:dyDescent="0.25">
      <c r="E1824" t="s">
        <v>303</v>
      </c>
      <c r="F1824">
        <v>0</v>
      </c>
      <c r="G1824">
        <v>0</v>
      </c>
      <c r="T1824" t="s">
        <v>509</v>
      </c>
      <c r="U1824">
        <v>0</v>
      </c>
      <c r="V1824">
        <v>0</v>
      </c>
    </row>
    <row r="1825" spans="5:22" x14ac:dyDescent="0.25">
      <c r="E1825" t="s">
        <v>303</v>
      </c>
      <c r="F1825">
        <v>0</v>
      </c>
      <c r="G1825">
        <v>0</v>
      </c>
      <c r="T1825" t="s">
        <v>509</v>
      </c>
      <c r="U1825">
        <v>0</v>
      </c>
      <c r="V1825">
        <v>0</v>
      </c>
    </row>
    <row r="1826" spans="5:22" x14ac:dyDescent="0.25">
      <c r="E1826" t="s">
        <v>303</v>
      </c>
      <c r="F1826">
        <v>0</v>
      </c>
      <c r="G1826">
        <v>0</v>
      </c>
      <c r="T1826" t="s">
        <v>509</v>
      </c>
      <c r="U1826">
        <v>0</v>
      </c>
      <c r="V1826">
        <v>0</v>
      </c>
    </row>
    <row r="1827" spans="5:22" x14ac:dyDescent="0.25">
      <c r="E1827" t="s">
        <v>303</v>
      </c>
      <c r="F1827">
        <v>0</v>
      </c>
      <c r="G1827">
        <v>0</v>
      </c>
      <c r="T1827" t="s">
        <v>509</v>
      </c>
      <c r="U1827">
        <v>0</v>
      </c>
      <c r="V1827">
        <v>0</v>
      </c>
    </row>
    <row r="1828" spans="5:22" x14ac:dyDescent="0.25">
      <c r="E1828" t="s">
        <v>303</v>
      </c>
      <c r="F1828">
        <v>0</v>
      </c>
      <c r="G1828">
        <v>0</v>
      </c>
      <c r="T1828" t="s">
        <v>509</v>
      </c>
      <c r="U1828">
        <v>0</v>
      </c>
      <c r="V1828">
        <v>0</v>
      </c>
    </row>
    <row r="1829" spans="5:22" x14ac:dyDescent="0.25">
      <c r="E1829" t="s">
        <v>303</v>
      </c>
      <c r="F1829">
        <v>0</v>
      </c>
      <c r="G1829">
        <v>0</v>
      </c>
      <c r="T1829" t="s">
        <v>509</v>
      </c>
      <c r="U1829">
        <v>0</v>
      </c>
      <c r="V1829">
        <v>0</v>
      </c>
    </row>
    <row r="1830" spans="5:22" x14ac:dyDescent="0.25">
      <c r="E1830" t="s">
        <v>303</v>
      </c>
      <c r="F1830">
        <v>0</v>
      </c>
      <c r="G1830">
        <v>0</v>
      </c>
      <c r="T1830" t="s">
        <v>509</v>
      </c>
      <c r="U1830">
        <v>0</v>
      </c>
      <c r="V1830">
        <v>40000</v>
      </c>
    </row>
    <row r="1831" spans="5:22" x14ac:dyDescent="0.25">
      <c r="E1831" t="s">
        <v>303</v>
      </c>
      <c r="F1831">
        <v>0</v>
      </c>
      <c r="G1831">
        <v>0</v>
      </c>
      <c r="T1831" t="s">
        <v>509</v>
      </c>
      <c r="U1831">
        <v>0</v>
      </c>
      <c r="V1831">
        <v>0</v>
      </c>
    </row>
    <row r="1832" spans="5:22" x14ac:dyDescent="0.25">
      <c r="E1832" t="s">
        <v>546</v>
      </c>
      <c r="F1832">
        <v>0</v>
      </c>
      <c r="G1832">
        <v>0</v>
      </c>
      <c r="T1832" t="s">
        <v>509</v>
      </c>
      <c r="U1832">
        <v>0</v>
      </c>
      <c r="V1832">
        <v>40000</v>
      </c>
    </row>
    <row r="1833" spans="5:22" x14ac:dyDescent="0.25">
      <c r="E1833" t="s">
        <v>441</v>
      </c>
      <c r="F1833">
        <v>0</v>
      </c>
      <c r="G1833">
        <v>0</v>
      </c>
      <c r="T1833" t="s">
        <v>509</v>
      </c>
      <c r="U1833">
        <v>0</v>
      </c>
      <c r="V1833">
        <v>0</v>
      </c>
    </row>
    <row r="1834" spans="5:22" x14ac:dyDescent="0.25">
      <c r="E1834" t="s">
        <v>441</v>
      </c>
      <c r="F1834">
        <v>0</v>
      </c>
      <c r="G1834">
        <v>0</v>
      </c>
      <c r="T1834" t="s">
        <v>509</v>
      </c>
      <c r="U1834">
        <v>0</v>
      </c>
      <c r="V1834">
        <v>0</v>
      </c>
    </row>
    <row r="1835" spans="5:22" x14ac:dyDescent="0.25">
      <c r="E1835" t="s">
        <v>441</v>
      </c>
      <c r="F1835">
        <v>0</v>
      </c>
      <c r="G1835">
        <v>0</v>
      </c>
      <c r="T1835" t="s">
        <v>509</v>
      </c>
      <c r="U1835">
        <v>0</v>
      </c>
      <c r="V1835">
        <v>0</v>
      </c>
    </row>
    <row r="1836" spans="5:22" x14ac:dyDescent="0.25">
      <c r="E1836" t="s">
        <v>441</v>
      </c>
      <c r="F1836">
        <v>0</v>
      </c>
      <c r="G1836">
        <v>0</v>
      </c>
      <c r="T1836" t="s">
        <v>509</v>
      </c>
      <c r="U1836">
        <v>0</v>
      </c>
      <c r="V1836">
        <v>32000</v>
      </c>
    </row>
    <row r="1837" spans="5:22" x14ac:dyDescent="0.25">
      <c r="E1837" t="s">
        <v>441</v>
      </c>
      <c r="F1837">
        <v>0</v>
      </c>
      <c r="G1837">
        <v>0</v>
      </c>
      <c r="T1837" t="s">
        <v>509</v>
      </c>
      <c r="U1837">
        <v>0</v>
      </c>
      <c r="V1837">
        <v>40000</v>
      </c>
    </row>
    <row r="1838" spans="5:22" x14ac:dyDescent="0.25">
      <c r="E1838" t="s">
        <v>441</v>
      </c>
      <c r="F1838">
        <v>0</v>
      </c>
      <c r="G1838">
        <v>0</v>
      </c>
      <c r="T1838" t="s">
        <v>509</v>
      </c>
      <c r="U1838">
        <v>0</v>
      </c>
      <c r="V1838">
        <v>0</v>
      </c>
    </row>
    <row r="1839" spans="5:22" x14ac:dyDescent="0.25">
      <c r="E1839" t="s">
        <v>441</v>
      </c>
      <c r="F1839">
        <v>0</v>
      </c>
      <c r="G1839">
        <v>0</v>
      </c>
      <c r="T1839" t="s">
        <v>509</v>
      </c>
      <c r="U1839">
        <v>0</v>
      </c>
      <c r="V1839">
        <v>32000</v>
      </c>
    </row>
    <row r="1840" spans="5:22" x14ac:dyDescent="0.25">
      <c r="E1840" t="s">
        <v>441</v>
      </c>
      <c r="F1840">
        <v>0</v>
      </c>
      <c r="G1840">
        <v>0</v>
      </c>
      <c r="T1840" t="s">
        <v>509</v>
      </c>
      <c r="U1840">
        <v>0</v>
      </c>
      <c r="V1840">
        <v>0</v>
      </c>
    </row>
    <row r="1841" spans="5:22" x14ac:dyDescent="0.25">
      <c r="E1841" t="s">
        <v>441</v>
      </c>
      <c r="F1841">
        <v>0</v>
      </c>
      <c r="G1841">
        <v>0</v>
      </c>
      <c r="T1841" t="s">
        <v>509</v>
      </c>
      <c r="U1841">
        <v>0</v>
      </c>
      <c r="V1841">
        <v>0</v>
      </c>
    </row>
    <row r="1842" spans="5:22" x14ac:dyDescent="0.25">
      <c r="E1842" t="s">
        <v>441</v>
      </c>
      <c r="F1842">
        <v>0</v>
      </c>
      <c r="G1842">
        <v>0</v>
      </c>
      <c r="T1842" t="s">
        <v>509</v>
      </c>
      <c r="U1842">
        <v>0</v>
      </c>
      <c r="V1842">
        <v>0</v>
      </c>
    </row>
    <row r="1843" spans="5:22" x14ac:dyDescent="0.25">
      <c r="E1843" t="s">
        <v>441</v>
      </c>
      <c r="F1843">
        <v>0</v>
      </c>
      <c r="G1843">
        <v>0</v>
      </c>
      <c r="T1843" t="s">
        <v>509</v>
      </c>
      <c r="U1843">
        <v>0</v>
      </c>
      <c r="V1843">
        <v>0</v>
      </c>
    </row>
    <row r="1844" spans="5:22" x14ac:dyDescent="0.25">
      <c r="E1844" t="s">
        <v>441</v>
      </c>
      <c r="F1844">
        <v>0</v>
      </c>
      <c r="G1844">
        <v>0</v>
      </c>
      <c r="T1844" t="s">
        <v>509</v>
      </c>
      <c r="U1844">
        <v>0</v>
      </c>
      <c r="V1844">
        <v>0</v>
      </c>
    </row>
    <row r="1845" spans="5:22" x14ac:dyDescent="0.25">
      <c r="E1845" t="s">
        <v>441</v>
      </c>
      <c r="F1845">
        <v>0</v>
      </c>
      <c r="G1845">
        <v>0</v>
      </c>
      <c r="T1845" t="s">
        <v>509</v>
      </c>
      <c r="U1845">
        <v>0</v>
      </c>
      <c r="V1845">
        <v>0</v>
      </c>
    </row>
    <row r="1846" spans="5:22" x14ac:dyDescent="0.25">
      <c r="E1846" t="s">
        <v>441</v>
      </c>
      <c r="F1846">
        <v>0</v>
      </c>
      <c r="G1846">
        <v>0</v>
      </c>
      <c r="T1846" t="s">
        <v>509</v>
      </c>
      <c r="U1846">
        <v>0</v>
      </c>
      <c r="V1846">
        <v>0</v>
      </c>
    </row>
    <row r="1847" spans="5:22" x14ac:dyDescent="0.25">
      <c r="E1847" t="s">
        <v>441</v>
      </c>
      <c r="F1847">
        <v>0</v>
      </c>
      <c r="G1847">
        <v>0</v>
      </c>
      <c r="T1847" t="s">
        <v>509</v>
      </c>
      <c r="U1847">
        <v>0</v>
      </c>
      <c r="V1847">
        <v>32000</v>
      </c>
    </row>
    <row r="1848" spans="5:22" x14ac:dyDescent="0.25">
      <c r="E1848" t="s">
        <v>441</v>
      </c>
      <c r="F1848">
        <v>0</v>
      </c>
      <c r="G1848">
        <v>0</v>
      </c>
      <c r="T1848" t="s">
        <v>509</v>
      </c>
      <c r="U1848">
        <v>0</v>
      </c>
      <c r="V1848">
        <v>0</v>
      </c>
    </row>
    <row r="1849" spans="5:22" x14ac:dyDescent="0.25">
      <c r="E1849" t="s">
        <v>441</v>
      </c>
      <c r="F1849">
        <v>0</v>
      </c>
      <c r="G1849">
        <v>0</v>
      </c>
      <c r="T1849" t="s">
        <v>509</v>
      </c>
      <c r="U1849">
        <v>0</v>
      </c>
      <c r="V1849">
        <v>0</v>
      </c>
    </row>
    <row r="1850" spans="5:22" x14ac:dyDescent="0.25">
      <c r="E1850" t="s">
        <v>441</v>
      </c>
      <c r="F1850">
        <v>0</v>
      </c>
      <c r="G1850">
        <v>0</v>
      </c>
      <c r="T1850" t="s">
        <v>509</v>
      </c>
      <c r="U1850">
        <v>0</v>
      </c>
      <c r="V1850">
        <v>0</v>
      </c>
    </row>
    <row r="1851" spans="5:22" x14ac:dyDescent="0.25">
      <c r="E1851" t="s">
        <v>441</v>
      </c>
      <c r="F1851">
        <v>0</v>
      </c>
      <c r="G1851">
        <v>0</v>
      </c>
      <c r="T1851" t="s">
        <v>509</v>
      </c>
      <c r="U1851">
        <v>0</v>
      </c>
      <c r="V1851">
        <v>0</v>
      </c>
    </row>
    <row r="1852" spans="5:22" x14ac:dyDescent="0.25">
      <c r="E1852" t="s">
        <v>441</v>
      </c>
      <c r="F1852">
        <v>0</v>
      </c>
      <c r="G1852">
        <v>0</v>
      </c>
      <c r="T1852" t="s">
        <v>509</v>
      </c>
      <c r="U1852">
        <v>0</v>
      </c>
      <c r="V1852">
        <v>0</v>
      </c>
    </row>
    <row r="1853" spans="5:22" x14ac:dyDescent="0.25">
      <c r="E1853" t="s">
        <v>441</v>
      </c>
      <c r="F1853">
        <v>0</v>
      </c>
      <c r="G1853">
        <v>0</v>
      </c>
      <c r="T1853" t="s">
        <v>509</v>
      </c>
      <c r="U1853">
        <v>0</v>
      </c>
      <c r="V1853">
        <v>0</v>
      </c>
    </row>
    <row r="1854" spans="5:22" x14ac:dyDescent="0.25">
      <c r="E1854" t="s">
        <v>441</v>
      </c>
      <c r="F1854">
        <v>0</v>
      </c>
      <c r="G1854">
        <v>0</v>
      </c>
      <c r="T1854" t="s">
        <v>509</v>
      </c>
      <c r="U1854">
        <v>0</v>
      </c>
      <c r="V1854">
        <v>0</v>
      </c>
    </row>
    <row r="1855" spans="5:22" x14ac:dyDescent="0.25">
      <c r="E1855" t="s">
        <v>349</v>
      </c>
      <c r="F1855">
        <v>0</v>
      </c>
      <c r="G1855">
        <v>0</v>
      </c>
      <c r="T1855" t="s">
        <v>509</v>
      </c>
      <c r="U1855">
        <v>0</v>
      </c>
      <c r="V1855">
        <v>0</v>
      </c>
    </row>
    <row r="1856" spans="5:22" x14ac:dyDescent="0.25">
      <c r="E1856" t="s">
        <v>349</v>
      </c>
      <c r="F1856">
        <v>2000</v>
      </c>
      <c r="G1856">
        <v>0</v>
      </c>
      <c r="T1856" t="s">
        <v>509</v>
      </c>
      <c r="U1856">
        <v>0</v>
      </c>
      <c r="V1856">
        <v>0</v>
      </c>
    </row>
    <row r="1857" spans="5:22" x14ac:dyDescent="0.25">
      <c r="E1857" t="s">
        <v>309</v>
      </c>
      <c r="F1857">
        <v>3000</v>
      </c>
      <c r="G1857">
        <v>0</v>
      </c>
      <c r="T1857" t="s">
        <v>509</v>
      </c>
      <c r="U1857">
        <v>0</v>
      </c>
      <c r="V1857">
        <v>0</v>
      </c>
    </row>
    <row r="1858" spans="5:22" x14ac:dyDescent="0.25">
      <c r="E1858" t="s">
        <v>309</v>
      </c>
      <c r="F1858">
        <v>0</v>
      </c>
      <c r="G1858">
        <v>14000</v>
      </c>
      <c r="T1858" t="s">
        <v>509</v>
      </c>
      <c r="U1858">
        <v>0</v>
      </c>
      <c r="V1858">
        <v>0</v>
      </c>
    </row>
    <row r="1859" spans="5:22" x14ac:dyDescent="0.25">
      <c r="E1859" t="s">
        <v>309</v>
      </c>
      <c r="F1859">
        <v>0</v>
      </c>
      <c r="G1859">
        <v>0</v>
      </c>
      <c r="T1859" t="s">
        <v>509</v>
      </c>
      <c r="U1859">
        <v>0</v>
      </c>
      <c r="V1859">
        <v>0</v>
      </c>
    </row>
    <row r="1860" spans="5:22" x14ac:dyDescent="0.25">
      <c r="E1860" t="s">
        <v>309</v>
      </c>
      <c r="F1860">
        <v>0</v>
      </c>
      <c r="G1860">
        <v>0</v>
      </c>
      <c r="T1860" t="s">
        <v>509</v>
      </c>
      <c r="U1860">
        <v>0</v>
      </c>
      <c r="V1860">
        <v>0</v>
      </c>
    </row>
    <row r="1861" spans="5:22" x14ac:dyDescent="0.25">
      <c r="E1861" t="s">
        <v>309</v>
      </c>
      <c r="F1861">
        <v>0</v>
      </c>
      <c r="G1861">
        <v>16000</v>
      </c>
      <c r="T1861" t="s">
        <v>509</v>
      </c>
      <c r="U1861">
        <v>0</v>
      </c>
      <c r="V1861">
        <v>0</v>
      </c>
    </row>
    <row r="1862" spans="5:22" x14ac:dyDescent="0.25">
      <c r="E1862" t="s">
        <v>309</v>
      </c>
      <c r="F1862">
        <v>0</v>
      </c>
      <c r="G1862">
        <v>12000</v>
      </c>
      <c r="T1862" t="s">
        <v>509</v>
      </c>
      <c r="U1862">
        <v>0</v>
      </c>
      <c r="V1862">
        <v>32000</v>
      </c>
    </row>
    <row r="1863" spans="5:22" x14ac:dyDescent="0.25">
      <c r="E1863" t="s">
        <v>309</v>
      </c>
      <c r="F1863">
        <v>16000</v>
      </c>
      <c r="G1863">
        <v>0</v>
      </c>
      <c r="T1863" t="s">
        <v>509</v>
      </c>
      <c r="U1863">
        <v>0</v>
      </c>
      <c r="V1863">
        <v>0</v>
      </c>
    </row>
    <row r="1864" spans="5:22" x14ac:dyDescent="0.25">
      <c r="E1864" t="s">
        <v>309</v>
      </c>
      <c r="F1864">
        <v>0</v>
      </c>
      <c r="G1864">
        <v>35000</v>
      </c>
      <c r="T1864" t="s">
        <v>414</v>
      </c>
      <c r="U1864">
        <v>0</v>
      </c>
      <c r="V1864">
        <v>29000</v>
      </c>
    </row>
    <row r="1865" spans="5:22" x14ac:dyDescent="0.25">
      <c r="E1865" t="s">
        <v>309</v>
      </c>
      <c r="F1865">
        <v>0</v>
      </c>
      <c r="G1865">
        <v>0</v>
      </c>
      <c r="T1865" t="s">
        <v>414</v>
      </c>
      <c r="U1865">
        <v>0</v>
      </c>
      <c r="V1865">
        <v>25000</v>
      </c>
    </row>
    <row r="1866" spans="5:22" x14ac:dyDescent="0.25">
      <c r="E1866" t="s">
        <v>309</v>
      </c>
      <c r="F1866">
        <v>0</v>
      </c>
      <c r="G1866">
        <v>4000</v>
      </c>
      <c r="T1866" t="s">
        <v>414</v>
      </c>
      <c r="U1866">
        <v>0</v>
      </c>
      <c r="V1866">
        <v>20000</v>
      </c>
    </row>
    <row r="1867" spans="5:22" x14ac:dyDescent="0.25">
      <c r="E1867" t="s">
        <v>309</v>
      </c>
      <c r="F1867">
        <v>0</v>
      </c>
      <c r="G1867">
        <v>12000</v>
      </c>
      <c r="T1867" t="s">
        <v>414</v>
      </c>
      <c r="U1867">
        <v>0</v>
      </c>
      <c r="V1867">
        <v>27000</v>
      </c>
    </row>
    <row r="1868" spans="5:22" x14ac:dyDescent="0.25">
      <c r="E1868" t="s">
        <v>309</v>
      </c>
      <c r="F1868">
        <v>0</v>
      </c>
      <c r="G1868">
        <v>16000</v>
      </c>
      <c r="T1868" t="s">
        <v>414</v>
      </c>
      <c r="U1868">
        <v>0</v>
      </c>
      <c r="V1868">
        <v>31000</v>
      </c>
    </row>
    <row r="1869" spans="5:22" x14ac:dyDescent="0.25">
      <c r="E1869" t="s">
        <v>309</v>
      </c>
      <c r="F1869">
        <v>2400</v>
      </c>
      <c r="G1869">
        <v>0</v>
      </c>
      <c r="T1869" t="s">
        <v>414</v>
      </c>
      <c r="U1869">
        <v>0</v>
      </c>
      <c r="V1869">
        <v>17000</v>
      </c>
    </row>
    <row r="1870" spans="5:22" x14ac:dyDescent="0.25">
      <c r="E1870" t="s">
        <v>309</v>
      </c>
      <c r="F1870">
        <v>0</v>
      </c>
      <c r="G1870">
        <v>0</v>
      </c>
      <c r="T1870" t="s">
        <v>414</v>
      </c>
      <c r="U1870">
        <v>0</v>
      </c>
      <c r="V1870">
        <v>0</v>
      </c>
    </row>
    <row r="1871" spans="5:22" x14ac:dyDescent="0.25">
      <c r="E1871" t="s">
        <v>309</v>
      </c>
      <c r="F1871">
        <v>0</v>
      </c>
      <c r="G1871">
        <v>12000</v>
      </c>
      <c r="T1871" t="s">
        <v>414</v>
      </c>
      <c r="U1871">
        <v>0</v>
      </c>
      <c r="V1871">
        <v>0</v>
      </c>
    </row>
    <row r="1872" spans="5:22" x14ac:dyDescent="0.25">
      <c r="E1872" t="s">
        <v>309</v>
      </c>
      <c r="F1872">
        <v>0</v>
      </c>
      <c r="G1872">
        <v>0</v>
      </c>
      <c r="T1872" t="s">
        <v>414</v>
      </c>
      <c r="U1872">
        <v>0</v>
      </c>
      <c r="V1872">
        <v>21000</v>
      </c>
    </row>
    <row r="1873" spans="5:22" x14ac:dyDescent="0.25">
      <c r="E1873" t="s">
        <v>309</v>
      </c>
      <c r="F1873">
        <v>0</v>
      </c>
      <c r="G1873">
        <v>12000</v>
      </c>
      <c r="T1873" t="s">
        <v>414</v>
      </c>
      <c r="U1873">
        <v>0</v>
      </c>
      <c r="V1873">
        <v>20000</v>
      </c>
    </row>
    <row r="1874" spans="5:22" x14ac:dyDescent="0.25">
      <c r="E1874" t="s">
        <v>309</v>
      </c>
      <c r="F1874">
        <v>0</v>
      </c>
      <c r="G1874">
        <v>0</v>
      </c>
      <c r="T1874" t="s">
        <v>414</v>
      </c>
      <c r="U1874">
        <v>0</v>
      </c>
      <c r="V1874">
        <v>19000</v>
      </c>
    </row>
    <row r="1875" spans="5:22" x14ac:dyDescent="0.25">
      <c r="E1875" t="s">
        <v>309</v>
      </c>
      <c r="F1875">
        <v>0</v>
      </c>
      <c r="G1875">
        <v>18000</v>
      </c>
      <c r="T1875" t="s">
        <v>414</v>
      </c>
      <c r="U1875">
        <v>0</v>
      </c>
      <c r="V1875">
        <v>23000</v>
      </c>
    </row>
    <row r="1876" spans="5:22" x14ac:dyDescent="0.25">
      <c r="E1876" t="s">
        <v>309</v>
      </c>
      <c r="F1876">
        <v>0</v>
      </c>
      <c r="G1876">
        <v>0</v>
      </c>
      <c r="T1876" t="s">
        <v>356</v>
      </c>
      <c r="U1876">
        <v>0</v>
      </c>
      <c r="V1876">
        <v>0</v>
      </c>
    </row>
    <row r="1877" spans="5:22" x14ac:dyDescent="0.25">
      <c r="E1877" t="s">
        <v>309</v>
      </c>
      <c r="F1877">
        <v>0</v>
      </c>
      <c r="G1877">
        <v>0</v>
      </c>
      <c r="T1877" t="s">
        <v>356</v>
      </c>
      <c r="U1877">
        <v>0</v>
      </c>
      <c r="V1877">
        <v>0</v>
      </c>
    </row>
    <row r="1878" spans="5:22" x14ac:dyDescent="0.25">
      <c r="E1878" t="s">
        <v>309</v>
      </c>
      <c r="F1878">
        <v>0</v>
      </c>
      <c r="G1878">
        <v>16000</v>
      </c>
      <c r="T1878" t="s">
        <v>356</v>
      </c>
      <c r="U1878">
        <v>22000</v>
      </c>
      <c r="V1878">
        <v>0</v>
      </c>
    </row>
    <row r="1879" spans="5:22" x14ac:dyDescent="0.25">
      <c r="E1879" t="s">
        <v>309</v>
      </c>
      <c r="F1879">
        <v>0</v>
      </c>
      <c r="G1879">
        <v>8000</v>
      </c>
      <c r="T1879" t="s">
        <v>356</v>
      </c>
      <c r="U1879">
        <v>19000</v>
      </c>
      <c r="V1879">
        <v>0</v>
      </c>
    </row>
    <row r="1880" spans="5:22" x14ac:dyDescent="0.25">
      <c r="E1880" t="s">
        <v>309</v>
      </c>
      <c r="F1880">
        <v>0</v>
      </c>
      <c r="G1880">
        <v>0</v>
      </c>
      <c r="T1880" t="s">
        <v>356</v>
      </c>
      <c r="U1880">
        <v>0</v>
      </c>
      <c r="V1880">
        <v>0</v>
      </c>
    </row>
    <row r="1881" spans="5:22" x14ac:dyDescent="0.25">
      <c r="E1881" t="s">
        <v>309</v>
      </c>
      <c r="F1881">
        <v>0</v>
      </c>
      <c r="G1881">
        <v>0</v>
      </c>
      <c r="T1881" t="s">
        <v>599</v>
      </c>
      <c r="U1881">
        <v>0</v>
      </c>
      <c r="V1881">
        <v>0</v>
      </c>
    </row>
    <row r="1882" spans="5:22" x14ac:dyDescent="0.25">
      <c r="E1882" t="s">
        <v>309</v>
      </c>
      <c r="F1882">
        <v>0</v>
      </c>
      <c r="G1882">
        <v>0</v>
      </c>
      <c r="T1882" t="s">
        <v>599</v>
      </c>
      <c r="U1882">
        <v>0</v>
      </c>
      <c r="V1882">
        <v>0</v>
      </c>
    </row>
    <row r="1883" spans="5:22" x14ac:dyDescent="0.25">
      <c r="E1883" t="s">
        <v>309</v>
      </c>
      <c r="F1883">
        <v>0</v>
      </c>
      <c r="G1883">
        <v>0</v>
      </c>
      <c r="T1883" t="s">
        <v>599</v>
      </c>
      <c r="U1883">
        <v>0</v>
      </c>
      <c r="V1883">
        <v>0</v>
      </c>
    </row>
    <row r="1884" spans="5:22" x14ac:dyDescent="0.25">
      <c r="E1884" t="s">
        <v>309</v>
      </c>
      <c r="F1884">
        <v>0</v>
      </c>
      <c r="G1884">
        <v>10000</v>
      </c>
      <c r="T1884" t="s">
        <v>599</v>
      </c>
      <c r="U1884">
        <v>0</v>
      </c>
      <c r="V1884">
        <v>0</v>
      </c>
    </row>
    <row r="1885" spans="5:22" x14ac:dyDescent="0.25">
      <c r="E1885" t="s">
        <v>309</v>
      </c>
      <c r="F1885">
        <v>0</v>
      </c>
      <c r="G1885">
        <v>10000</v>
      </c>
      <c r="T1885" t="s">
        <v>599</v>
      </c>
      <c r="U1885">
        <v>0</v>
      </c>
      <c r="V1885">
        <v>0</v>
      </c>
    </row>
    <row r="1886" spans="5:22" x14ac:dyDescent="0.25">
      <c r="E1886" t="s">
        <v>309</v>
      </c>
      <c r="F1886">
        <v>0</v>
      </c>
      <c r="G1886">
        <v>0</v>
      </c>
      <c r="T1886" t="s">
        <v>599</v>
      </c>
      <c r="U1886">
        <v>0</v>
      </c>
      <c r="V1886">
        <v>0</v>
      </c>
    </row>
    <row r="1887" spans="5:22" x14ac:dyDescent="0.25">
      <c r="E1887" t="s">
        <v>309</v>
      </c>
      <c r="F1887">
        <v>5000</v>
      </c>
      <c r="G1887">
        <v>0</v>
      </c>
      <c r="T1887" t="s">
        <v>599</v>
      </c>
      <c r="U1887">
        <v>0</v>
      </c>
      <c r="V1887">
        <v>0</v>
      </c>
    </row>
    <row r="1888" spans="5:22" x14ac:dyDescent="0.25">
      <c r="E1888" t="s">
        <v>309</v>
      </c>
      <c r="F1888">
        <v>0</v>
      </c>
      <c r="G1888">
        <v>12000</v>
      </c>
      <c r="T1888" t="s">
        <v>599</v>
      </c>
      <c r="U1888">
        <v>0</v>
      </c>
      <c r="V1888">
        <v>0</v>
      </c>
    </row>
    <row r="1889" spans="5:22" x14ac:dyDescent="0.25">
      <c r="E1889" t="s">
        <v>309</v>
      </c>
      <c r="F1889">
        <v>4200</v>
      </c>
      <c r="G1889">
        <v>0</v>
      </c>
      <c r="T1889" t="s">
        <v>599</v>
      </c>
      <c r="U1889">
        <v>0</v>
      </c>
      <c r="V1889">
        <v>0</v>
      </c>
    </row>
    <row r="1890" spans="5:22" x14ac:dyDescent="0.25">
      <c r="E1890" t="s">
        <v>309</v>
      </c>
      <c r="F1890">
        <v>5000</v>
      </c>
      <c r="G1890">
        <v>0</v>
      </c>
      <c r="T1890" t="s">
        <v>599</v>
      </c>
      <c r="U1890">
        <v>0</v>
      </c>
      <c r="V1890">
        <v>0</v>
      </c>
    </row>
    <row r="1891" spans="5:22" x14ac:dyDescent="0.25">
      <c r="E1891" t="s">
        <v>309</v>
      </c>
      <c r="F1891">
        <v>0</v>
      </c>
      <c r="G1891">
        <v>0</v>
      </c>
      <c r="T1891" t="s">
        <v>599</v>
      </c>
      <c r="U1891">
        <v>17000</v>
      </c>
      <c r="V1891">
        <v>0</v>
      </c>
    </row>
    <row r="1892" spans="5:22" x14ac:dyDescent="0.25">
      <c r="E1892" t="s">
        <v>309</v>
      </c>
      <c r="F1892">
        <v>0</v>
      </c>
      <c r="G1892">
        <v>0</v>
      </c>
      <c r="T1892" t="s">
        <v>599</v>
      </c>
      <c r="U1892">
        <v>0</v>
      </c>
      <c r="V1892">
        <v>0</v>
      </c>
    </row>
    <row r="1893" spans="5:22" x14ac:dyDescent="0.25">
      <c r="E1893" t="s">
        <v>309</v>
      </c>
      <c r="F1893">
        <v>0</v>
      </c>
      <c r="G1893">
        <v>8000</v>
      </c>
      <c r="T1893" t="s">
        <v>599</v>
      </c>
      <c r="U1893">
        <v>0</v>
      </c>
      <c r="V1893">
        <v>0</v>
      </c>
    </row>
    <row r="1894" spans="5:22" x14ac:dyDescent="0.25">
      <c r="E1894" t="s">
        <v>309</v>
      </c>
      <c r="F1894">
        <v>0</v>
      </c>
      <c r="G1894">
        <v>0</v>
      </c>
      <c r="T1894" t="s">
        <v>599</v>
      </c>
      <c r="U1894">
        <v>0</v>
      </c>
      <c r="V1894">
        <v>0</v>
      </c>
    </row>
    <row r="1895" spans="5:22" x14ac:dyDescent="0.25">
      <c r="E1895" t="s">
        <v>309</v>
      </c>
      <c r="F1895">
        <v>2800</v>
      </c>
      <c r="G1895">
        <v>0</v>
      </c>
      <c r="T1895" t="s">
        <v>599</v>
      </c>
      <c r="U1895">
        <v>0</v>
      </c>
      <c r="V1895">
        <v>0</v>
      </c>
    </row>
    <row r="1896" spans="5:22" x14ac:dyDescent="0.25">
      <c r="E1896" t="s">
        <v>309</v>
      </c>
      <c r="F1896">
        <v>0</v>
      </c>
      <c r="G1896">
        <v>0</v>
      </c>
      <c r="T1896" t="s">
        <v>599</v>
      </c>
      <c r="U1896">
        <v>0</v>
      </c>
      <c r="V1896">
        <v>0</v>
      </c>
    </row>
    <row r="1897" spans="5:22" x14ac:dyDescent="0.25">
      <c r="E1897" t="s">
        <v>309</v>
      </c>
      <c r="F1897">
        <v>0</v>
      </c>
      <c r="G1897">
        <v>25000</v>
      </c>
      <c r="T1897" t="s">
        <v>599</v>
      </c>
      <c r="U1897">
        <v>0</v>
      </c>
      <c r="V1897">
        <v>0</v>
      </c>
    </row>
    <row r="1898" spans="5:22" x14ac:dyDescent="0.25">
      <c r="E1898" t="s">
        <v>309</v>
      </c>
      <c r="F1898">
        <v>0</v>
      </c>
      <c r="G1898">
        <v>0</v>
      </c>
      <c r="T1898" t="s">
        <v>599</v>
      </c>
      <c r="U1898">
        <v>0</v>
      </c>
      <c r="V1898">
        <v>0</v>
      </c>
    </row>
    <row r="1899" spans="5:22" x14ac:dyDescent="0.25">
      <c r="E1899" t="s">
        <v>309</v>
      </c>
      <c r="F1899">
        <v>0</v>
      </c>
      <c r="G1899">
        <v>0</v>
      </c>
      <c r="T1899" t="s">
        <v>599</v>
      </c>
      <c r="U1899">
        <v>0</v>
      </c>
      <c r="V1899">
        <v>0</v>
      </c>
    </row>
    <row r="1900" spans="5:22" x14ac:dyDescent="0.25">
      <c r="E1900" t="s">
        <v>309</v>
      </c>
      <c r="F1900">
        <v>0</v>
      </c>
      <c r="G1900">
        <v>20000</v>
      </c>
      <c r="T1900" t="s">
        <v>599</v>
      </c>
      <c r="U1900">
        <v>0</v>
      </c>
      <c r="V1900">
        <v>0</v>
      </c>
    </row>
    <row r="1901" spans="5:22" x14ac:dyDescent="0.25">
      <c r="E1901" t="s">
        <v>309</v>
      </c>
      <c r="F1901">
        <v>3000</v>
      </c>
      <c r="G1901">
        <v>0</v>
      </c>
      <c r="T1901" t="s">
        <v>599</v>
      </c>
      <c r="U1901">
        <v>0</v>
      </c>
      <c r="V1901">
        <v>0</v>
      </c>
    </row>
    <row r="1902" spans="5:22" x14ac:dyDescent="0.25">
      <c r="E1902" t="s">
        <v>309</v>
      </c>
      <c r="F1902">
        <v>0</v>
      </c>
      <c r="G1902">
        <v>8000</v>
      </c>
      <c r="T1902" t="s">
        <v>599</v>
      </c>
      <c r="U1902">
        <v>0</v>
      </c>
      <c r="V1902">
        <v>0</v>
      </c>
    </row>
    <row r="1903" spans="5:22" x14ac:dyDescent="0.25">
      <c r="E1903" t="s">
        <v>309</v>
      </c>
      <c r="F1903">
        <v>0</v>
      </c>
      <c r="G1903">
        <v>17000</v>
      </c>
      <c r="T1903" t="s">
        <v>599</v>
      </c>
      <c r="U1903">
        <v>0</v>
      </c>
      <c r="V1903">
        <v>0</v>
      </c>
    </row>
    <row r="1904" spans="5:22" x14ac:dyDescent="0.25">
      <c r="E1904" t="s">
        <v>309</v>
      </c>
      <c r="F1904">
        <v>1400</v>
      </c>
      <c r="G1904">
        <v>0</v>
      </c>
      <c r="T1904" t="s">
        <v>599</v>
      </c>
      <c r="U1904">
        <v>30000</v>
      </c>
      <c r="V1904">
        <v>0</v>
      </c>
    </row>
    <row r="1905" spans="5:22" x14ac:dyDescent="0.25">
      <c r="E1905" t="s">
        <v>322</v>
      </c>
      <c r="F1905">
        <v>0</v>
      </c>
      <c r="G1905">
        <v>0</v>
      </c>
      <c r="T1905" t="s">
        <v>599</v>
      </c>
      <c r="U1905">
        <v>0</v>
      </c>
      <c r="V1905">
        <v>0</v>
      </c>
    </row>
    <row r="1906" spans="5:22" x14ac:dyDescent="0.25">
      <c r="E1906" t="s">
        <v>322</v>
      </c>
      <c r="F1906">
        <v>7000</v>
      </c>
      <c r="G1906">
        <v>0</v>
      </c>
      <c r="T1906" t="s">
        <v>599</v>
      </c>
      <c r="U1906">
        <v>0</v>
      </c>
      <c r="V1906">
        <v>0</v>
      </c>
    </row>
    <row r="1907" spans="5:22" x14ac:dyDescent="0.25">
      <c r="E1907" t="s">
        <v>322</v>
      </c>
      <c r="F1907">
        <v>0</v>
      </c>
      <c r="G1907">
        <v>0</v>
      </c>
      <c r="T1907" t="s">
        <v>599</v>
      </c>
      <c r="U1907">
        <v>0</v>
      </c>
      <c r="V1907">
        <v>0</v>
      </c>
    </row>
    <row r="1908" spans="5:22" x14ac:dyDescent="0.25">
      <c r="E1908" t="s">
        <v>322</v>
      </c>
      <c r="F1908">
        <v>0</v>
      </c>
      <c r="G1908">
        <v>0</v>
      </c>
      <c r="T1908" t="s">
        <v>599</v>
      </c>
      <c r="U1908">
        <v>0</v>
      </c>
      <c r="V1908">
        <v>0</v>
      </c>
    </row>
    <row r="1909" spans="5:22" x14ac:dyDescent="0.25">
      <c r="E1909" t="s">
        <v>322</v>
      </c>
      <c r="F1909">
        <v>0</v>
      </c>
      <c r="G1909">
        <v>0</v>
      </c>
      <c r="T1909" t="s">
        <v>599</v>
      </c>
      <c r="U1909">
        <v>0</v>
      </c>
      <c r="V1909">
        <v>0</v>
      </c>
    </row>
    <row r="1910" spans="5:22" x14ac:dyDescent="0.25">
      <c r="E1910" t="s">
        <v>322</v>
      </c>
      <c r="F1910">
        <v>0</v>
      </c>
      <c r="G1910">
        <v>0</v>
      </c>
      <c r="T1910" t="s">
        <v>599</v>
      </c>
      <c r="U1910">
        <v>0</v>
      </c>
      <c r="V1910">
        <v>0</v>
      </c>
    </row>
    <row r="1911" spans="5:22" x14ac:dyDescent="0.25">
      <c r="E1911" t="s">
        <v>322</v>
      </c>
      <c r="F1911">
        <v>0</v>
      </c>
      <c r="G1911">
        <v>0</v>
      </c>
      <c r="T1911" t="s">
        <v>599</v>
      </c>
      <c r="U1911">
        <v>0</v>
      </c>
      <c r="V1911">
        <v>0</v>
      </c>
    </row>
    <row r="1912" spans="5:22" x14ac:dyDescent="0.25">
      <c r="E1912" t="s">
        <v>322</v>
      </c>
      <c r="F1912">
        <v>0</v>
      </c>
      <c r="G1912">
        <v>0</v>
      </c>
      <c r="T1912" t="s">
        <v>599</v>
      </c>
      <c r="U1912">
        <v>0</v>
      </c>
      <c r="V1912">
        <v>0</v>
      </c>
    </row>
    <row r="1913" spans="5:22" x14ac:dyDescent="0.25">
      <c r="E1913" t="s">
        <v>322</v>
      </c>
      <c r="F1913">
        <v>0</v>
      </c>
      <c r="G1913">
        <v>0</v>
      </c>
      <c r="T1913" t="s">
        <v>599</v>
      </c>
      <c r="U1913">
        <v>0</v>
      </c>
      <c r="V1913">
        <v>0</v>
      </c>
    </row>
    <row r="1914" spans="5:22" x14ac:dyDescent="0.25">
      <c r="E1914" t="s">
        <v>322</v>
      </c>
      <c r="F1914">
        <v>0</v>
      </c>
      <c r="G1914">
        <v>0</v>
      </c>
      <c r="T1914" t="s">
        <v>599</v>
      </c>
      <c r="U1914">
        <v>0</v>
      </c>
      <c r="V1914">
        <v>0</v>
      </c>
    </row>
    <row r="1915" spans="5:22" x14ac:dyDescent="0.25">
      <c r="E1915" t="s">
        <v>322</v>
      </c>
      <c r="F1915">
        <v>0</v>
      </c>
      <c r="G1915">
        <v>0</v>
      </c>
      <c r="T1915" t="s">
        <v>599</v>
      </c>
      <c r="U1915">
        <v>0</v>
      </c>
      <c r="V1915">
        <v>0</v>
      </c>
    </row>
    <row r="1916" spans="5:22" x14ac:dyDescent="0.25">
      <c r="E1916" t="s">
        <v>322</v>
      </c>
      <c r="F1916">
        <v>0</v>
      </c>
      <c r="G1916">
        <v>0</v>
      </c>
      <c r="T1916" t="s">
        <v>599</v>
      </c>
      <c r="U1916">
        <v>0</v>
      </c>
      <c r="V1916">
        <v>0</v>
      </c>
    </row>
    <row r="1917" spans="5:22" x14ac:dyDescent="0.25">
      <c r="E1917" t="s">
        <v>322</v>
      </c>
      <c r="F1917">
        <v>0</v>
      </c>
      <c r="G1917">
        <v>0</v>
      </c>
      <c r="T1917" t="s">
        <v>599</v>
      </c>
      <c r="U1917">
        <v>40000</v>
      </c>
      <c r="V1917">
        <v>0</v>
      </c>
    </row>
    <row r="1918" spans="5:22" x14ac:dyDescent="0.25">
      <c r="E1918" t="s">
        <v>322</v>
      </c>
      <c r="F1918">
        <v>0</v>
      </c>
      <c r="G1918">
        <v>0</v>
      </c>
      <c r="T1918" t="s">
        <v>599</v>
      </c>
      <c r="U1918">
        <v>0</v>
      </c>
      <c r="V1918">
        <v>0</v>
      </c>
    </row>
    <row r="1919" spans="5:22" x14ac:dyDescent="0.25">
      <c r="E1919" t="s">
        <v>325</v>
      </c>
      <c r="F1919">
        <v>0</v>
      </c>
      <c r="G1919">
        <v>0</v>
      </c>
      <c r="T1919" t="s">
        <v>599</v>
      </c>
      <c r="U1919">
        <v>0</v>
      </c>
      <c r="V1919">
        <v>0</v>
      </c>
    </row>
    <row r="1920" spans="5:22" x14ac:dyDescent="0.25">
      <c r="E1920" t="s">
        <v>325</v>
      </c>
      <c r="F1920">
        <v>5000</v>
      </c>
      <c r="G1920">
        <v>0</v>
      </c>
      <c r="T1920" t="s">
        <v>599</v>
      </c>
      <c r="U1920">
        <v>0</v>
      </c>
      <c r="V1920">
        <v>0</v>
      </c>
    </row>
    <row r="1921" spans="5:22" x14ac:dyDescent="0.25">
      <c r="E1921" t="s">
        <v>325</v>
      </c>
      <c r="F1921">
        <v>0</v>
      </c>
      <c r="G1921">
        <v>0</v>
      </c>
      <c r="T1921" t="s">
        <v>599</v>
      </c>
      <c r="U1921">
        <v>0</v>
      </c>
      <c r="V1921">
        <v>0</v>
      </c>
    </row>
    <row r="1922" spans="5:22" x14ac:dyDescent="0.25">
      <c r="E1922" t="s">
        <v>325</v>
      </c>
      <c r="F1922">
        <v>0</v>
      </c>
      <c r="G1922">
        <v>0</v>
      </c>
      <c r="T1922" t="s">
        <v>599</v>
      </c>
      <c r="U1922">
        <v>0</v>
      </c>
      <c r="V1922">
        <v>0</v>
      </c>
    </row>
    <row r="1923" spans="5:22" x14ac:dyDescent="0.25">
      <c r="E1923" t="s">
        <v>325</v>
      </c>
      <c r="F1923">
        <v>0</v>
      </c>
      <c r="G1923">
        <v>0</v>
      </c>
      <c r="T1923" t="s">
        <v>599</v>
      </c>
      <c r="U1923">
        <v>0</v>
      </c>
      <c r="V1923">
        <v>0</v>
      </c>
    </row>
    <row r="1924" spans="5:22" x14ac:dyDescent="0.25">
      <c r="E1924" t="s">
        <v>325</v>
      </c>
      <c r="F1924">
        <v>0</v>
      </c>
      <c r="G1924">
        <v>0</v>
      </c>
      <c r="T1924" t="s">
        <v>599</v>
      </c>
      <c r="U1924">
        <v>15000</v>
      </c>
      <c r="V1924">
        <v>0</v>
      </c>
    </row>
    <row r="1925" spans="5:22" x14ac:dyDescent="0.25">
      <c r="E1925" t="s">
        <v>325</v>
      </c>
      <c r="F1925">
        <v>7000</v>
      </c>
      <c r="G1925">
        <v>0</v>
      </c>
      <c r="T1925" t="s">
        <v>599</v>
      </c>
      <c r="U1925">
        <v>0</v>
      </c>
      <c r="V1925">
        <v>0</v>
      </c>
    </row>
    <row r="1926" spans="5:22" x14ac:dyDescent="0.25">
      <c r="E1926" t="s">
        <v>325</v>
      </c>
      <c r="F1926">
        <v>9500</v>
      </c>
      <c r="G1926">
        <v>0</v>
      </c>
      <c r="T1926" t="s">
        <v>599</v>
      </c>
      <c r="U1926">
        <v>0</v>
      </c>
      <c r="V1926">
        <v>0</v>
      </c>
    </row>
    <row r="1927" spans="5:22" x14ac:dyDescent="0.25">
      <c r="E1927" t="s">
        <v>325</v>
      </c>
      <c r="F1927">
        <v>7500</v>
      </c>
      <c r="G1927">
        <v>0</v>
      </c>
      <c r="T1927" t="s">
        <v>599</v>
      </c>
      <c r="U1927">
        <v>0</v>
      </c>
      <c r="V1927">
        <v>0</v>
      </c>
    </row>
    <row r="1928" spans="5:22" x14ac:dyDescent="0.25">
      <c r="E1928" t="s">
        <v>325</v>
      </c>
      <c r="F1928">
        <v>0</v>
      </c>
      <c r="G1928">
        <v>0</v>
      </c>
      <c r="T1928" t="s">
        <v>599</v>
      </c>
      <c r="U1928">
        <v>0</v>
      </c>
      <c r="V1928">
        <v>0</v>
      </c>
    </row>
    <row r="1929" spans="5:22" x14ac:dyDescent="0.25">
      <c r="E1929" t="s">
        <v>327</v>
      </c>
      <c r="F1929">
        <v>0</v>
      </c>
      <c r="G1929">
        <v>0</v>
      </c>
      <c r="T1929" t="s">
        <v>599</v>
      </c>
      <c r="U1929">
        <v>0</v>
      </c>
      <c r="V1929">
        <v>0</v>
      </c>
    </row>
    <row r="1930" spans="5:22" x14ac:dyDescent="0.25">
      <c r="E1930" t="s">
        <v>327</v>
      </c>
      <c r="F1930">
        <v>0</v>
      </c>
      <c r="G1930">
        <v>0</v>
      </c>
      <c r="T1930" t="s">
        <v>599</v>
      </c>
      <c r="U1930">
        <v>0</v>
      </c>
      <c r="V1930">
        <v>0</v>
      </c>
    </row>
    <row r="1931" spans="5:22" x14ac:dyDescent="0.25">
      <c r="E1931" t="s">
        <v>327</v>
      </c>
      <c r="F1931">
        <v>8000</v>
      </c>
      <c r="G1931">
        <v>0</v>
      </c>
      <c r="T1931" t="s">
        <v>599</v>
      </c>
      <c r="U1931">
        <v>0</v>
      </c>
      <c r="V1931">
        <v>0</v>
      </c>
    </row>
    <row r="1932" spans="5:22" x14ac:dyDescent="0.25">
      <c r="E1932" t="s">
        <v>327</v>
      </c>
      <c r="F1932">
        <v>0</v>
      </c>
      <c r="G1932">
        <v>0</v>
      </c>
      <c r="T1932" t="s">
        <v>599</v>
      </c>
      <c r="U1932">
        <v>0</v>
      </c>
      <c r="V1932">
        <v>0</v>
      </c>
    </row>
    <row r="1933" spans="5:22" x14ac:dyDescent="0.25">
      <c r="E1933" t="s">
        <v>327</v>
      </c>
      <c r="F1933">
        <v>4500</v>
      </c>
      <c r="G1933">
        <v>0</v>
      </c>
      <c r="T1933" t="s">
        <v>599</v>
      </c>
      <c r="U1933">
        <v>0</v>
      </c>
      <c r="V1933">
        <v>0</v>
      </c>
    </row>
    <row r="1934" spans="5:22" x14ac:dyDescent="0.25">
      <c r="E1934" t="s">
        <v>327</v>
      </c>
      <c r="F1934">
        <v>0</v>
      </c>
      <c r="G1934">
        <v>0</v>
      </c>
      <c r="T1934" t="s">
        <v>599</v>
      </c>
      <c r="U1934">
        <v>0</v>
      </c>
      <c r="V1934">
        <v>0</v>
      </c>
    </row>
    <row r="1935" spans="5:22" x14ac:dyDescent="0.25">
      <c r="E1935" t="s">
        <v>327</v>
      </c>
      <c r="F1935">
        <v>0</v>
      </c>
      <c r="G1935">
        <v>0</v>
      </c>
      <c r="T1935" t="s">
        <v>599</v>
      </c>
      <c r="U1935">
        <v>0</v>
      </c>
      <c r="V1935">
        <v>0</v>
      </c>
    </row>
    <row r="1936" spans="5:22" x14ac:dyDescent="0.25">
      <c r="E1936" t="s">
        <v>327</v>
      </c>
      <c r="F1936">
        <v>0</v>
      </c>
      <c r="G1936">
        <v>0</v>
      </c>
      <c r="T1936" t="s">
        <v>599</v>
      </c>
      <c r="U1936">
        <v>0</v>
      </c>
      <c r="V1936">
        <v>0</v>
      </c>
    </row>
    <row r="1937" spans="5:22" x14ac:dyDescent="0.25">
      <c r="E1937" t="s">
        <v>327</v>
      </c>
      <c r="F1937">
        <v>0</v>
      </c>
      <c r="G1937">
        <v>0</v>
      </c>
      <c r="T1937" t="s">
        <v>7191</v>
      </c>
      <c r="U1937">
        <v>0</v>
      </c>
      <c r="V1937">
        <v>0</v>
      </c>
    </row>
    <row r="1938" spans="5:22" x14ac:dyDescent="0.25">
      <c r="E1938" t="s">
        <v>327</v>
      </c>
      <c r="F1938">
        <v>0</v>
      </c>
      <c r="G1938">
        <v>0</v>
      </c>
      <c r="T1938" t="s">
        <v>415</v>
      </c>
      <c r="U1938">
        <v>0</v>
      </c>
      <c r="V1938">
        <v>46000</v>
      </c>
    </row>
    <row r="1939" spans="5:22" x14ac:dyDescent="0.25">
      <c r="E1939" t="s">
        <v>327</v>
      </c>
      <c r="F1939">
        <v>0</v>
      </c>
      <c r="G1939">
        <v>0</v>
      </c>
      <c r="T1939" t="s">
        <v>415</v>
      </c>
      <c r="U1939">
        <v>0</v>
      </c>
      <c r="V1939">
        <v>45000</v>
      </c>
    </row>
    <row r="1940" spans="5:22" x14ac:dyDescent="0.25">
      <c r="E1940" t="s">
        <v>327</v>
      </c>
      <c r="F1940">
        <v>0</v>
      </c>
      <c r="G1940">
        <v>0</v>
      </c>
      <c r="T1940" t="s">
        <v>415</v>
      </c>
      <c r="U1940">
        <v>0</v>
      </c>
      <c r="V1940">
        <v>0</v>
      </c>
    </row>
    <row r="1941" spans="5:22" x14ac:dyDescent="0.25">
      <c r="E1941" t="s">
        <v>327</v>
      </c>
      <c r="F1941">
        <v>0</v>
      </c>
      <c r="G1941">
        <v>0</v>
      </c>
      <c r="T1941" t="s">
        <v>415</v>
      </c>
      <c r="U1941">
        <v>23000</v>
      </c>
      <c r="V1941">
        <v>0</v>
      </c>
    </row>
    <row r="1942" spans="5:22" x14ac:dyDescent="0.25">
      <c r="E1942" t="s">
        <v>327</v>
      </c>
      <c r="F1942">
        <v>0</v>
      </c>
      <c r="G1942">
        <v>0</v>
      </c>
      <c r="T1942" t="s">
        <v>415</v>
      </c>
      <c r="U1942">
        <v>0</v>
      </c>
      <c r="V1942">
        <v>0</v>
      </c>
    </row>
    <row r="1943" spans="5:22" x14ac:dyDescent="0.25">
      <c r="E1943" t="s">
        <v>327</v>
      </c>
      <c r="F1943">
        <v>0</v>
      </c>
      <c r="G1943">
        <v>0</v>
      </c>
      <c r="T1943" t="s">
        <v>415</v>
      </c>
      <c r="U1943">
        <v>0</v>
      </c>
      <c r="V1943">
        <v>0</v>
      </c>
    </row>
    <row r="1944" spans="5:22" x14ac:dyDescent="0.25">
      <c r="E1944" t="s">
        <v>327</v>
      </c>
      <c r="F1944">
        <v>10000</v>
      </c>
      <c r="G1944">
        <v>0</v>
      </c>
      <c r="T1944" t="s">
        <v>415</v>
      </c>
      <c r="U1944">
        <v>0</v>
      </c>
      <c r="V1944">
        <v>0</v>
      </c>
    </row>
    <row r="1945" spans="5:22" x14ac:dyDescent="0.25">
      <c r="E1945" t="s">
        <v>327</v>
      </c>
      <c r="F1945">
        <v>4200</v>
      </c>
      <c r="G1945">
        <v>0</v>
      </c>
      <c r="T1945" t="s">
        <v>415</v>
      </c>
      <c r="U1945">
        <v>0</v>
      </c>
      <c r="V1945">
        <v>45000</v>
      </c>
    </row>
    <row r="1946" spans="5:22" x14ac:dyDescent="0.25">
      <c r="E1946" t="s">
        <v>327</v>
      </c>
      <c r="F1946">
        <v>4700</v>
      </c>
      <c r="G1946">
        <v>0</v>
      </c>
      <c r="T1946" t="s">
        <v>415</v>
      </c>
      <c r="U1946">
        <v>0</v>
      </c>
      <c r="V1946">
        <v>38000</v>
      </c>
    </row>
    <row r="1947" spans="5:22" x14ac:dyDescent="0.25">
      <c r="E1947" t="s">
        <v>327</v>
      </c>
      <c r="F1947">
        <v>0</v>
      </c>
      <c r="G1947">
        <v>0</v>
      </c>
      <c r="T1947" t="s">
        <v>415</v>
      </c>
      <c r="U1947">
        <v>20000</v>
      </c>
      <c r="V1947">
        <v>46000</v>
      </c>
    </row>
    <row r="1948" spans="5:22" x14ac:dyDescent="0.25">
      <c r="E1948" t="s">
        <v>327</v>
      </c>
      <c r="F1948">
        <v>12000</v>
      </c>
      <c r="G1948">
        <v>0</v>
      </c>
      <c r="T1948" t="s">
        <v>415</v>
      </c>
      <c r="U1948">
        <v>22000</v>
      </c>
      <c r="V1948">
        <v>0</v>
      </c>
    </row>
    <row r="1949" spans="5:22" x14ac:dyDescent="0.25">
      <c r="E1949" t="s">
        <v>327</v>
      </c>
      <c r="F1949">
        <v>0</v>
      </c>
      <c r="G1949">
        <v>0</v>
      </c>
      <c r="T1949" t="s">
        <v>415</v>
      </c>
      <c r="U1949">
        <v>0</v>
      </c>
      <c r="V1949">
        <v>0</v>
      </c>
    </row>
    <row r="1950" spans="5:22" x14ac:dyDescent="0.25">
      <c r="E1950" t="s">
        <v>327</v>
      </c>
      <c r="F1950">
        <v>5000</v>
      </c>
      <c r="G1950">
        <v>0</v>
      </c>
      <c r="T1950" t="s">
        <v>415</v>
      </c>
      <c r="U1950">
        <v>0</v>
      </c>
      <c r="V1950">
        <v>0</v>
      </c>
    </row>
    <row r="1951" spans="5:22" x14ac:dyDescent="0.25">
      <c r="E1951" t="s">
        <v>327</v>
      </c>
      <c r="F1951">
        <v>0</v>
      </c>
      <c r="G1951">
        <v>0</v>
      </c>
      <c r="T1951" t="s">
        <v>415</v>
      </c>
      <c r="U1951">
        <v>21000</v>
      </c>
      <c r="V1951">
        <v>0</v>
      </c>
    </row>
    <row r="1952" spans="5:22" x14ac:dyDescent="0.25">
      <c r="E1952" t="s">
        <v>327</v>
      </c>
      <c r="F1952">
        <v>0</v>
      </c>
      <c r="G1952">
        <v>0</v>
      </c>
      <c r="T1952" t="s">
        <v>415</v>
      </c>
      <c r="U1952">
        <v>0</v>
      </c>
      <c r="V1952">
        <v>0</v>
      </c>
    </row>
    <row r="1953" spans="5:22" x14ac:dyDescent="0.25">
      <c r="E1953" t="s">
        <v>327</v>
      </c>
      <c r="F1953">
        <v>0</v>
      </c>
      <c r="G1953">
        <v>0</v>
      </c>
      <c r="T1953" t="s">
        <v>415</v>
      </c>
      <c r="U1953">
        <v>0</v>
      </c>
      <c r="V1953">
        <v>0</v>
      </c>
    </row>
    <row r="1954" spans="5:22" x14ac:dyDescent="0.25">
      <c r="E1954" t="s">
        <v>327</v>
      </c>
      <c r="F1954">
        <v>0</v>
      </c>
      <c r="G1954">
        <v>0</v>
      </c>
      <c r="T1954" t="s">
        <v>415</v>
      </c>
      <c r="U1954">
        <v>24000</v>
      </c>
      <c r="V1954">
        <v>0</v>
      </c>
    </row>
    <row r="1955" spans="5:22" x14ac:dyDescent="0.25">
      <c r="E1955" t="s">
        <v>327</v>
      </c>
      <c r="F1955">
        <v>0</v>
      </c>
      <c r="G1955">
        <v>0</v>
      </c>
      <c r="T1955" t="s">
        <v>5330</v>
      </c>
      <c r="U1955">
        <v>0</v>
      </c>
      <c r="V1955">
        <v>0</v>
      </c>
    </row>
    <row r="1956" spans="5:22" x14ac:dyDescent="0.25">
      <c r="E1956" t="s">
        <v>327</v>
      </c>
      <c r="F1956">
        <v>0</v>
      </c>
      <c r="G1956">
        <v>0</v>
      </c>
      <c r="T1956" t="s">
        <v>5330</v>
      </c>
      <c r="U1956">
        <v>0</v>
      </c>
      <c r="V1956">
        <v>0</v>
      </c>
    </row>
    <row r="1957" spans="5:22" x14ac:dyDescent="0.25">
      <c r="E1957" t="s">
        <v>327</v>
      </c>
      <c r="F1957">
        <v>0</v>
      </c>
      <c r="G1957">
        <v>0</v>
      </c>
    </row>
    <row r="1958" spans="5:22" x14ac:dyDescent="0.25">
      <c r="E1958" t="s">
        <v>327</v>
      </c>
      <c r="F1958">
        <v>8000</v>
      </c>
      <c r="G1958">
        <v>0</v>
      </c>
    </row>
    <row r="1959" spans="5:22" x14ac:dyDescent="0.25">
      <c r="E1959" t="s">
        <v>327</v>
      </c>
      <c r="F1959">
        <v>0</v>
      </c>
      <c r="G1959">
        <v>0</v>
      </c>
    </row>
    <row r="1960" spans="5:22" x14ac:dyDescent="0.25">
      <c r="E1960" t="s">
        <v>327</v>
      </c>
      <c r="F1960">
        <v>0</v>
      </c>
      <c r="G1960">
        <v>0</v>
      </c>
    </row>
    <row r="1961" spans="5:22" x14ac:dyDescent="0.25">
      <c r="E1961" t="s">
        <v>327</v>
      </c>
      <c r="F1961">
        <v>0</v>
      </c>
      <c r="G1961">
        <v>0</v>
      </c>
    </row>
    <row r="1962" spans="5:22" x14ac:dyDescent="0.25">
      <c r="E1962" t="s">
        <v>327</v>
      </c>
      <c r="F1962">
        <v>0</v>
      </c>
      <c r="G1962">
        <v>0</v>
      </c>
    </row>
    <row r="1963" spans="5:22" x14ac:dyDescent="0.25">
      <c r="E1963" t="s">
        <v>327</v>
      </c>
      <c r="F1963">
        <v>0</v>
      </c>
      <c r="G1963">
        <v>0</v>
      </c>
    </row>
    <row r="1964" spans="5:22" x14ac:dyDescent="0.25">
      <c r="E1964" t="s">
        <v>327</v>
      </c>
      <c r="F1964">
        <v>4200</v>
      </c>
      <c r="G1964">
        <v>0</v>
      </c>
    </row>
    <row r="1965" spans="5:22" x14ac:dyDescent="0.25">
      <c r="E1965" t="s">
        <v>327</v>
      </c>
      <c r="F1965">
        <v>0</v>
      </c>
      <c r="G1965">
        <v>0</v>
      </c>
    </row>
    <row r="1966" spans="5:22" x14ac:dyDescent="0.25">
      <c r="E1966" t="s">
        <v>327</v>
      </c>
      <c r="F1966">
        <v>0</v>
      </c>
      <c r="G1966">
        <v>0</v>
      </c>
    </row>
    <row r="1967" spans="5:22" x14ac:dyDescent="0.25">
      <c r="E1967" t="s">
        <v>327</v>
      </c>
      <c r="F1967">
        <v>0</v>
      </c>
      <c r="G1967">
        <v>0</v>
      </c>
    </row>
    <row r="1968" spans="5:22" x14ac:dyDescent="0.25">
      <c r="E1968" t="s">
        <v>327</v>
      </c>
      <c r="F1968">
        <v>0</v>
      </c>
      <c r="G1968">
        <v>0</v>
      </c>
    </row>
    <row r="1969" spans="5:7" x14ac:dyDescent="0.25">
      <c r="E1969" t="s">
        <v>327</v>
      </c>
      <c r="F1969">
        <v>0</v>
      </c>
      <c r="G1969">
        <v>0</v>
      </c>
    </row>
    <row r="1970" spans="5:7" x14ac:dyDescent="0.25">
      <c r="E1970" t="s">
        <v>327</v>
      </c>
      <c r="F1970">
        <v>12100</v>
      </c>
      <c r="G1970">
        <v>0</v>
      </c>
    </row>
    <row r="1971" spans="5:7" x14ac:dyDescent="0.25">
      <c r="E1971" t="s">
        <v>327</v>
      </c>
      <c r="F1971">
        <v>16000</v>
      </c>
      <c r="G1971">
        <v>0</v>
      </c>
    </row>
    <row r="1972" spans="5:7" x14ac:dyDescent="0.25">
      <c r="E1972" t="s">
        <v>327</v>
      </c>
      <c r="F1972">
        <v>0</v>
      </c>
      <c r="G1972">
        <v>0</v>
      </c>
    </row>
    <row r="1973" spans="5:7" x14ac:dyDescent="0.25">
      <c r="E1973" t="s">
        <v>327</v>
      </c>
      <c r="F1973">
        <v>0</v>
      </c>
      <c r="G1973">
        <v>0</v>
      </c>
    </row>
    <row r="1974" spans="5:7" x14ac:dyDescent="0.25">
      <c r="E1974" t="s">
        <v>327</v>
      </c>
      <c r="F1974">
        <v>0</v>
      </c>
      <c r="G1974">
        <v>0</v>
      </c>
    </row>
    <row r="1975" spans="5:7" x14ac:dyDescent="0.25">
      <c r="E1975" t="s">
        <v>327</v>
      </c>
      <c r="F1975">
        <v>0</v>
      </c>
      <c r="G1975">
        <v>0</v>
      </c>
    </row>
    <row r="1976" spans="5:7" x14ac:dyDescent="0.25">
      <c r="E1976" t="s">
        <v>327</v>
      </c>
      <c r="F1976">
        <v>2800</v>
      </c>
      <c r="G1976">
        <v>0</v>
      </c>
    </row>
    <row r="1977" spans="5:7" x14ac:dyDescent="0.25">
      <c r="E1977" t="s">
        <v>327</v>
      </c>
      <c r="F1977">
        <v>0</v>
      </c>
      <c r="G1977">
        <v>0</v>
      </c>
    </row>
    <row r="1978" spans="5:7" x14ac:dyDescent="0.25">
      <c r="E1978" t="s">
        <v>327</v>
      </c>
      <c r="F1978">
        <v>0</v>
      </c>
      <c r="G1978">
        <v>0</v>
      </c>
    </row>
    <row r="1979" spans="5:7" x14ac:dyDescent="0.25">
      <c r="E1979" t="s">
        <v>327</v>
      </c>
      <c r="F1979">
        <v>0</v>
      </c>
      <c r="G1979">
        <v>0</v>
      </c>
    </row>
    <row r="1980" spans="5:7" x14ac:dyDescent="0.25">
      <c r="E1980" t="s">
        <v>327</v>
      </c>
      <c r="F1980">
        <v>0</v>
      </c>
      <c r="G1980">
        <v>0</v>
      </c>
    </row>
    <row r="1981" spans="5:7" x14ac:dyDescent="0.25">
      <c r="E1981" t="s">
        <v>327</v>
      </c>
      <c r="F1981">
        <v>4200</v>
      </c>
      <c r="G1981">
        <v>0</v>
      </c>
    </row>
    <row r="1982" spans="5:7" x14ac:dyDescent="0.25">
      <c r="E1982" t="s">
        <v>327</v>
      </c>
      <c r="F1982">
        <v>0</v>
      </c>
      <c r="G1982">
        <v>0</v>
      </c>
    </row>
    <row r="1983" spans="5:7" x14ac:dyDescent="0.25">
      <c r="E1983" t="s">
        <v>327</v>
      </c>
      <c r="F1983">
        <v>0</v>
      </c>
      <c r="G1983">
        <v>0</v>
      </c>
    </row>
    <row r="1984" spans="5:7" x14ac:dyDescent="0.25">
      <c r="E1984" t="s">
        <v>327</v>
      </c>
      <c r="F1984">
        <v>16000</v>
      </c>
      <c r="G1984">
        <v>0</v>
      </c>
    </row>
    <row r="1985" spans="5:7" x14ac:dyDescent="0.25">
      <c r="E1985" t="s">
        <v>327</v>
      </c>
      <c r="F1985">
        <v>0</v>
      </c>
      <c r="G1985">
        <v>0</v>
      </c>
    </row>
    <row r="1986" spans="5:7" x14ac:dyDescent="0.25">
      <c r="E1986" t="s">
        <v>327</v>
      </c>
      <c r="F1986">
        <v>0</v>
      </c>
      <c r="G1986">
        <v>0</v>
      </c>
    </row>
    <row r="1987" spans="5:7" x14ac:dyDescent="0.25">
      <c r="E1987" t="s">
        <v>327</v>
      </c>
      <c r="F1987">
        <v>0</v>
      </c>
      <c r="G1987">
        <v>0</v>
      </c>
    </row>
    <row r="1988" spans="5:7" x14ac:dyDescent="0.25">
      <c r="E1988" t="s">
        <v>327</v>
      </c>
      <c r="F1988">
        <v>12100</v>
      </c>
      <c r="G1988">
        <v>0</v>
      </c>
    </row>
    <row r="1989" spans="5:7" x14ac:dyDescent="0.25">
      <c r="E1989" t="s">
        <v>327</v>
      </c>
      <c r="F1989">
        <v>0</v>
      </c>
      <c r="G1989">
        <v>0</v>
      </c>
    </row>
    <row r="1990" spans="5:7" x14ac:dyDescent="0.25">
      <c r="E1990" t="s">
        <v>327</v>
      </c>
      <c r="F1990">
        <v>0</v>
      </c>
      <c r="G1990">
        <v>0</v>
      </c>
    </row>
    <row r="1991" spans="5:7" x14ac:dyDescent="0.25">
      <c r="E1991" t="s">
        <v>327</v>
      </c>
      <c r="F1991">
        <v>0</v>
      </c>
      <c r="G1991">
        <v>0</v>
      </c>
    </row>
    <row r="1992" spans="5:7" x14ac:dyDescent="0.25">
      <c r="E1992" t="s">
        <v>327</v>
      </c>
      <c r="F1992">
        <v>2800</v>
      </c>
      <c r="G1992">
        <v>0</v>
      </c>
    </row>
    <row r="1993" spans="5:7" x14ac:dyDescent="0.25">
      <c r="E1993" t="s">
        <v>327</v>
      </c>
      <c r="F1993">
        <v>0</v>
      </c>
      <c r="G1993">
        <v>0</v>
      </c>
    </row>
    <row r="1994" spans="5:7" x14ac:dyDescent="0.25">
      <c r="E1994" t="s">
        <v>329</v>
      </c>
      <c r="F1994">
        <v>0</v>
      </c>
      <c r="G1994">
        <v>0</v>
      </c>
    </row>
    <row r="1995" spans="5:7" x14ac:dyDescent="0.25">
      <c r="E1995" t="s">
        <v>329</v>
      </c>
      <c r="F1995">
        <v>0</v>
      </c>
      <c r="G1995">
        <v>25000</v>
      </c>
    </row>
    <row r="1996" spans="5:7" x14ac:dyDescent="0.25">
      <c r="E1996" t="s">
        <v>329</v>
      </c>
      <c r="F1996">
        <v>0</v>
      </c>
      <c r="G1996">
        <v>0</v>
      </c>
    </row>
    <row r="1997" spans="5:7" x14ac:dyDescent="0.25">
      <c r="E1997" t="s">
        <v>329</v>
      </c>
      <c r="F1997">
        <v>0</v>
      </c>
      <c r="G1997">
        <v>0</v>
      </c>
    </row>
    <row r="1998" spans="5:7" x14ac:dyDescent="0.25">
      <c r="E1998" t="s">
        <v>329</v>
      </c>
      <c r="F1998">
        <v>0</v>
      </c>
      <c r="G1998">
        <v>0</v>
      </c>
    </row>
    <row r="1999" spans="5:7" x14ac:dyDescent="0.25">
      <c r="E1999" t="s">
        <v>329</v>
      </c>
      <c r="F1999">
        <v>0</v>
      </c>
      <c r="G1999">
        <v>0</v>
      </c>
    </row>
    <row r="2000" spans="5:7" x14ac:dyDescent="0.25">
      <c r="E2000" t="s">
        <v>329</v>
      </c>
      <c r="F2000">
        <v>0</v>
      </c>
      <c r="G2000">
        <v>0</v>
      </c>
    </row>
    <row r="2001" spans="5:7" x14ac:dyDescent="0.25">
      <c r="E2001" t="s">
        <v>329</v>
      </c>
      <c r="F2001">
        <v>0</v>
      </c>
      <c r="G2001">
        <v>0</v>
      </c>
    </row>
    <row r="2002" spans="5:7" x14ac:dyDescent="0.25">
      <c r="E2002" t="s">
        <v>329</v>
      </c>
      <c r="F2002">
        <v>0</v>
      </c>
      <c r="G2002">
        <v>0</v>
      </c>
    </row>
    <row r="2003" spans="5:7" x14ac:dyDescent="0.25">
      <c r="E2003" t="s">
        <v>329</v>
      </c>
      <c r="F2003">
        <v>5000</v>
      </c>
      <c r="G2003">
        <v>0</v>
      </c>
    </row>
    <row r="2004" spans="5:7" x14ac:dyDescent="0.25">
      <c r="E2004" t="s">
        <v>329</v>
      </c>
      <c r="F2004">
        <v>0</v>
      </c>
      <c r="G2004">
        <v>0</v>
      </c>
    </row>
    <row r="2005" spans="5:7" x14ac:dyDescent="0.25">
      <c r="E2005" t="s">
        <v>329</v>
      </c>
      <c r="F2005">
        <v>0</v>
      </c>
      <c r="G2005">
        <v>27000</v>
      </c>
    </row>
    <row r="2006" spans="5:7" x14ac:dyDescent="0.25">
      <c r="E2006" t="s">
        <v>329</v>
      </c>
      <c r="F2006">
        <v>0</v>
      </c>
      <c r="G2006">
        <v>0</v>
      </c>
    </row>
    <row r="2007" spans="5:7" x14ac:dyDescent="0.25">
      <c r="E2007" t="s">
        <v>329</v>
      </c>
      <c r="F2007">
        <v>0</v>
      </c>
      <c r="G2007">
        <v>0</v>
      </c>
    </row>
    <row r="2008" spans="5:7" x14ac:dyDescent="0.25">
      <c r="E2008" t="s">
        <v>329</v>
      </c>
      <c r="F2008">
        <v>0</v>
      </c>
      <c r="G2008">
        <v>0</v>
      </c>
    </row>
    <row r="2009" spans="5:7" x14ac:dyDescent="0.25">
      <c r="E2009" t="s">
        <v>329</v>
      </c>
      <c r="F2009">
        <v>0</v>
      </c>
      <c r="G2009">
        <v>0</v>
      </c>
    </row>
    <row r="2010" spans="5:7" x14ac:dyDescent="0.25">
      <c r="E2010" t="s">
        <v>329</v>
      </c>
      <c r="F2010">
        <v>5000</v>
      </c>
      <c r="G2010">
        <v>0</v>
      </c>
    </row>
    <row r="2011" spans="5:7" x14ac:dyDescent="0.25">
      <c r="E2011" t="s">
        <v>329</v>
      </c>
      <c r="F2011">
        <v>0</v>
      </c>
      <c r="G2011">
        <v>0</v>
      </c>
    </row>
    <row r="2012" spans="5:7" x14ac:dyDescent="0.25">
      <c r="E2012" t="s">
        <v>329</v>
      </c>
      <c r="F2012">
        <v>0</v>
      </c>
      <c r="G2012">
        <v>0</v>
      </c>
    </row>
    <row r="2013" spans="5:7" x14ac:dyDescent="0.25">
      <c r="E2013" t="s">
        <v>329</v>
      </c>
      <c r="F2013">
        <v>0</v>
      </c>
      <c r="G2013">
        <v>27000</v>
      </c>
    </row>
    <row r="2014" spans="5:7" x14ac:dyDescent="0.25">
      <c r="E2014" t="s">
        <v>329</v>
      </c>
      <c r="F2014">
        <v>0</v>
      </c>
      <c r="G2014">
        <v>21000</v>
      </c>
    </row>
    <row r="2015" spans="5:7" x14ac:dyDescent="0.25">
      <c r="E2015" t="s">
        <v>329</v>
      </c>
      <c r="F2015">
        <v>0</v>
      </c>
      <c r="G2015">
        <v>0</v>
      </c>
    </row>
    <row r="2016" spans="5:7" x14ac:dyDescent="0.25">
      <c r="E2016" t="s">
        <v>329</v>
      </c>
      <c r="F2016">
        <v>0</v>
      </c>
      <c r="G2016">
        <v>0</v>
      </c>
    </row>
    <row r="2017" spans="5:7" x14ac:dyDescent="0.25">
      <c r="E2017" t="s">
        <v>329</v>
      </c>
      <c r="F2017">
        <v>0</v>
      </c>
      <c r="G2017">
        <v>0</v>
      </c>
    </row>
    <row r="2018" spans="5:7" x14ac:dyDescent="0.25">
      <c r="E2018" t="s">
        <v>329</v>
      </c>
      <c r="F2018">
        <v>0</v>
      </c>
      <c r="G2018">
        <v>0</v>
      </c>
    </row>
    <row r="2019" spans="5:7" x14ac:dyDescent="0.25">
      <c r="E2019" t="s">
        <v>329</v>
      </c>
      <c r="F2019">
        <v>0</v>
      </c>
      <c r="G2019">
        <v>0</v>
      </c>
    </row>
    <row r="2020" spans="5:7" x14ac:dyDescent="0.25">
      <c r="E2020" t="s">
        <v>329</v>
      </c>
      <c r="F2020">
        <v>4200</v>
      </c>
      <c r="G2020">
        <v>0</v>
      </c>
    </row>
    <row r="2021" spans="5:7" x14ac:dyDescent="0.25">
      <c r="E2021" t="s">
        <v>329</v>
      </c>
      <c r="F2021">
        <v>0</v>
      </c>
      <c r="G2021">
        <v>0</v>
      </c>
    </row>
    <row r="2022" spans="5:7" x14ac:dyDescent="0.25">
      <c r="E2022" t="s">
        <v>329</v>
      </c>
      <c r="F2022">
        <v>0</v>
      </c>
      <c r="G2022">
        <v>0</v>
      </c>
    </row>
    <row r="2023" spans="5:7" x14ac:dyDescent="0.25">
      <c r="E2023" t="s">
        <v>329</v>
      </c>
      <c r="F2023">
        <v>0</v>
      </c>
      <c r="G2023">
        <v>20000</v>
      </c>
    </row>
    <row r="2024" spans="5:7" x14ac:dyDescent="0.25">
      <c r="E2024" t="s">
        <v>329</v>
      </c>
      <c r="F2024">
        <v>0</v>
      </c>
      <c r="G2024">
        <v>0</v>
      </c>
    </row>
    <row r="2025" spans="5:7" x14ac:dyDescent="0.25">
      <c r="E2025" t="s">
        <v>329</v>
      </c>
      <c r="F2025">
        <v>0</v>
      </c>
      <c r="G2025">
        <v>0</v>
      </c>
    </row>
    <row r="2026" spans="5:7" x14ac:dyDescent="0.25">
      <c r="E2026" t="s">
        <v>329</v>
      </c>
      <c r="F2026">
        <v>0</v>
      </c>
      <c r="G2026">
        <v>0</v>
      </c>
    </row>
    <row r="2027" spans="5:7" x14ac:dyDescent="0.25">
      <c r="E2027" t="s">
        <v>329</v>
      </c>
      <c r="F2027">
        <v>0</v>
      </c>
      <c r="G2027">
        <v>13000</v>
      </c>
    </row>
    <row r="2028" spans="5:7" x14ac:dyDescent="0.25">
      <c r="E2028" t="s">
        <v>329</v>
      </c>
      <c r="F2028">
        <v>0</v>
      </c>
      <c r="G2028">
        <v>0</v>
      </c>
    </row>
    <row r="2029" spans="5:7" x14ac:dyDescent="0.25">
      <c r="E2029" t="s">
        <v>329</v>
      </c>
      <c r="F2029">
        <v>0</v>
      </c>
      <c r="G2029">
        <v>0</v>
      </c>
    </row>
    <row r="2030" spans="5:7" x14ac:dyDescent="0.25">
      <c r="E2030" t="s">
        <v>329</v>
      </c>
      <c r="F2030">
        <v>0</v>
      </c>
      <c r="G2030">
        <v>0</v>
      </c>
    </row>
    <row r="2031" spans="5:7" x14ac:dyDescent="0.25">
      <c r="E2031" t="s">
        <v>329</v>
      </c>
      <c r="F2031">
        <v>0</v>
      </c>
      <c r="G2031">
        <v>15000</v>
      </c>
    </row>
    <row r="2032" spans="5:7" x14ac:dyDescent="0.25">
      <c r="E2032" t="s">
        <v>329</v>
      </c>
      <c r="F2032">
        <v>0</v>
      </c>
      <c r="G2032">
        <v>0</v>
      </c>
    </row>
    <row r="2033" spans="5:7" x14ac:dyDescent="0.25">
      <c r="E2033" t="s">
        <v>329</v>
      </c>
      <c r="F2033">
        <v>0</v>
      </c>
      <c r="G2033">
        <v>20000</v>
      </c>
    </row>
    <row r="2034" spans="5:7" x14ac:dyDescent="0.25">
      <c r="E2034" t="s">
        <v>329</v>
      </c>
      <c r="F2034">
        <v>0</v>
      </c>
      <c r="G2034">
        <v>16000</v>
      </c>
    </row>
    <row r="2035" spans="5:7" x14ac:dyDescent="0.25">
      <c r="E2035" t="s">
        <v>329</v>
      </c>
      <c r="F2035">
        <v>0</v>
      </c>
      <c r="G2035">
        <v>0</v>
      </c>
    </row>
    <row r="2036" spans="5:7" x14ac:dyDescent="0.25">
      <c r="E2036" t="s">
        <v>329</v>
      </c>
      <c r="F2036">
        <v>0</v>
      </c>
      <c r="G2036">
        <v>0</v>
      </c>
    </row>
    <row r="2037" spans="5:7" x14ac:dyDescent="0.25">
      <c r="E2037" t="s">
        <v>329</v>
      </c>
      <c r="F2037">
        <v>0</v>
      </c>
      <c r="G2037">
        <v>0</v>
      </c>
    </row>
    <row r="2038" spans="5:7" x14ac:dyDescent="0.25">
      <c r="E2038" t="s">
        <v>329</v>
      </c>
      <c r="F2038">
        <v>0</v>
      </c>
      <c r="G2038">
        <v>25000</v>
      </c>
    </row>
    <row r="2039" spans="5:7" x14ac:dyDescent="0.25">
      <c r="E2039" t="s">
        <v>329</v>
      </c>
      <c r="F2039">
        <v>2800</v>
      </c>
      <c r="G2039">
        <v>0</v>
      </c>
    </row>
    <row r="2040" spans="5:7" x14ac:dyDescent="0.25">
      <c r="E2040" t="s">
        <v>329</v>
      </c>
      <c r="F2040">
        <v>0</v>
      </c>
      <c r="G2040">
        <v>0</v>
      </c>
    </row>
    <row r="2041" spans="5:7" x14ac:dyDescent="0.25">
      <c r="E2041" t="s">
        <v>329</v>
      </c>
      <c r="F2041">
        <v>4200</v>
      </c>
      <c r="G2041">
        <v>0</v>
      </c>
    </row>
    <row r="2042" spans="5:7" x14ac:dyDescent="0.25">
      <c r="E2042" t="s">
        <v>329</v>
      </c>
      <c r="F2042">
        <v>0</v>
      </c>
      <c r="G2042">
        <v>0</v>
      </c>
    </row>
    <row r="2043" spans="5:7" x14ac:dyDescent="0.25">
      <c r="E2043" t="s">
        <v>329</v>
      </c>
      <c r="F2043">
        <v>0</v>
      </c>
      <c r="G2043">
        <v>0</v>
      </c>
    </row>
    <row r="2044" spans="5:7" x14ac:dyDescent="0.25">
      <c r="E2044" t="s">
        <v>329</v>
      </c>
      <c r="F2044">
        <v>0</v>
      </c>
      <c r="G2044">
        <v>0</v>
      </c>
    </row>
    <row r="2045" spans="5:7" x14ac:dyDescent="0.25">
      <c r="E2045" t="s">
        <v>329</v>
      </c>
      <c r="F2045">
        <v>0</v>
      </c>
      <c r="G2045">
        <v>0</v>
      </c>
    </row>
    <row r="2046" spans="5:7" x14ac:dyDescent="0.25">
      <c r="E2046" t="s">
        <v>329</v>
      </c>
      <c r="F2046">
        <v>0</v>
      </c>
      <c r="G2046">
        <v>22000</v>
      </c>
    </row>
    <row r="2047" spans="5:7" x14ac:dyDescent="0.25">
      <c r="E2047" t="s">
        <v>329</v>
      </c>
      <c r="F2047">
        <v>0</v>
      </c>
      <c r="G2047">
        <v>0</v>
      </c>
    </row>
    <row r="2048" spans="5:7" x14ac:dyDescent="0.25">
      <c r="E2048" t="s">
        <v>329</v>
      </c>
      <c r="F2048">
        <v>0</v>
      </c>
      <c r="G2048">
        <v>0</v>
      </c>
    </row>
    <row r="2049" spans="5:7" x14ac:dyDescent="0.25">
      <c r="E2049" t="s">
        <v>329</v>
      </c>
      <c r="F2049">
        <v>0</v>
      </c>
      <c r="G2049">
        <v>0</v>
      </c>
    </row>
    <row r="2050" spans="5:7" x14ac:dyDescent="0.25">
      <c r="E2050" t="s">
        <v>329</v>
      </c>
      <c r="F2050">
        <v>0</v>
      </c>
      <c r="G2050">
        <v>10000</v>
      </c>
    </row>
    <row r="2051" spans="5:7" x14ac:dyDescent="0.25">
      <c r="E2051" t="s">
        <v>329</v>
      </c>
      <c r="F2051">
        <v>0</v>
      </c>
      <c r="G2051">
        <v>0</v>
      </c>
    </row>
    <row r="2052" spans="5:7" x14ac:dyDescent="0.25">
      <c r="E2052" t="s">
        <v>329</v>
      </c>
      <c r="F2052">
        <v>12000</v>
      </c>
      <c r="G2052">
        <v>0</v>
      </c>
    </row>
    <row r="2053" spans="5:7" x14ac:dyDescent="0.25">
      <c r="E2053" t="s">
        <v>329</v>
      </c>
      <c r="F2053">
        <v>0</v>
      </c>
      <c r="G2053">
        <v>18000</v>
      </c>
    </row>
    <row r="2054" spans="5:7" x14ac:dyDescent="0.25">
      <c r="E2054" t="s">
        <v>329</v>
      </c>
      <c r="F2054">
        <v>0</v>
      </c>
      <c r="G2054">
        <v>24000</v>
      </c>
    </row>
    <row r="2055" spans="5:7" x14ac:dyDescent="0.25">
      <c r="E2055" t="s">
        <v>329</v>
      </c>
      <c r="F2055">
        <v>0</v>
      </c>
      <c r="G2055">
        <v>0</v>
      </c>
    </row>
    <row r="2056" spans="5:7" x14ac:dyDescent="0.25">
      <c r="E2056" t="s">
        <v>329</v>
      </c>
      <c r="F2056">
        <v>0</v>
      </c>
      <c r="G2056">
        <v>22000</v>
      </c>
    </row>
    <row r="2057" spans="5:7" x14ac:dyDescent="0.25">
      <c r="E2057" t="s">
        <v>329</v>
      </c>
      <c r="F2057">
        <v>0</v>
      </c>
      <c r="G2057">
        <v>0</v>
      </c>
    </row>
    <row r="2058" spans="5:7" x14ac:dyDescent="0.25">
      <c r="E2058" t="s">
        <v>329</v>
      </c>
      <c r="F2058">
        <v>0</v>
      </c>
      <c r="G2058">
        <v>0</v>
      </c>
    </row>
    <row r="2059" spans="5:7" x14ac:dyDescent="0.25">
      <c r="E2059" t="s">
        <v>329</v>
      </c>
      <c r="F2059">
        <v>0</v>
      </c>
      <c r="G2059">
        <v>0</v>
      </c>
    </row>
    <row r="2060" spans="5:7" x14ac:dyDescent="0.25">
      <c r="E2060" t="s">
        <v>329</v>
      </c>
      <c r="F2060">
        <v>0</v>
      </c>
      <c r="G2060">
        <v>0</v>
      </c>
    </row>
    <row r="2061" spans="5:7" x14ac:dyDescent="0.25">
      <c r="E2061" t="s">
        <v>329</v>
      </c>
      <c r="F2061">
        <v>16000</v>
      </c>
      <c r="G2061">
        <v>0</v>
      </c>
    </row>
    <row r="2062" spans="5:7" x14ac:dyDescent="0.25">
      <c r="E2062" t="s">
        <v>329</v>
      </c>
      <c r="F2062">
        <v>0</v>
      </c>
      <c r="G2062">
        <v>0</v>
      </c>
    </row>
    <row r="2063" spans="5:7" x14ac:dyDescent="0.25">
      <c r="E2063" t="s">
        <v>329</v>
      </c>
      <c r="F2063">
        <v>0</v>
      </c>
      <c r="G2063">
        <v>0</v>
      </c>
    </row>
    <row r="2064" spans="5:7" x14ac:dyDescent="0.25">
      <c r="E2064" t="s">
        <v>329</v>
      </c>
      <c r="F2064">
        <v>0</v>
      </c>
      <c r="G2064">
        <v>25000</v>
      </c>
    </row>
    <row r="2065" spans="5:7" x14ac:dyDescent="0.25">
      <c r="E2065" t="s">
        <v>329</v>
      </c>
      <c r="F2065">
        <v>0</v>
      </c>
      <c r="G2065">
        <v>0</v>
      </c>
    </row>
    <row r="2066" spans="5:7" x14ac:dyDescent="0.25">
      <c r="E2066" t="s">
        <v>329</v>
      </c>
      <c r="F2066">
        <v>0</v>
      </c>
      <c r="G2066">
        <v>0</v>
      </c>
    </row>
    <row r="2067" spans="5:7" x14ac:dyDescent="0.25">
      <c r="E2067" t="s">
        <v>329</v>
      </c>
      <c r="F2067">
        <v>0</v>
      </c>
      <c r="G2067">
        <v>6000</v>
      </c>
    </row>
    <row r="2068" spans="5:7" x14ac:dyDescent="0.25">
      <c r="E2068" t="s">
        <v>329</v>
      </c>
      <c r="F2068">
        <v>0</v>
      </c>
      <c r="G2068">
        <v>25000</v>
      </c>
    </row>
    <row r="2069" spans="5:7" x14ac:dyDescent="0.25">
      <c r="E2069" t="s">
        <v>329</v>
      </c>
      <c r="F2069">
        <v>0</v>
      </c>
      <c r="G2069">
        <v>8000</v>
      </c>
    </row>
    <row r="2070" spans="5:7" x14ac:dyDescent="0.25">
      <c r="E2070" t="s">
        <v>329</v>
      </c>
      <c r="F2070">
        <v>0</v>
      </c>
      <c r="G2070">
        <v>0</v>
      </c>
    </row>
    <row r="2071" spans="5:7" x14ac:dyDescent="0.25">
      <c r="E2071" t="s">
        <v>329</v>
      </c>
      <c r="F2071">
        <v>0</v>
      </c>
      <c r="G2071">
        <v>0</v>
      </c>
    </row>
    <row r="2072" spans="5:7" x14ac:dyDescent="0.25">
      <c r="E2072" t="s">
        <v>329</v>
      </c>
      <c r="F2072">
        <v>6000</v>
      </c>
      <c r="G2072">
        <v>0</v>
      </c>
    </row>
    <row r="2073" spans="5:7" x14ac:dyDescent="0.25">
      <c r="E2073" t="s">
        <v>329</v>
      </c>
      <c r="F2073">
        <v>0</v>
      </c>
      <c r="G2073">
        <v>0</v>
      </c>
    </row>
    <row r="2074" spans="5:7" x14ac:dyDescent="0.25">
      <c r="E2074" t="s">
        <v>329</v>
      </c>
      <c r="F2074">
        <v>0</v>
      </c>
      <c r="G2074">
        <v>0</v>
      </c>
    </row>
    <row r="2075" spans="5:7" x14ac:dyDescent="0.25">
      <c r="E2075" t="s">
        <v>329</v>
      </c>
      <c r="F2075">
        <v>0</v>
      </c>
      <c r="G2075">
        <v>0</v>
      </c>
    </row>
    <row r="2076" spans="5:7" x14ac:dyDescent="0.25">
      <c r="E2076" t="s">
        <v>329</v>
      </c>
      <c r="F2076">
        <v>0</v>
      </c>
      <c r="G2076">
        <v>0</v>
      </c>
    </row>
    <row r="2077" spans="5:7" x14ac:dyDescent="0.25">
      <c r="E2077" t="s">
        <v>329</v>
      </c>
      <c r="F2077">
        <v>0</v>
      </c>
      <c r="G2077">
        <v>0</v>
      </c>
    </row>
    <row r="2078" spans="5:7" x14ac:dyDescent="0.25">
      <c r="E2078" t="s">
        <v>329</v>
      </c>
      <c r="F2078">
        <v>0</v>
      </c>
      <c r="G2078">
        <v>19000</v>
      </c>
    </row>
    <row r="2079" spans="5:7" x14ac:dyDescent="0.25">
      <c r="E2079" t="s">
        <v>329</v>
      </c>
      <c r="F2079">
        <v>0</v>
      </c>
      <c r="G2079">
        <v>0</v>
      </c>
    </row>
    <row r="2080" spans="5:7" x14ac:dyDescent="0.25">
      <c r="E2080" t="s">
        <v>329</v>
      </c>
      <c r="F2080">
        <v>0</v>
      </c>
      <c r="G2080">
        <v>0</v>
      </c>
    </row>
    <row r="2081" spans="5:7" x14ac:dyDescent="0.25">
      <c r="E2081" t="s">
        <v>329</v>
      </c>
      <c r="F2081">
        <v>0</v>
      </c>
      <c r="G2081">
        <v>0</v>
      </c>
    </row>
    <row r="2082" spans="5:7" x14ac:dyDescent="0.25">
      <c r="E2082" t="s">
        <v>329</v>
      </c>
      <c r="F2082">
        <v>2800</v>
      </c>
      <c r="G2082">
        <v>0</v>
      </c>
    </row>
    <row r="2083" spans="5:7" x14ac:dyDescent="0.25">
      <c r="E2083" t="s">
        <v>329</v>
      </c>
      <c r="F2083">
        <v>0</v>
      </c>
      <c r="G2083">
        <v>0</v>
      </c>
    </row>
    <row r="2084" spans="5:7" x14ac:dyDescent="0.25">
      <c r="E2084" t="s">
        <v>329</v>
      </c>
      <c r="F2084">
        <v>0</v>
      </c>
      <c r="G2084">
        <v>0</v>
      </c>
    </row>
    <row r="2085" spans="5:7" x14ac:dyDescent="0.25">
      <c r="E2085" t="s">
        <v>329</v>
      </c>
      <c r="F2085">
        <v>4000</v>
      </c>
      <c r="G2085">
        <v>0</v>
      </c>
    </row>
    <row r="2086" spans="5:7" x14ac:dyDescent="0.25">
      <c r="E2086" t="s">
        <v>329</v>
      </c>
      <c r="F2086">
        <v>0</v>
      </c>
      <c r="G2086">
        <v>14000</v>
      </c>
    </row>
    <row r="2087" spans="5:7" x14ac:dyDescent="0.25">
      <c r="E2087" t="s">
        <v>329</v>
      </c>
      <c r="F2087">
        <v>0</v>
      </c>
      <c r="G2087">
        <v>0</v>
      </c>
    </row>
    <row r="2088" spans="5:7" x14ac:dyDescent="0.25">
      <c r="E2088" t="s">
        <v>329</v>
      </c>
      <c r="F2088">
        <v>0</v>
      </c>
      <c r="G2088">
        <v>0</v>
      </c>
    </row>
    <row r="2089" spans="5:7" x14ac:dyDescent="0.25">
      <c r="E2089" t="s">
        <v>329</v>
      </c>
      <c r="F2089">
        <v>0</v>
      </c>
      <c r="G2089">
        <v>0</v>
      </c>
    </row>
    <row r="2090" spans="5:7" x14ac:dyDescent="0.25">
      <c r="E2090" t="s">
        <v>329</v>
      </c>
      <c r="F2090">
        <v>0</v>
      </c>
      <c r="G2090">
        <v>0</v>
      </c>
    </row>
    <row r="2091" spans="5:7" x14ac:dyDescent="0.25">
      <c r="E2091" t="s">
        <v>329</v>
      </c>
      <c r="F2091">
        <v>0</v>
      </c>
      <c r="G2091">
        <v>0</v>
      </c>
    </row>
    <row r="2092" spans="5:7" x14ac:dyDescent="0.25">
      <c r="E2092" t="s">
        <v>329</v>
      </c>
      <c r="F2092">
        <v>0</v>
      </c>
      <c r="G2092">
        <v>0</v>
      </c>
    </row>
    <row r="2093" spans="5:7" x14ac:dyDescent="0.25">
      <c r="E2093" t="s">
        <v>329</v>
      </c>
      <c r="F2093">
        <v>0</v>
      </c>
      <c r="G2093">
        <v>0</v>
      </c>
    </row>
    <row r="2094" spans="5:7" x14ac:dyDescent="0.25">
      <c r="E2094" t="s">
        <v>329</v>
      </c>
      <c r="F2094">
        <v>0</v>
      </c>
      <c r="G2094">
        <v>0</v>
      </c>
    </row>
    <row r="2095" spans="5:7" x14ac:dyDescent="0.25">
      <c r="E2095" t="s">
        <v>329</v>
      </c>
      <c r="F2095">
        <v>8000</v>
      </c>
      <c r="G2095">
        <v>0</v>
      </c>
    </row>
    <row r="2096" spans="5:7" x14ac:dyDescent="0.25">
      <c r="E2096" t="s">
        <v>329</v>
      </c>
      <c r="F2096">
        <v>0</v>
      </c>
      <c r="G2096">
        <v>0</v>
      </c>
    </row>
    <row r="2097" spans="5:7" x14ac:dyDescent="0.25">
      <c r="E2097" t="s">
        <v>329</v>
      </c>
      <c r="F2097">
        <v>0</v>
      </c>
      <c r="G2097">
        <v>0</v>
      </c>
    </row>
    <row r="2098" spans="5:7" x14ac:dyDescent="0.25">
      <c r="E2098" t="s">
        <v>329</v>
      </c>
      <c r="F2098">
        <v>4200</v>
      </c>
      <c r="G2098">
        <v>0</v>
      </c>
    </row>
    <row r="2099" spans="5:7" x14ac:dyDescent="0.25">
      <c r="E2099" t="s">
        <v>329</v>
      </c>
      <c r="F2099">
        <v>0</v>
      </c>
      <c r="G2099">
        <v>25000</v>
      </c>
    </row>
    <row r="2100" spans="5:7" x14ac:dyDescent="0.25">
      <c r="E2100" t="s">
        <v>329</v>
      </c>
      <c r="F2100">
        <v>0</v>
      </c>
      <c r="G2100">
        <v>0</v>
      </c>
    </row>
    <row r="2101" spans="5:7" x14ac:dyDescent="0.25">
      <c r="E2101" t="s">
        <v>329</v>
      </c>
      <c r="F2101">
        <v>0</v>
      </c>
      <c r="G2101">
        <v>0</v>
      </c>
    </row>
    <row r="2102" spans="5:7" x14ac:dyDescent="0.25">
      <c r="E2102" t="s">
        <v>329</v>
      </c>
      <c r="F2102">
        <v>0</v>
      </c>
      <c r="G2102">
        <v>7500</v>
      </c>
    </row>
    <row r="2103" spans="5:7" x14ac:dyDescent="0.25">
      <c r="E2103" t="s">
        <v>329</v>
      </c>
      <c r="F2103">
        <v>0</v>
      </c>
      <c r="G2103">
        <v>11000</v>
      </c>
    </row>
    <row r="2104" spans="5:7" x14ac:dyDescent="0.25">
      <c r="E2104" t="s">
        <v>329</v>
      </c>
      <c r="F2104">
        <v>0</v>
      </c>
      <c r="G2104">
        <v>0</v>
      </c>
    </row>
    <row r="2105" spans="5:7" x14ac:dyDescent="0.25">
      <c r="E2105" t="s">
        <v>329</v>
      </c>
      <c r="F2105">
        <v>0</v>
      </c>
      <c r="G2105">
        <v>0</v>
      </c>
    </row>
    <row r="2106" spans="5:7" x14ac:dyDescent="0.25">
      <c r="E2106" t="s">
        <v>329</v>
      </c>
      <c r="F2106">
        <v>0</v>
      </c>
      <c r="G2106">
        <v>0</v>
      </c>
    </row>
    <row r="2107" spans="5:7" x14ac:dyDescent="0.25">
      <c r="E2107" t="s">
        <v>329</v>
      </c>
      <c r="F2107">
        <v>0</v>
      </c>
      <c r="G2107">
        <v>0</v>
      </c>
    </row>
    <row r="2108" spans="5:7" x14ac:dyDescent="0.25">
      <c r="E2108" t="s">
        <v>329</v>
      </c>
      <c r="F2108">
        <v>0</v>
      </c>
      <c r="G2108">
        <v>0</v>
      </c>
    </row>
    <row r="2109" spans="5:7" x14ac:dyDescent="0.25">
      <c r="E2109" t="s">
        <v>329</v>
      </c>
      <c r="F2109">
        <v>0</v>
      </c>
      <c r="G2109">
        <v>0</v>
      </c>
    </row>
    <row r="2110" spans="5:7" x14ac:dyDescent="0.25">
      <c r="E2110" t="s">
        <v>329</v>
      </c>
      <c r="F2110">
        <v>0</v>
      </c>
      <c r="G2110">
        <v>0</v>
      </c>
    </row>
    <row r="2111" spans="5:7" x14ac:dyDescent="0.25">
      <c r="E2111" t="s">
        <v>329</v>
      </c>
      <c r="F2111">
        <v>0</v>
      </c>
      <c r="G2111">
        <v>0</v>
      </c>
    </row>
    <row r="2112" spans="5:7" x14ac:dyDescent="0.25">
      <c r="E2112" t="s">
        <v>329</v>
      </c>
      <c r="F2112">
        <v>5000</v>
      </c>
      <c r="G2112">
        <v>0</v>
      </c>
    </row>
    <row r="2113" spans="5:7" x14ac:dyDescent="0.25">
      <c r="E2113" t="s">
        <v>329</v>
      </c>
      <c r="F2113">
        <v>0</v>
      </c>
      <c r="G2113">
        <v>18000</v>
      </c>
    </row>
    <row r="2114" spans="5:7" x14ac:dyDescent="0.25">
      <c r="E2114" t="s">
        <v>329</v>
      </c>
      <c r="F2114">
        <v>0</v>
      </c>
      <c r="G2114">
        <v>0</v>
      </c>
    </row>
    <row r="2115" spans="5:7" x14ac:dyDescent="0.25">
      <c r="E2115" t="s">
        <v>329</v>
      </c>
      <c r="F2115">
        <v>7000</v>
      </c>
      <c r="G2115">
        <v>0</v>
      </c>
    </row>
    <row r="2116" spans="5:7" x14ac:dyDescent="0.25">
      <c r="E2116" t="s">
        <v>329</v>
      </c>
      <c r="F2116">
        <v>0</v>
      </c>
      <c r="G2116">
        <v>0</v>
      </c>
    </row>
    <row r="2117" spans="5:7" x14ac:dyDescent="0.25">
      <c r="E2117" t="s">
        <v>329</v>
      </c>
      <c r="F2117">
        <v>0</v>
      </c>
      <c r="G2117">
        <v>16000</v>
      </c>
    </row>
    <row r="2118" spans="5:7" x14ac:dyDescent="0.25">
      <c r="E2118" t="s">
        <v>329</v>
      </c>
      <c r="F2118">
        <v>0</v>
      </c>
      <c r="G2118">
        <v>0</v>
      </c>
    </row>
    <row r="2119" spans="5:7" x14ac:dyDescent="0.25">
      <c r="E2119" t="s">
        <v>329</v>
      </c>
      <c r="F2119">
        <v>0</v>
      </c>
      <c r="G2119">
        <v>0</v>
      </c>
    </row>
    <row r="2120" spans="5:7" x14ac:dyDescent="0.25">
      <c r="E2120" t="s">
        <v>329</v>
      </c>
      <c r="F2120">
        <v>0</v>
      </c>
      <c r="G2120">
        <v>0</v>
      </c>
    </row>
    <row r="2121" spans="5:7" x14ac:dyDescent="0.25">
      <c r="E2121" t="s">
        <v>329</v>
      </c>
      <c r="F2121">
        <v>0</v>
      </c>
      <c r="G2121">
        <v>0</v>
      </c>
    </row>
    <row r="2122" spans="5:7" x14ac:dyDescent="0.25">
      <c r="E2122" t="s">
        <v>329</v>
      </c>
      <c r="F2122">
        <v>0</v>
      </c>
      <c r="G2122">
        <v>27000</v>
      </c>
    </row>
    <row r="2123" spans="5:7" x14ac:dyDescent="0.25">
      <c r="E2123" t="s">
        <v>329</v>
      </c>
      <c r="F2123">
        <v>0</v>
      </c>
      <c r="G2123">
        <v>0</v>
      </c>
    </row>
    <row r="2124" spans="5:7" x14ac:dyDescent="0.25">
      <c r="E2124" t="s">
        <v>329</v>
      </c>
      <c r="F2124">
        <v>0</v>
      </c>
      <c r="G2124">
        <v>12000</v>
      </c>
    </row>
    <row r="2125" spans="5:7" x14ac:dyDescent="0.25">
      <c r="E2125" t="s">
        <v>329</v>
      </c>
      <c r="F2125">
        <v>0</v>
      </c>
      <c r="G2125">
        <v>0</v>
      </c>
    </row>
    <row r="2126" spans="5:7" x14ac:dyDescent="0.25">
      <c r="E2126" t="s">
        <v>329</v>
      </c>
      <c r="F2126">
        <v>0</v>
      </c>
      <c r="G2126">
        <v>0</v>
      </c>
    </row>
    <row r="2127" spans="5:7" x14ac:dyDescent="0.25">
      <c r="E2127" t="s">
        <v>329</v>
      </c>
      <c r="F2127">
        <v>0</v>
      </c>
      <c r="G2127">
        <v>17000</v>
      </c>
    </row>
    <row r="2128" spans="5:7" x14ac:dyDescent="0.25">
      <c r="E2128" t="s">
        <v>329</v>
      </c>
      <c r="F2128">
        <v>0</v>
      </c>
      <c r="G2128">
        <v>12000</v>
      </c>
    </row>
    <row r="2129" spans="5:7" x14ac:dyDescent="0.25">
      <c r="E2129" t="s">
        <v>329</v>
      </c>
      <c r="F2129">
        <v>0</v>
      </c>
      <c r="G2129">
        <v>0</v>
      </c>
    </row>
    <row r="2130" spans="5:7" x14ac:dyDescent="0.25">
      <c r="E2130" t="s">
        <v>329</v>
      </c>
      <c r="F2130">
        <v>0</v>
      </c>
      <c r="G2130">
        <v>0</v>
      </c>
    </row>
    <row r="2131" spans="5:7" x14ac:dyDescent="0.25">
      <c r="E2131" t="s">
        <v>329</v>
      </c>
      <c r="F2131">
        <v>0</v>
      </c>
      <c r="G2131">
        <v>0</v>
      </c>
    </row>
    <row r="2132" spans="5:7" x14ac:dyDescent="0.25">
      <c r="E2132" t="s">
        <v>329</v>
      </c>
      <c r="F2132">
        <v>0</v>
      </c>
      <c r="G2132">
        <v>0</v>
      </c>
    </row>
    <row r="2133" spans="5:7" x14ac:dyDescent="0.25">
      <c r="E2133" t="s">
        <v>329</v>
      </c>
      <c r="F2133">
        <v>0</v>
      </c>
      <c r="G2133">
        <v>0</v>
      </c>
    </row>
    <row r="2134" spans="5:7" x14ac:dyDescent="0.25">
      <c r="E2134" t="s">
        <v>329</v>
      </c>
      <c r="F2134">
        <v>0</v>
      </c>
      <c r="G2134">
        <v>0</v>
      </c>
    </row>
    <row r="2135" spans="5:7" x14ac:dyDescent="0.25">
      <c r="E2135" t="s">
        <v>329</v>
      </c>
      <c r="F2135">
        <v>0</v>
      </c>
      <c r="G2135">
        <v>5000</v>
      </c>
    </row>
    <row r="2136" spans="5:7" x14ac:dyDescent="0.25">
      <c r="E2136" t="s">
        <v>329</v>
      </c>
      <c r="F2136">
        <v>0</v>
      </c>
      <c r="G2136">
        <v>25000</v>
      </c>
    </row>
    <row r="2137" spans="5:7" x14ac:dyDescent="0.25">
      <c r="E2137" t="s">
        <v>329</v>
      </c>
      <c r="F2137">
        <v>0</v>
      </c>
      <c r="G2137">
        <v>15000</v>
      </c>
    </row>
    <row r="2138" spans="5:7" x14ac:dyDescent="0.25">
      <c r="E2138" t="s">
        <v>329</v>
      </c>
      <c r="F2138">
        <v>0</v>
      </c>
      <c r="G2138">
        <v>25000</v>
      </c>
    </row>
    <row r="2139" spans="5:7" x14ac:dyDescent="0.25">
      <c r="E2139" t="s">
        <v>329</v>
      </c>
      <c r="F2139">
        <v>4200</v>
      </c>
      <c r="G2139">
        <v>0</v>
      </c>
    </row>
    <row r="2140" spans="5:7" x14ac:dyDescent="0.25">
      <c r="E2140" t="s">
        <v>329</v>
      </c>
      <c r="F2140">
        <v>0</v>
      </c>
      <c r="G2140">
        <v>0</v>
      </c>
    </row>
    <row r="2141" spans="5:7" x14ac:dyDescent="0.25">
      <c r="E2141" t="s">
        <v>329</v>
      </c>
      <c r="F2141">
        <v>0</v>
      </c>
      <c r="G2141">
        <v>0</v>
      </c>
    </row>
    <row r="2142" spans="5:7" x14ac:dyDescent="0.25">
      <c r="E2142" t="s">
        <v>329</v>
      </c>
      <c r="F2142">
        <v>0</v>
      </c>
      <c r="G2142">
        <v>0</v>
      </c>
    </row>
    <row r="2143" spans="5:7" x14ac:dyDescent="0.25">
      <c r="E2143" t="s">
        <v>329</v>
      </c>
      <c r="F2143">
        <v>0</v>
      </c>
      <c r="G2143">
        <v>0</v>
      </c>
    </row>
    <row r="2144" spans="5:7" x14ac:dyDescent="0.25">
      <c r="E2144" t="s">
        <v>329</v>
      </c>
      <c r="F2144">
        <v>0</v>
      </c>
      <c r="G2144">
        <v>0</v>
      </c>
    </row>
    <row r="2145" spans="5:7" x14ac:dyDescent="0.25">
      <c r="E2145" t="s">
        <v>329</v>
      </c>
      <c r="F2145">
        <v>0</v>
      </c>
      <c r="G2145">
        <v>0</v>
      </c>
    </row>
    <row r="2146" spans="5:7" x14ac:dyDescent="0.25">
      <c r="E2146" t="s">
        <v>329</v>
      </c>
      <c r="F2146">
        <v>0</v>
      </c>
      <c r="G2146">
        <v>0</v>
      </c>
    </row>
    <row r="2147" spans="5:7" x14ac:dyDescent="0.25">
      <c r="E2147" t="s">
        <v>329</v>
      </c>
      <c r="F2147">
        <v>0</v>
      </c>
      <c r="G2147">
        <v>0</v>
      </c>
    </row>
    <row r="2148" spans="5:7" x14ac:dyDescent="0.25">
      <c r="E2148" t="s">
        <v>329</v>
      </c>
      <c r="F2148">
        <v>0</v>
      </c>
      <c r="G2148">
        <v>0</v>
      </c>
    </row>
    <row r="2149" spans="5:7" x14ac:dyDescent="0.25">
      <c r="E2149" t="s">
        <v>329</v>
      </c>
      <c r="F2149">
        <v>5000</v>
      </c>
      <c r="G2149">
        <v>0</v>
      </c>
    </row>
    <row r="2150" spans="5:7" x14ac:dyDescent="0.25">
      <c r="E2150" t="s">
        <v>329</v>
      </c>
      <c r="F2150">
        <v>0</v>
      </c>
      <c r="G2150">
        <v>4500</v>
      </c>
    </row>
    <row r="2151" spans="5:7" x14ac:dyDescent="0.25">
      <c r="E2151" t="s">
        <v>329</v>
      </c>
      <c r="F2151">
        <v>0</v>
      </c>
      <c r="G2151">
        <v>0</v>
      </c>
    </row>
    <row r="2152" spans="5:7" x14ac:dyDescent="0.25">
      <c r="E2152" t="s">
        <v>329</v>
      </c>
      <c r="F2152">
        <v>0</v>
      </c>
      <c r="G2152">
        <v>0</v>
      </c>
    </row>
    <row r="2153" spans="5:7" x14ac:dyDescent="0.25">
      <c r="E2153" t="s">
        <v>329</v>
      </c>
      <c r="F2153">
        <v>0</v>
      </c>
      <c r="G2153">
        <v>13000</v>
      </c>
    </row>
    <row r="2154" spans="5:7" x14ac:dyDescent="0.25">
      <c r="E2154" t="s">
        <v>329</v>
      </c>
      <c r="F2154">
        <v>0</v>
      </c>
      <c r="G2154">
        <v>16000</v>
      </c>
    </row>
    <row r="2155" spans="5:7" x14ac:dyDescent="0.25">
      <c r="E2155" t="s">
        <v>329</v>
      </c>
      <c r="F2155">
        <v>0</v>
      </c>
      <c r="G2155">
        <v>0</v>
      </c>
    </row>
    <row r="2156" spans="5:7" x14ac:dyDescent="0.25">
      <c r="E2156" t="s">
        <v>329</v>
      </c>
      <c r="F2156">
        <v>0</v>
      </c>
      <c r="G2156">
        <v>0</v>
      </c>
    </row>
    <row r="2157" spans="5:7" x14ac:dyDescent="0.25">
      <c r="E2157" t="s">
        <v>329</v>
      </c>
      <c r="F2157">
        <v>0</v>
      </c>
      <c r="G2157">
        <v>0</v>
      </c>
    </row>
    <row r="2158" spans="5:7" x14ac:dyDescent="0.25">
      <c r="E2158" t="s">
        <v>329</v>
      </c>
      <c r="F2158">
        <v>0</v>
      </c>
      <c r="G2158">
        <v>0</v>
      </c>
    </row>
    <row r="2159" spans="5:7" x14ac:dyDescent="0.25">
      <c r="E2159" t="s">
        <v>329</v>
      </c>
      <c r="F2159">
        <v>0</v>
      </c>
      <c r="G2159">
        <v>0</v>
      </c>
    </row>
    <row r="2160" spans="5:7" x14ac:dyDescent="0.25">
      <c r="E2160" t="s">
        <v>329</v>
      </c>
      <c r="F2160">
        <v>0</v>
      </c>
      <c r="G2160">
        <v>0</v>
      </c>
    </row>
    <row r="2161" spans="5:7" x14ac:dyDescent="0.25">
      <c r="E2161" t="s">
        <v>329</v>
      </c>
      <c r="F2161">
        <v>8000</v>
      </c>
      <c r="G2161">
        <v>0</v>
      </c>
    </row>
    <row r="2162" spans="5:7" x14ac:dyDescent="0.25">
      <c r="E2162" t="s">
        <v>329</v>
      </c>
      <c r="F2162">
        <v>0</v>
      </c>
      <c r="G2162">
        <v>26000</v>
      </c>
    </row>
    <row r="2163" spans="5:7" x14ac:dyDescent="0.25">
      <c r="E2163" t="s">
        <v>329</v>
      </c>
      <c r="F2163">
        <v>5000</v>
      </c>
      <c r="G2163">
        <v>0</v>
      </c>
    </row>
    <row r="2164" spans="5:7" x14ac:dyDescent="0.25">
      <c r="E2164" t="s">
        <v>329</v>
      </c>
      <c r="F2164">
        <v>0</v>
      </c>
      <c r="G2164">
        <v>0</v>
      </c>
    </row>
    <row r="2165" spans="5:7" x14ac:dyDescent="0.25">
      <c r="E2165" t="s">
        <v>329</v>
      </c>
      <c r="F2165">
        <v>0</v>
      </c>
      <c r="G2165">
        <v>0</v>
      </c>
    </row>
    <row r="2166" spans="5:7" x14ac:dyDescent="0.25">
      <c r="E2166" t="s">
        <v>329</v>
      </c>
      <c r="F2166">
        <v>0</v>
      </c>
      <c r="G2166">
        <v>0</v>
      </c>
    </row>
    <row r="2167" spans="5:7" x14ac:dyDescent="0.25">
      <c r="E2167" t="s">
        <v>329</v>
      </c>
      <c r="F2167">
        <v>0</v>
      </c>
      <c r="G2167">
        <v>0</v>
      </c>
    </row>
    <row r="2168" spans="5:7" x14ac:dyDescent="0.25">
      <c r="E2168" t="s">
        <v>329</v>
      </c>
      <c r="F2168">
        <v>0</v>
      </c>
      <c r="G2168">
        <v>0</v>
      </c>
    </row>
    <row r="2169" spans="5:7" x14ac:dyDescent="0.25">
      <c r="E2169" t="s">
        <v>329</v>
      </c>
      <c r="F2169">
        <v>0</v>
      </c>
      <c r="G2169">
        <v>0</v>
      </c>
    </row>
    <row r="2170" spans="5:7" x14ac:dyDescent="0.25">
      <c r="E2170" t="s">
        <v>329</v>
      </c>
      <c r="F2170">
        <v>0</v>
      </c>
      <c r="G2170">
        <v>0</v>
      </c>
    </row>
    <row r="2171" spans="5:7" x14ac:dyDescent="0.25">
      <c r="E2171" t="s">
        <v>329</v>
      </c>
      <c r="F2171">
        <v>0</v>
      </c>
      <c r="G2171">
        <v>14000</v>
      </c>
    </row>
    <row r="2172" spans="5:7" x14ac:dyDescent="0.25">
      <c r="E2172" t="s">
        <v>329</v>
      </c>
      <c r="F2172">
        <v>12000</v>
      </c>
      <c r="G2172">
        <v>0</v>
      </c>
    </row>
    <row r="2173" spans="5:7" x14ac:dyDescent="0.25">
      <c r="E2173" t="s">
        <v>329</v>
      </c>
      <c r="F2173">
        <v>6000</v>
      </c>
      <c r="G2173">
        <v>0</v>
      </c>
    </row>
    <row r="2174" spans="5:7" x14ac:dyDescent="0.25">
      <c r="E2174" t="s">
        <v>329</v>
      </c>
      <c r="F2174">
        <v>16000</v>
      </c>
      <c r="G2174">
        <v>0</v>
      </c>
    </row>
    <row r="2175" spans="5:7" x14ac:dyDescent="0.25">
      <c r="E2175" t="s">
        <v>329</v>
      </c>
      <c r="F2175">
        <v>0</v>
      </c>
      <c r="G2175">
        <v>0</v>
      </c>
    </row>
    <row r="2176" spans="5:7" x14ac:dyDescent="0.25">
      <c r="E2176" t="s">
        <v>329</v>
      </c>
      <c r="F2176">
        <v>0</v>
      </c>
      <c r="G2176">
        <v>0</v>
      </c>
    </row>
    <row r="2177" spans="5:7" x14ac:dyDescent="0.25">
      <c r="E2177" t="s">
        <v>329</v>
      </c>
      <c r="F2177">
        <v>0</v>
      </c>
      <c r="G2177">
        <v>0</v>
      </c>
    </row>
    <row r="2178" spans="5:7" x14ac:dyDescent="0.25">
      <c r="E2178" t="s">
        <v>329</v>
      </c>
      <c r="F2178">
        <v>0</v>
      </c>
      <c r="G2178">
        <v>0</v>
      </c>
    </row>
    <row r="2179" spans="5:7" x14ac:dyDescent="0.25">
      <c r="E2179" t="s">
        <v>329</v>
      </c>
      <c r="F2179">
        <v>8000</v>
      </c>
      <c r="G2179">
        <v>0</v>
      </c>
    </row>
    <row r="2180" spans="5:7" x14ac:dyDescent="0.25">
      <c r="E2180" t="s">
        <v>329</v>
      </c>
      <c r="F2180">
        <v>5000</v>
      </c>
      <c r="G2180">
        <v>0</v>
      </c>
    </row>
    <row r="2181" spans="5:7" x14ac:dyDescent="0.25">
      <c r="E2181" t="s">
        <v>329</v>
      </c>
      <c r="F2181">
        <v>0</v>
      </c>
      <c r="G2181">
        <v>0</v>
      </c>
    </row>
    <row r="2182" spans="5:7" x14ac:dyDescent="0.25">
      <c r="E2182" t="s">
        <v>329</v>
      </c>
      <c r="F2182">
        <v>0</v>
      </c>
      <c r="G2182">
        <v>0</v>
      </c>
    </row>
    <row r="2183" spans="5:7" x14ac:dyDescent="0.25">
      <c r="E2183" t="s">
        <v>329</v>
      </c>
      <c r="F2183">
        <v>0</v>
      </c>
      <c r="G2183">
        <v>0</v>
      </c>
    </row>
    <row r="2184" spans="5:7" x14ac:dyDescent="0.25">
      <c r="E2184" t="s">
        <v>329</v>
      </c>
      <c r="F2184">
        <v>0</v>
      </c>
      <c r="G2184">
        <v>11000</v>
      </c>
    </row>
    <row r="2185" spans="5:7" x14ac:dyDescent="0.25">
      <c r="E2185" t="s">
        <v>329</v>
      </c>
      <c r="F2185">
        <v>0</v>
      </c>
      <c r="G2185">
        <v>0</v>
      </c>
    </row>
    <row r="2186" spans="5:7" x14ac:dyDescent="0.25">
      <c r="E2186" t="s">
        <v>329</v>
      </c>
      <c r="F2186">
        <v>4000</v>
      </c>
      <c r="G2186">
        <v>0</v>
      </c>
    </row>
    <row r="2187" spans="5:7" x14ac:dyDescent="0.25">
      <c r="E2187" t="s">
        <v>329</v>
      </c>
      <c r="F2187">
        <v>5000</v>
      </c>
      <c r="G2187">
        <v>0</v>
      </c>
    </row>
    <row r="2188" spans="5:7" x14ac:dyDescent="0.25">
      <c r="E2188" t="s">
        <v>329</v>
      </c>
      <c r="F2188">
        <v>0</v>
      </c>
      <c r="G2188">
        <v>0</v>
      </c>
    </row>
    <row r="2189" spans="5:7" x14ac:dyDescent="0.25">
      <c r="E2189" t="s">
        <v>329</v>
      </c>
      <c r="F2189">
        <v>0</v>
      </c>
      <c r="G2189">
        <v>0</v>
      </c>
    </row>
    <row r="2190" spans="5:7" x14ac:dyDescent="0.25">
      <c r="E2190" t="s">
        <v>329</v>
      </c>
      <c r="F2190">
        <v>0</v>
      </c>
      <c r="G2190">
        <v>0</v>
      </c>
    </row>
    <row r="2191" spans="5:7" x14ac:dyDescent="0.25">
      <c r="E2191" t="s">
        <v>329</v>
      </c>
      <c r="F2191">
        <v>0</v>
      </c>
      <c r="G2191">
        <v>0</v>
      </c>
    </row>
    <row r="2192" spans="5:7" x14ac:dyDescent="0.25">
      <c r="E2192" t="s">
        <v>329</v>
      </c>
      <c r="F2192">
        <v>0</v>
      </c>
      <c r="G2192">
        <v>0</v>
      </c>
    </row>
    <row r="2193" spans="5:7" x14ac:dyDescent="0.25">
      <c r="E2193" t="s">
        <v>329</v>
      </c>
      <c r="F2193">
        <v>0</v>
      </c>
      <c r="G2193">
        <v>10000</v>
      </c>
    </row>
    <row r="2194" spans="5:7" x14ac:dyDescent="0.25">
      <c r="E2194" t="s">
        <v>329</v>
      </c>
      <c r="F2194">
        <v>0</v>
      </c>
      <c r="G2194">
        <v>0</v>
      </c>
    </row>
    <row r="2195" spans="5:7" x14ac:dyDescent="0.25">
      <c r="E2195" t="s">
        <v>329</v>
      </c>
      <c r="F2195">
        <v>0</v>
      </c>
      <c r="G2195">
        <v>0</v>
      </c>
    </row>
    <row r="2196" spans="5:7" x14ac:dyDescent="0.25">
      <c r="E2196" t="s">
        <v>329</v>
      </c>
      <c r="F2196">
        <v>0</v>
      </c>
      <c r="G2196">
        <v>0</v>
      </c>
    </row>
    <row r="2197" spans="5:7" x14ac:dyDescent="0.25">
      <c r="E2197" t="s">
        <v>329</v>
      </c>
      <c r="F2197">
        <v>0</v>
      </c>
      <c r="G2197">
        <v>0</v>
      </c>
    </row>
    <row r="2198" spans="5:7" x14ac:dyDescent="0.25">
      <c r="E2198" t="s">
        <v>329</v>
      </c>
      <c r="F2198">
        <v>0</v>
      </c>
      <c r="G2198">
        <v>0</v>
      </c>
    </row>
    <row r="2199" spans="5:7" x14ac:dyDescent="0.25">
      <c r="E2199" t="s">
        <v>329</v>
      </c>
      <c r="F2199">
        <v>0</v>
      </c>
      <c r="G2199">
        <v>0</v>
      </c>
    </row>
    <row r="2200" spans="5:7" x14ac:dyDescent="0.25">
      <c r="E2200" t="s">
        <v>329</v>
      </c>
      <c r="F2200">
        <v>0</v>
      </c>
      <c r="G2200">
        <v>23000</v>
      </c>
    </row>
    <row r="2201" spans="5:7" x14ac:dyDescent="0.25">
      <c r="E2201" t="s">
        <v>329</v>
      </c>
      <c r="F2201">
        <v>0</v>
      </c>
      <c r="G2201">
        <v>10000</v>
      </c>
    </row>
    <row r="2202" spans="5:7" x14ac:dyDescent="0.25">
      <c r="E2202" t="s">
        <v>329</v>
      </c>
      <c r="F2202">
        <v>0</v>
      </c>
      <c r="G2202">
        <v>12000</v>
      </c>
    </row>
    <row r="2203" spans="5:7" x14ac:dyDescent="0.25">
      <c r="E2203" t="s">
        <v>329</v>
      </c>
      <c r="F2203">
        <v>0</v>
      </c>
      <c r="G2203">
        <v>0</v>
      </c>
    </row>
    <row r="2204" spans="5:7" x14ac:dyDescent="0.25">
      <c r="E2204" t="s">
        <v>329</v>
      </c>
      <c r="F2204">
        <v>0</v>
      </c>
      <c r="G2204">
        <v>14000</v>
      </c>
    </row>
    <row r="2205" spans="5:7" x14ac:dyDescent="0.25">
      <c r="E2205" t="s">
        <v>329</v>
      </c>
      <c r="F2205">
        <v>0</v>
      </c>
      <c r="G2205">
        <v>0</v>
      </c>
    </row>
    <row r="2206" spans="5:7" x14ac:dyDescent="0.25">
      <c r="E2206" t="s">
        <v>329</v>
      </c>
      <c r="F2206">
        <v>0</v>
      </c>
      <c r="G2206">
        <v>0</v>
      </c>
    </row>
    <row r="2207" spans="5:7" x14ac:dyDescent="0.25">
      <c r="E2207" t="s">
        <v>329</v>
      </c>
      <c r="F2207">
        <v>0</v>
      </c>
      <c r="G2207">
        <v>0</v>
      </c>
    </row>
    <row r="2208" spans="5:7" x14ac:dyDescent="0.25">
      <c r="E2208" t="s">
        <v>329</v>
      </c>
      <c r="F2208">
        <v>0</v>
      </c>
      <c r="G2208">
        <v>27000</v>
      </c>
    </row>
    <row r="2209" spans="5:7" x14ac:dyDescent="0.25">
      <c r="E2209" t="s">
        <v>329</v>
      </c>
      <c r="F2209">
        <v>0</v>
      </c>
      <c r="G2209">
        <v>10000</v>
      </c>
    </row>
    <row r="2210" spans="5:7" x14ac:dyDescent="0.25">
      <c r="E2210" t="s">
        <v>329</v>
      </c>
      <c r="F2210">
        <v>3100</v>
      </c>
      <c r="G2210">
        <v>0</v>
      </c>
    </row>
    <row r="2211" spans="5:7" x14ac:dyDescent="0.25">
      <c r="E2211" t="s">
        <v>329</v>
      </c>
      <c r="F2211">
        <v>0</v>
      </c>
      <c r="G2211">
        <v>0</v>
      </c>
    </row>
    <row r="2212" spans="5:7" x14ac:dyDescent="0.25">
      <c r="E2212" t="s">
        <v>329</v>
      </c>
      <c r="F2212">
        <v>0</v>
      </c>
      <c r="G2212">
        <v>0</v>
      </c>
    </row>
    <row r="2213" spans="5:7" x14ac:dyDescent="0.25">
      <c r="E2213" t="s">
        <v>329</v>
      </c>
      <c r="F2213">
        <v>0</v>
      </c>
      <c r="G2213">
        <v>0</v>
      </c>
    </row>
    <row r="2214" spans="5:7" x14ac:dyDescent="0.25">
      <c r="E2214" t="s">
        <v>329</v>
      </c>
      <c r="F2214">
        <v>0</v>
      </c>
      <c r="G2214">
        <v>0</v>
      </c>
    </row>
    <row r="2215" spans="5:7" x14ac:dyDescent="0.25">
      <c r="E2215" t="s">
        <v>329</v>
      </c>
      <c r="F2215">
        <v>0</v>
      </c>
      <c r="G2215">
        <v>0</v>
      </c>
    </row>
    <row r="2216" spans="5:7" x14ac:dyDescent="0.25">
      <c r="E2216" t="s">
        <v>329</v>
      </c>
      <c r="F2216">
        <v>0</v>
      </c>
      <c r="G2216">
        <v>0</v>
      </c>
    </row>
    <row r="2217" spans="5:7" x14ac:dyDescent="0.25">
      <c r="E2217" t="s">
        <v>329</v>
      </c>
      <c r="F2217">
        <v>0</v>
      </c>
      <c r="G2217">
        <v>0</v>
      </c>
    </row>
    <row r="2218" spans="5:7" x14ac:dyDescent="0.25">
      <c r="E2218" t="s">
        <v>329</v>
      </c>
      <c r="F2218">
        <v>0</v>
      </c>
      <c r="G2218">
        <v>0</v>
      </c>
    </row>
    <row r="2219" spans="5:7" x14ac:dyDescent="0.25">
      <c r="E2219" t="s">
        <v>329</v>
      </c>
      <c r="F2219">
        <v>0</v>
      </c>
      <c r="G2219">
        <v>24000</v>
      </c>
    </row>
    <row r="2220" spans="5:7" x14ac:dyDescent="0.25">
      <c r="E2220" t="s">
        <v>329</v>
      </c>
      <c r="F2220">
        <v>0</v>
      </c>
      <c r="G2220">
        <v>0</v>
      </c>
    </row>
    <row r="2221" spans="5:7" x14ac:dyDescent="0.25">
      <c r="E2221" t="s">
        <v>329</v>
      </c>
      <c r="F2221">
        <v>4200</v>
      </c>
      <c r="G2221">
        <v>0</v>
      </c>
    </row>
    <row r="2222" spans="5:7" x14ac:dyDescent="0.25">
      <c r="E2222" t="s">
        <v>329</v>
      </c>
      <c r="F2222">
        <v>0</v>
      </c>
      <c r="G2222">
        <v>17000</v>
      </c>
    </row>
    <row r="2223" spans="5:7" x14ac:dyDescent="0.25">
      <c r="E2223" t="s">
        <v>329</v>
      </c>
      <c r="F2223">
        <v>0</v>
      </c>
      <c r="G2223">
        <v>0</v>
      </c>
    </row>
    <row r="2224" spans="5:7" x14ac:dyDescent="0.25">
      <c r="E2224" t="s">
        <v>331</v>
      </c>
      <c r="F2224">
        <v>25000</v>
      </c>
      <c r="G2224">
        <v>0</v>
      </c>
    </row>
    <row r="2225" spans="5:7" x14ac:dyDescent="0.25">
      <c r="E2225" t="s">
        <v>331</v>
      </c>
      <c r="F2225">
        <v>0</v>
      </c>
      <c r="G2225">
        <v>0</v>
      </c>
    </row>
    <row r="2226" spans="5:7" x14ac:dyDescent="0.25">
      <c r="E2226" t="s">
        <v>331</v>
      </c>
      <c r="F2226">
        <v>0</v>
      </c>
      <c r="G2226">
        <v>0</v>
      </c>
    </row>
    <row r="2227" spans="5:7" x14ac:dyDescent="0.25">
      <c r="E2227" t="s">
        <v>331</v>
      </c>
      <c r="F2227">
        <v>0</v>
      </c>
      <c r="G2227">
        <v>0</v>
      </c>
    </row>
    <row r="2228" spans="5:7" x14ac:dyDescent="0.25">
      <c r="E2228" t="s">
        <v>331</v>
      </c>
      <c r="F2228">
        <v>0</v>
      </c>
      <c r="G2228">
        <v>0</v>
      </c>
    </row>
    <row r="2229" spans="5:7" x14ac:dyDescent="0.25">
      <c r="E2229" t="s">
        <v>331</v>
      </c>
      <c r="F2229">
        <v>0</v>
      </c>
      <c r="G2229">
        <v>0</v>
      </c>
    </row>
    <row r="2230" spans="5:7" x14ac:dyDescent="0.25">
      <c r="E2230" t="s">
        <v>331</v>
      </c>
      <c r="F2230">
        <v>0</v>
      </c>
      <c r="G2230">
        <v>18000</v>
      </c>
    </row>
    <row r="2231" spans="5:7" x14ac:dyDescent="0.25">
      <c r="E2231" t="s">
        <v>331</v>
      </c>
      <c r="F2231">
        <v>0</v>
      </c>
      <c r="G2231">
        <v>16000</v>
      </c>
    </row>
    <row r="2232" spans="5:7" x14ac:dyDescent="0.25">
      <c r="E2232" t="s">
        <v>331</v>
      </c>
      <c r="F2232">
        <v>0</v>
      </c>
      <c r="G2232">
        <v>0</v>
      </c>
    </row>
    <row r="2233" spans="5:7" x14ac:dyDescent="0.25">
      <c r="E2233" t="s">
        <v>331</v>
      </c>
      <c r="F2233">
        <v>0</v>
      </c>
      <c r="G2233">
        <v>0</v>
      </c>
    </row>
    <row r="2234" spans="5:7" x14ac:dyDescent="0.25">
      <c r="E2234" t="s">
        <v>331</v>
      </c>
      <c r="F2234">
        <v>0</v>
      </c>
      <c r="G2234">
        <v>0</v>
      </c>
    </row>
    <row r="2235" spans="5:7" x14ac:dyDescent="0.25">
      <c r="E2235" t="s">
        <v>331</v>
      </c>
      <c r="F2235">
        <v>0</v>
      </c>
      <c r="G2235">
        <v>0</v>
      </c>
    </row>
    <row r="2236" spans="5:7" x14ac:dyDescent="0.25">
      <c r="E2236" t="s">
        <v>331</v>
      </c>
      <c r="F2236">
        <v>0</v>
      </c>
      <c r="G2236">
        <v>0</v>
      </c>
    </row>
    <row r="2237" spans="5:7" x14ac:dyDescent="0.25">
      <c r="E2237" t="s">
        <v>331</v>
      </c>
      <c r="F2237">
        <v>0</v>
      </c>
      <c r="G2237">
        <v>0</v>
      </c>
    </row>
    <row r="2238" spans="5:7" x14ac:dyDescent="0.25">
      <c r="E2238" t="s">
        <v>331</v>
      </c>
      <c r="F2238">
        <v>0</v>
      </c>
      <c r="G2238">
        <v>20000</v>
      </c>
    </row>
    <row r="2239" spans="5:7" x14ac:dyDescent="0.25">
      <c r="E2239" t="s">
        <v>331</v>
      </c>
      <c r="F2239">
        <v>0</v>
      </c>
      <c r="G2239">
        <v>0</v>
      </c>
    </row>
    <row r="2240" spans="5:7" x14ac:dyDescent="0.25">
      <c r="E2240" t="s">
        <v>331</v>
      </c>
      <c r="F2240">
        <v>0</v>
      </c>
      <c r="G2240">
        <v>0</v>
      </c>
    </row>
    <row r="2241" spans="5:7" x14ac:dyDescent="0.25">
      <c r="E2241" t="s">
        <v>331</v>
      </c>
      <c r="F2241">
        <v>0</v>
      </c>
      <c r="G2241">
        <v>0</v>
      </c>
    </row>
    <row r="2242" spans="5:7" x14ac:dyDescent="0.25">
      <c r="E2242" t="s">
        <v>331</v>
      </c>
      <c r="F2242">
        <v>0</v>
      </c>
      <c r="G2242">
        <v>0</v>
      </c>
    </row>
    <row r="2243" spans="5:7" x14ac:dyDescent="0.25">
      <c r="E2243" t="s">
        <v>331</v>
      </c>
      <c r="F2243">
        <v>0</v>
      </c>
      <c r="G2243">
        <v>0</v>
      </c>
    </row>
    <row r="2244" spans="5:7" x14ac:dyDescent="0.25">
      <c r="E2244" t="s">
        <v>331</v>
      </c>
      <c r="F2244">
        <v>0</v>
      </c>
      <c r="G2244">
        <v>0</v>
      </c>
    </row>
    <row r="2245" spans="5:7" x14ac:dyDescent="0.25">
      <c r="E2245" t="s">
        <v>331</v>
      </c>
      <c r="F2245">
        <v>6000</v>
      </c>
      <c r="G2245">
        <v>0</v>
      </c>
    </row>
    <row r="2246" spans="5:7" x14ac:dyDescent="0.25">
      <c r="E2246" t="s">
        <v>331</v>
      </c>
      <c r="F2246">
        <v>0</v>
      </c>
      <c r="G2246">
        <v>0</v>
      </c>
    </row>
    <row r="2247" spans="5:7" x14ac:dyDescent="0.25">
      <c r="E2247" t="s">
        <v>331</v>
      </c>
      <c r="F2247">
        <v>0</v>
      </c>
      <c r="G2247">
        <v>0</v>
      </c>
    </row>
    <row r="2248" spans="5:7" x14ac:dyDescent="0.25">
      <c r="E2248" t="s">
        <v>331</v>
      </c>
      <c r="F2248">
        <v>0</v>
      </c>
      <c r="G2248">
        <v>0</v>
      </c>
    </row>
    <row r="2249" spans="5:7" x14ac:dyDescent="0.25">
      <c r="E2249" t="s">
        <v>331</v>
      </c>
      <c r="F2249">
        <v>0</v>
      </c>
      <c r="G2249">
        <v>0</v>
      </c>
    </row>
    <row r="2250" spans="5:7" x14ac:dyDescent="0.25">
      <c r="E2250" t="s">
        <v>331</v>
      </c>
      <c r="F2250">
        <v>0</v>
      </c>
      <c r="G2250">
        <v>14000</v>
      </c>
    </row>
    <row r="2251" spans="5:7" x14ac:dyDescent="0.25">
      <c r="E2251" t="s">
        <v>331</v>
      </c>
      <c r="F2251">
        <v>0</v>
      </c>
      <c r="G2251">
        <v>0</v>
      </c>
    </row>
    <row r="2252" spans="5:7" x14ac:dyDescent="0.25">
      <c r="E2252" t="s">
        <v>331</v>
      </c>
      <c r="F2252">
        <v>0</v>
      </c>
      <c r="G2252">
        <v>0</v>
      </c>
    </row>
    <row r="2253" spans="5:7" x14ac:dyDescent="0.25">
      <c r="E2253" t="s">
        <v>331</v>
      </c>
      <c r="F2253">
        <v>0</v>
      </c>
      <c r="G2253">
        <v>0</v>
      </c>
    </row>
    <row r="2254" spans="5:7" x14ac:dyDescent="0.25">
      <c r="E2254" t="s">
        <v>331</v>
      </c>
      <c r="F2254">
        <v>0</v>
      </c>
      <c r="G2254">
        <v>0</v>
      </c>
    </row>
    <row r="2255" spans="5:7" x14ac:dyDescent="0.25">
      <c r="E2255" t="s">
        <v>331</v>
      </c>
      <c r="F2255">
        <v>0</v>
      </c>
      <c r="G2255">
        <v>0</v>
      </c>
    </row>
    <row r="2256" spans="5:7" x14ac:dyDescent="0.25">
      <c r="E2256" t="s">
        <v>334</v>
      </c>
      <c r="F2256">
        <v>8000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0</v>
      </c>
    </row>
    <row r="2259" spans="5:7" x14ac:dyDescent="0.25">
      <c r="E2259" t="s">
        <v>334</v>
      </c>
      <c r="F2259">
        <v>4000</v>
      </c>
      <c r="G2259">
        <v>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16000</v>
      </c>
      <c r="G2267">
        <v>0</v>
      </c>
    </row>
    <row r="2268" spans="5:7" x14ac:dyDescent="0.25">
      <c r="E2268" t="s">
        <v>334</v>
      </c>
      <c r="F2268">
        <v>0</v>
      </c>
      <c r="G2268">
        <v>15000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6000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0</v>
      </c>
      <c r="G2272">
        <v>24000</v>
      </c>
    </row>
    <row r="2273" spans="5:7" x14ac:dyDescent="0.25">
      <c r="E2273" t="s">
        <v>334</v>
      </c>
      <c r="F2273">
        <v>16000</v>
      </c>
      <c r="G2273">
        <v>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334</v>
      </c>
      <c r="F2275">
        <v>8000</v>
      </c>
      <c r="G2275">
        <v>0</v>
      </c>
    </row>
    <row r="2276" spans="5:7" x14ac:dyDescent="0.25">
      <c r="E2276" t="s">
        <v>334</v>
      </c>
      <c r="F2276">
        <v>0</v>
      </c>
      <c r="G2276">
        <v>0</v>
      </c>
    </row>
    <row r="2277" spans="5:7" x14ac:dyDescent="0.25">
      <c r="E2277" t="s">
        <v>334</v>
      </c>
      <c r="F2277">
        <v>0</v>
      </c>
      <c r="G2277">
        <v>0</v>
      </c>
    </row>
    <row r="2278" spans="5:7" x14ac:dyDescent="0.25">
      <c r="E2278" t="s">
        <v>334</v>
      </c>
      <c r="F2278">
        <v>0</v>
      </c>
      <c r="G2278">
        <v>15000</v>
      </c>
    </row>
    <row r="2279" spans="5:7" x14ac:dyDescent="0.25">
      <c r="E2279" t="s">
        <v>334</v>
      </c>
      <c r="F2279">
        <v>0</v>
      </c>
      <c r="G2279">
        <v>0</v>
      </c>
    </row>
    <row r="2280" spans="5:7" x14ac:dyDescent="0.25">
      <c r="E2280" t="s">
        <v>334</v>
      </c>
      <c r="F2280">
        <v>0</v>
      </c>
      <c r="G2280">
        <v>6000</v>
      </c>
    </row>
    <row r="2281" spans="5:7" x14ac:dyDescent="0.25">
      <c r="E2281" t="s">
        <v>334</v>
      </c>
      <c r="F2281">
        <v>0</v>
      </c>
      <c r="G2281">
        <v>0</v>
      </c>
    </row>
    <row r="2282" spans="5:7" x14ac:dyDescent="0.25">
      <c r="E2282" t="s">
        <v>334</v>
      </c>
      <c r="F2282">
        <v>0</v>
      </c>
      <c r="G2282">
        <v>0</v>
      </c>
    </row>
    <row r="2283" spans="5:7" x14ac:dyDescent="0.25">
      <c r="E2283" t="s">
        <v>334</v>
      </c>
      <c r="F2283">
        <v>0</v>
      </c>
      <c r="G2283">
        <v>0</v>
      </c>
    </row>
    <row r="2284" spans="5:7" x14ac:dyDescent="0.25">
      <c r="E2284" t="s">
        <v>334</v>
      </c>
      <c r="F2284">
        <v>0</v>
      </c>
      <c r="G2284">
        <v>6000</v>
      </c>
    </row>
    <row r="2285" spans="5:7" x14ac:dyDescent="0.25">
      <c r="E2285" t="s">
        <v>334</v>
      </c>
      <c r="F2285">
        <v>0</v>
      </c>
      <c r="G2285">
        <v>0</v>
      </c>
    </row>
    <row r="2286" spans="5:7" x14ac:dyDescent="0.25">
      <c r="E2286" t="s">
        <v>334</v>
      </c>
      <c r="F2286">
        <v>0</v>
      </c>
      <c r="G2286">
        <v>0</v>
      </c>
    </row>
    <row r="2287" spans="5:7" x14ac:dyDescent="0.25">
      <c r="E2287" t="s">
        <v>334</v>
      </c>
      <c r="F2287">
        <v>0</v>
      </c>
      <c r="G2287">
        <v>0</v>
      </c>
    </row>
    <row r="2288" spans="5:7" x14ac:dyDescent="0.25">
      <c r="E2288" t="s">
        <v>334</v>
      </c>
      <c r="F2288">
        <v>8000</v>
      </c>
      <c r="G2288">
        <v>0</v>
      </c>
    </row>
    <row r="2289" spans="5:7" x14ac:dyDescent="0.25">
      <c r="E2289" t="s">
        <v>334</v>
      </c>
      <c r="F2289">
        <v>0</v>
      </c>
      <c r="G2289">
        <v>0</v>
      </c>
    </row>
    <row r="2290" spans="5:7" x14ac:dyDescent="0.25">
      <c r="E2290" t="s">
        <v>352</v>
      </c>
      <c r="F2290">
        <v>7000</v>
      </c>
      <c r="G2290">
        <v>0</v>
      </c>
    </row>
    <row r="2291" spans="5:7" x14ac:dyDescent="0.25">
      <c r="E2291" t="s">
        <v>352</v>
      </c>
      <c r="F2291">
        <v>15000</v>
      </c>
      <c r="G2291">
        <v>0</v>
      </c>
    </row>
    <row r="2292" spans="5:7" x14ac:dyDescent="0.25">
      <c r="E2292" t="s">
        <v>352</v>
      </c>
      <c r="F2292">
        <v>18000</v>
      </c>
      <c r="G2292">
        <v>0</v>
      </c>
    </row>
    <row r="2293" spans="5:7" x14ac:dyDescent="0.25">
      <c r="E2293" t="s">
        <v>352</v>
      </c>
      <c r="F2293">
        <v>17000</v>
      </c>
      <c r="G2293">
        <v>0</v>
      </c>
    </row>
    <row r="2294" spans="5:7" x14ac:dyDescent="0.25">
      <c r="E2294" t="s">
        <v>352</v>
      </c>
      <c r="F2294">
        <v>20000</v>
      </c>
      <c r="G2294">
        <v>0</v>
      </c>
    </row>
    <row r="2295" spans="5:7" x14ac:dyDescent="0.25">
      <c r="E2295" t="s">
        <v>352</v>
      </c>
      <c r="F2295">
        <v>13000</v>
      </c>
      <c r="G2295">
        <v>0</v>
      </c>
    </row>
    <row r="2296" spans="5:7" x14ac:dyDescent="0.25">
      <c r="E2296" t="s">
        <v>352</v>
      </c>
      <c r="F2296">
        <v>0</v>
      </c>
      <c r="G2296">
        <v>0</v>
      </c>
    </row>
    <row r="2297" spans="5:7" x14ac:dyDescent="0.25">
      <c r="E2297" t="s">
        <v>352</v>
      </c>
      <c r="F2297">
        <v>0</v>
      </c>
      <c r="G2297">
        <v>0</v>
      </c>
    </row>
    <row r="2298" spans="5:7" x14ac:dyDescent="0.25">
      <c r="E2298" t="s">
        <v>352</v>
      </c>
      <c r="F2298">
        <v>0</v>
      </c>
      <c r="G2298">
        <v>0</v>
      </c>
    </row>
    <row r="2299" spans="5:7" x14ac:dyDescent="0.25">
      <c r="E2299" t="s">
        <v>352</v>
      </c>
      <c r="F2299">
        <v>12000</v>
      </c>
      <c r="G2299">
        <v>0</v>
      </c>
    </row>
    <row r="2300" spans="5:7" x14ac:dyDescent="0.25">
      <c r="E2300" t="s">
        <v>352</v>
      </c>
      <c r="F2300">
        <v>40000</v>
      </c>
      <c r="G2300">
        <v>0</v>
      </c>
    </row>
    <row r="2301" spans="5:7" x14ac:dyDescent="0.25">
      <c r="E2301" t="s">
        <v>352</v>
      </c>
      <c r="F2301">
        <v>40000</v>
      </c>
      <c r="G2301">
        <v>0</v>
      </c>
    </row>
    <row r="2302" spans="5:7" x14ac:dyDescent="0.25">
      <c r="E2302" t="s">
        <v>352</v>
      </c>
      <c r="F2302">
        <v>7000</v>
      </c>
      <c r="G2302">
        <v>0</v>
      </c>
    </row>
    <row r="2303" spans="5:7" x14ac:dyDescent="0.25">
      <c r="E2303" t="s">
        <v>352</v>
      </c>
      <c r="F2303">
        <v>22000</v>
      </c>
      <c r="G2303">
        <v>0</v>
      </c>
    </row>
    <row r="2304" spans="5:7" x14ac:dyDescent="0.25">
      <c r="E2304" t="s">
        <v>352</v>
      </c>
      <c r="F2304">
        <v>9500</v>
      </c>
      <c r="G2304">
        <v>0</v>
      </c>
    </row>
    <row r="2305" spans="5:7" x14ac:dyDescent="0.25">
      <c r="E2305" t="s">
        <v>414</v>
      </c>
      <c r="F2305">
        <v>0</v>
      </c>
      <c r="G2305">
        <v>8000</v>
      </c>
    </row>
    <row r="2306" spans="5:7" x14ac:dyDescent="0.25">
      <c r="E2306" t="s">
        <v>414</v>
      </c>
      <c r="F2306">
        <v>0</v>
      </c>
      <c r="G2306">
        <v>0</v>
      </c>
    </row>
    <row r="2307" spans="5:7" x14ac:dyDescent="0.25">
      <c r="E2307" t="s">
        <v>414</v>
      </c>
      <c r="F2307">
        <v>0</v>
      </c>
      <c r="G2307">
        <v>16000</v>
      </c>
    </row>
    <row r="2308" spans="5:7" x14ac:dyDescent="0.25">
      <c r="E2308" t="s">
        <v>414</v>
      </c>
      <c r="F2308">
        <v>0</v>
      </c>
      <c r="G2308">
        <v>8000</v>
      </c>
    </row>
    <row r="2309" spans="5:7" x14ac:dyDescent="0.25">
      <c r="E2309" t="s">
        <v>414</v>
      </c>
      <c r="F2309">
        <v>0</v>
      </c>
      <c r="G2309">
        <v>0</v>
      </c>
    </row>
    <row r="2310" spans="5:7" x14ac:dyDescent="0.25">
      <c r="E2310" t="s">
        <v>414</v>
      </c>
      <c r="F2310">
        <v>0</v>
      </c>
      <c r="G2310">
        <v>8000</v>
      </c>
    </row>
    <row r="2311" spans="5:7" x14ac:dyDescent="0.25">
      <c r="E2311" t="s">
        <v>414</v>
      </c>
      <c r="F2311">
        <v>0</v>
      </c>
      <c r="G2311">
        <v>4000</v>
      </c>
    </row>
    <row r="2312" spans="5:7" x14ac:dyDescent="0.25">
      <c r="E2312" t="s">
        <v>414</v>
      </c>
      <c r="F2312">
        <v>0</v>
      </c>
      <c r="G2312">
        <v>8000</v>
      </c>
    </row>
    <row r="2313" spans="5:7" x14ac:dyDescent="0.25">
      <c r="E2313" t="s">
        <v>414</v>
      </c>
      <c r="F2313">
        <v>0</v>
      </c>
      <c r="G2313">
        <v>8000</v>
      </c>
    </row>
    <row r="2314" spans="5:7" x14ac:dyDescent="0.25">
      <c r="E2314" t="s">
        <v>414</v>
      </c>
      <c r="F2314">
        <v>0</v>
      </c>
      <c r="G2314">
        <v>0</v>
      </c>
    </row>
    <row r="2315" spans="5:7" x14ac:dyDescent="0.25">
      <c r="E2315" t="s">
        <v>414</v>
      </c>
      <c r="F2315">
        <v>0</v>
      </c>
      <c r="G2315">
        <v>8000</v>
      </c>
    </row>
    <row r="2316" spans="5:7" x14ac:dyDescent="0.25">
      <c r="E2316" t="s">
        <v>414</v>
      </c>
      <c r="F2316">
        <v>0</v>
      </c>
      <c r="G2316">
        <v>0</v>
      </c>
    </row>
    <row r="2317" spans="5:7" x14ac:dyDescent="0.25">
      <c r="E2317" t="s">
        <v>356</v>
      </c>
      <c r="F2317">
        <v>0</v>
      </c>
      <c r="G2317">
        <v>0</v>
      </c>
    </row>
    <row r="2318" spans="5:7" x14ac:dyDescent="0.25">
      <c r="E2318" t="s">
        <v>356</v>
      </c>
      <c r="F2318">
        <v>0</v>
      </c>
      <c r="G2318">
        <v>0</v>
      </c>
    </row>
    <row r="2319" spans="5:7" x14ac:dyDescent="0.25">
      <c r="E2319" t="s">
        <v>356</v>
      </c>
      <c r="F2319">
        <v>16000</v>
      </c>
      <c r="G2319">
        <v>0</v>
      </c>
    </row>
    <row r="2320" spans="5:7" x14ac:dyDescent="0.25">
      <c r="E2320" t="s">
        <v>356</v>
      </c>
      <c r="F2320">
        <v>3100</v>
      </c>
      <c r="G2320">
        <v>0</v>
      </c>
    </row>
    <row r="2321" spans="5:7" x14ac:dyDescent="0.25">
      <c r="E2321" t="s">
        <v>356</v>
      </c>
      <c r="F2321">
        <v>0</v>
      </c>
      <c r="G2321">
        <v>0</v>
      </c>
    </row>
    <row r="2322" spans="5:7" x14ac:dyDescent="0.25">
      <c r="E2322" t="s">
        <v>356</v>
      </c>
      <c r="F2322">
        <v>0</v>
      </c>
      <c r="G2322">
        <v>30000</v>
      </c>
    </row>
    <row r="2323" spans="5:7" x14ac:dyDescent="0.25">
      <c r="E2323" t="s">
        <v>356</v>
      </c>
      <c r="F2323">
        <v>0</v>
      </c>
      <c r="G2323">
        <v>0</v>
      </c>
    </row>
    <row r="2324" spans="5:7" x14ac:dyDescent="0.25">
      <c r="E2324" t="s">
        <v>356</v>
      </c>
      <c r="F2324">
        <v>0</v>
      </c>
      <c r="G2324">
        <v>0</v>
      </c>
    </row>
    <row r="2325" spans="5:7" x14ac:dyDescent="0.25">
      <c r="E2325" t="s">
        <v>356</v>
      </c>
      <c r="F2325">
        <v>0</v>
      </c>
      <c r="G2325">
        <v>5000</v>
      </c>
    </row>
    <row r="2326" spans="5:7" x14ac:dyDescent="0.25">
      <c r="E2326" t="s">
        <v>356</v>
      </c>
      <c r="F2326">
        <v>0</v>
      </c>
      <c r="G2326">
        <v>5000</v>
      </c>
    </row>
    <row r="2327" spans="5:7" x14ac:dyDescent="0.25">
      <c r="E2327" t="s">
        <v>356</v>
      </c>
      <c r="F2327">
        <v>4000</v>
      </c>
      <c r="G2327">
        <v>8000</v>
      </c>
    </row>
    <row r="2328" spans="5:7" x14ac:dyDescent="0.25">
      <c r="E2328" t="s">
        <v>356</v>
      </c>
      <c r="F2328">
        <v>0</v>
      </c>
      <c r="G2328">
        <v>0</v>
      </c>
    </row>
    <row r="2329" spans="5:7" x14ac:dyDescent="0.25">
      <c r="E2329" t="s">
        <v>356</v>
      </c>
      <c r="F2329">
        <v>0</v>
      </c>
      <c r="G2329">
        <v>30000</v>
      </c>
    </row>
    <row r="2330" spans="5:7" x14ac:dyDescent="0.25">
      <c r="E2330" t="s">
        <v>356</v>
      </c>
      <c r="F2330">
        <v>0</v>
      </c>
      <c r="G2330">
        <v>6000</v>
      </c>
    </row>
    <row r="2331" spans="5:7" x14ac:dyDescent="0.25">
      <c r="E2331" t="s">
        <v>356</v>
      </c>
      <c r="F2331">
        <v>0</v>
      </c>
      <c r="G2331">
        <v>30000</v>
      </c>
    </row>
    <row r="2332" spans="5:7" x14ac:dyDescent="0.25">
      <c r="E2332" t="s">
        <v>356</v>
      </c>
      <c r="F2332">
        <v>8000</v>
      </c>
      <c r="G2332">
        <v>0</v>
      </c>
    </row>
    <row r="2333" spans="5:7" x14ac:dyDescent="0.25">
      <c r="E2333" t="s">
        <v>356</v>
      </c>
      <c r="F2333">
        <v>0</v>
      </c>
      <c r="G2333">
        <v>17000</v>
      </c>
    </row>
    <row r="2334" spans="5:7" x14ac:dyDescent="0.25">
      <c r="E2334" t="s">
        <v>356</v>
      </c>
      <c r="F2334">
        <v>16000</v>
      </c>
      <c r="G2334">
        <v>0</v>
      </c>
    </row>
    <row r="2335" spans="5:7" x14ac:dyDescent="0.25">
      <c r="E2335" t="s">
        <v>356</v>
      </c>
      <c r="F2335">
        <v>0</v>
      </c>
      <c r="G2335">
        <v>20000</v>
      </c>
    </row>
    <row r="2336" spans="5:7" x14ac:dyDescent="0.25">
      <c r="E2336" t="s">
        <v>356</v>
      </c>
      <c r="F2336">
        <v>0</v>
      </c>
      <c r="G2336">
        <v>0</v>
      </c>
    </row>
    <row r="2337" spans="5:7" x14ac:dyDescent="0.25">
      <c r="E2337" t="s">
        <v>356</v>
      </c>
      <c r="F2337">
        <v>0</v>
      </c>
      <c r="G2337">
        <v>0</v>
      </c>
    </row>
    <row r="2338" spans="5:7" x14ac:dyDescent="0.25">
      <c r="E2338" t="s">
        <v>356</v>
      </c>
      <c r="F2338">
        <v>0</v>
      </c>
      <c r="G2338">
        <v>0</v>
      </c>
    </row>
    <row r="2339" spans="5:7" x14ac:dyDescent="0.25">
      <c r="E2339" t="s">
        <v>356</v>
      </c>
      <c r="F2339">
        <v>0</v>
      </c>
      <c r="G2339">
        <v>22000</v>
      </c>
    </row>
    <row r="2340" spans="5:7" x14ac:dyDescent="0.25">
      <c r="E2340" t="s">
        <v>356</v>
      </c>
      <c r="F2340">
        <v>0</v>
      </c>
      <c r="G2340">
        <v>27000</v>
      </c>
    </row>
    <row r="2341" spans="5:7" x14ac:dyDescent="0.25">
      <c r="E2341" t="s">
        <v>356</v>
      </c>
      <c r="F2341">
        <v>0</v>
      </c>
      <c r="G2341">
        <v>22000</v>
      </c>
    </row>
    <row r="2342" spans="5:7" x14ac:dyDescent="0.25">
      <c r="E2342" t="s">
        <v>356</v>
      </c>
      <c r="F2342">
        <v>0</v>
      </c>
      <c r="G2342">
        <v>0</v>
      </c>
    </row>
    <row r="2343" spans="5:7" x14ac:dyDescent="0.25">
      <c r="E2343" t="s">
        <v>356</v>
      </c>
      <c r="F2343">
        <v>0</v>
      </c>
      <c r="G2343">
        <v>0</v>
      </c>
    </row>
    <row r="2344" spans="5:7" x14ac:dyDescent="0.25">
      <c r="E2344" t="s">
        <v>356</v>
      </c>
      <c r="F2344">
        <v>0</v>
      </c>
      <c r="G2344">
        <v>17000</v>
      </c>
    </row>
    <row r="2345" spans="5:7" x14ac:dyDescent="0.25">
      <c r="E2345" t="s">
        <v>356</v>
      </c>
      <c r="F2345">
        <v>0</v>
      </c>
      <c r="G2345">
        <v>0</v>
      </c>
    </row>
    <row r="2346" spans="5:7" x14ac:dyDescent="0.25">
      <c r="E2346" t="s">
        <v>356</v>
      </c>
      <c r="F2346">
        <v>0</v>
      </c>
      <c r="G2346">
        <v>0</v>
      </c>
    </row>
    <row r="2347" spans="5:7" x14ac:dyDescent="0.25">
      <c r="E2347" t="s">
        <v>356</v>
      </c>
      <c r="F2347">
        <v>2100</v>
      </c>
      <c r="G2347">
        <v>0</v>
      </c>
    </row>
    <row r="2348" spans="5:7" x14ac:dyDescent="0.25">
      <c r="E2348" t="s">
        <v>358</v>
      </c>
      <c r="F2348">
        <v>0</v>
      </c>
      <c r="G2348">
        <v>17000</v>
      </c>
    </row>
    <row r="2349" spans="5:7" x14ac:dyDescent="0.25">
      <c r="E2349" t="s">
        <v>358</v>
      </c>
      <c r="F2349">
        <v>0</v>
      </c>
      <c r="G2349">
        <v>1600</v>
      </c>
    </row>
    <row r="2350" spans="5:7" x14ac:dyDescent="0.25">
      <c r="E2350" t="s">
        <v>358</v>
      </c>
      <c r="F2350">
        <v>0</v>
      </c>
      <c r="G2350">
        <v>8000</v>
      </c>
    </row>
    <row r="2351" spans="5:7" x14ac:dyDescent="0.25">
      <c r="E2351" t="s">
        <v>358</v>
      </c>
      <c r="F2351">
        <v>0</v>
      </c>
      <c r="G2351">
        <v>3000</v>
      </c>
    </row>
    <row r="2352" spans="5:7" x14ac:dyDescent="0.25">
      <c r="E2352" t="s">
        <v>358</v>
      </c>
      <c r="F2352">
        <v>0</v>
      </c>
      <c r="G2352">
        <v>0</v>
      </c>
    </row>
    <row r="2353" spans="5:7" x14ac:dyDescent="0.25">
      <c r="E2353" t="s">
        <v>358</v>
      </c>
      <c r="F2353">
        <v>0</v>
      </c>
      <c r="G2353">
        <v>1600</v>
      </c>
    </row>
    <row r="2354" spans="5:7" x14ac:dyDescent="0.25">
      <c r="E2354" t="s">
        <v>358</v>
      </c>
      <c r="F2354">
        <v>0</v>
      </c>
      <c r="G2354">
        <v>0</v>
      </c>
    </row>
    <row r="2355" spans="5:7" x14ac:dyDescent="0.25">
      <c r="E2355" t="s">
        <v>358</v>
      </c>
      <c r="F2355">
        <v>0</v>
      </c>
      <c r="G2355">
        <v>3000</v>
      </c>
    </row>
    <row r="2356" spans="5:7" x14ac:dyDescent="0.25">
      <c r="E2356" t="s">
        <v>358</v>
      </c>
      <c r="F2356">
        <v>0</v>
      </c>
      <c r="G2356">
        <v>1600</v>
      </c>
    </row>
    <row r="2357" spans="5:7" x14ac:dyDescent="0.25">
      <c r="E2357" t="s">
        <v>358</v>
      </c>
      <c r="F2357">
        <v>0</v>
      </c>
      <c r="G2357">
        <v>4000</v>
      </c>
    </row>
    <row r="2358" spans="5:7" x14ac:dyDescent="0.25">
      <c r="E2358" t="s">
        <v>360</v>
      </c>
      <c r="F2358">
        <v>0</v>
      </c>
      <c r="G2358">
        <v>7000</v>
      </c>
    </row>
    <row r="2359" spans="5:7" x14ac:dyDescent="0.25">
      <c r="E2359" t="s">
        <v>360</v>
      </c>
      <c r="F2359">
        <v>0</v>
      </c>
      <c r="G2359">
        <v>7000</v>
      </c>
    </row>
    <row r="2360" spans="5:7" x14ac:dyDescent="0.25">
      <c r="E2360" t="s">
        <v>360</v>
      </c>
      <c r="F2360">
        <v>16000</v>
      </c>
      <c r="G2360">
        <v>0</v>
      </c>
    </row>
    <row r="2361" spans="5:7" x14ac:dyDescent="0.25">
      <c r="E2361" t="s">
        <v>362</v>
      </c>
      <c r="F2361">
        <v>8000</v>
      </c>
      <c r="G2361">
        <v>0</v>
      </c>
    </row>
    <row r="2362" spans="5:7" x14ac:dyDescent="0.25">
      <c r="E2362" t="s">
        <v>362</v>
      </c>
      <c r="F2362">
        <v>0</v>
      </c>
      <c r="G2362">
        <v>8000</v>
      </c>
    </row>
    <row r="2363" spans="5:7" x14ac:dyDescent="0.25">
      <c r="E2363" t="s">
        <v>445</v>
      </c>
      <c r="F2363">
        <v>0</v>
      </c>
      <c r="G2363">
        <v>0</v>
      </c>
    </row>
    <row r="2364" spans="5:7" x14ac:dyDescent="0.25">
      <c r="E2364" t="s">
        <v>445</v>
      </c>
      <c r="F2364">
        <v>0</v>
      </c>
      <c r="G2364">
        <v>0</v>
      </c>
    </row>
    <row r="2365" spans="5:7" x14ac:dyDescent="0.25">
      <c r="E2365" t="s">
        <v>445</v>
      </c>
      <c r="F2365">
        <v>0</v>
      </c>
      <c r="G2365">
        <v>0</v>
      </c>
    </row>
    <row r="2366" spans="5:7" x14ac:dyDescent="0.25">
      <c r="E2366" t="s">
        <v>488</v>
      </c>
      <c r="F2366">
        <v>0</v>
      </c>
      <c r="G2366">
        <v>30000</v>
      </c>
    </row>
    <row r="2367" spans="5:7" x14ac:dyDescent="0.25">
      <c r="E2367" t="s">
        <v>488</v>
      </c>
      <c r="F2367">
        <v>0</v>
      </c>
      <c r="G2367">
        <v>0</v>
      </c>
    </row>
    <row r="2368" spans="5:7" x14ac:dyDescent="0.25">
      <c r="E2368" t="s">
        <v>490</v>
      </c>
      <c r="F2368">
        <v>0</v>
      </c>
      <c r="G2368">
        <v>4000</v>
      </c>
    </row>
    <row r="2369" spans="5:7" x14ac:dyDescent="0.25">
      <c r="E2369" t="s">
        <v>490</v>
      </c>
      <c r="F2369">
        <v>0</v>
      </c>
      <c r="G2369">
        <v>3000</v>
      </c>
    </row>
    <row r="2370" spans="5:7" x14ac:dyDescent="0.25">
      <c r="E2370" t="s">
        <v>490</v>
      </c>
      <c r="F2370">
        <v>0</v>
      </c>
      <c r="G2370">
        <v>2600</v>
      </c>
    </row>
    <row r="2371" spans="5:7" x14ac:dyDescent="0.25">
      <c r="E2371" t="s">
        <v>490</v>
      </c>
      <c r="F2371">
        <v>0</v>
      </c>
      <c r="G2371">
        <v>3000</v>
      </c>
    </row>
    <row r="2372" spans="5:7" x14ac:dyDescent="0.25">
      <c r="E2372" t="s">
        <v>490</v>
      </c>
      <c r="F2372">
        <v>0</v>
      </c>
      <c r="G2372">
        <v>0</v>
      </c>
    </row>
    <row r="2373" spans="5:7" x14ac:dyDescent="0.25">
      <c r="E2373" t="s">
        <v>490</v>
      </c>
      <c r="F2373">
        <v>0</v>
      </c>
      <c r="G2373">
        <v>2600</v>
      </c>
    </row>
    <row r="2374" spans="5:7" x14ac:dyDescent="0.25">
      <c r="E2374" t="s">
        <v>490</v>
      </c>
      <c r="F2374">
        <v>0</v>
      </c>
      <c r="G2374">
        <v>0</v>
      </c>
    </row>
    <row r="2375" spans="5:7" x14ac:dyDescent="0.25">
      <c r="E2375" t="s">
        <v>490</v>
      </c>
      <c r="F2375">
        <v>0</v>
      </c>
      <c r="G2375">
        <v>3000</v>
      </c>
    </row>
    <row r="2376" spans="5:7" x14ac:dyDescent="0.25">
      <c r="E2376" t="s">
        <v>364</v>
      </c>
      <c r="F2376">
        <v>0</v>
      </c>
      <c r="G2376">
        <v>0</v>
      </c>
    </row>
    <row r="2377" spans="5:7" x14ac:dyDescent="0.25">
      <c r="E2377" t="s">
        <v>364</v>
      </c>
      <c r="F2377">
        <v>17000</v>
      </c>
      <c r="G2377">
        <v>0</v>
      </c>
    </row>
    <row r="2378" spans="5:7" x14ac:dyDescent="0.25">
      <c r="E2378" t="s">
        <v>364</v>
      </c>
      <c r="F2378">
        <v>20200</v>
      </c>
      <c r="G2378">
        <v>0</v>
      </c>
    </row>
    <row r="2379" spans="5:7" x14ac:dyDescent="0.25">
      <c r="E2379" t="s">
        <v>364</v>
      </c>
      <c r="F2379">
        <v>0</v>
      </c>
      <c r="G2379">
        <v>0</v>
      </c>
    </row>
    <row r="2380" spans="5:7" x14ac:dyDescent="0.25">
      <c r="E2380" t="s">
        <v>364</v>
      </c>
      <c r="F2380">
        <v>19000</v>
      </c>
      <c r="G2380">
        <v>0</v>
      </c>
    </row>
    <row r="2381" spans="5:7" x14ac:dyDescent="0.25">
      <c r="E2381" t="s">
        <v>364</v>
      </c>
      <c r="F2381">
        <v>37000</v>
      </c>
      <c r="G2381">
        <v>0</v>
      </c>
    </row>
    <row r="2382" spans="5:7" x14ac:dyDescent="0.25">
      <c r="E2382" t="s">
        <v>364</v>
      </c>
      <c r="F2382">
        <v>12000</v>
      </c>
      <c r="G2382">
        <v>0</v>
      </c>
    </row>
    <row r="2383" spans="5:7" x14ac:dyDescent="0.25">
      <c r="E2383" t="s">
        <v>364</v>
      </c>
      <c r="F2383">
        <v>15000</v>
      </c>
      <c r="G2383">
        <v>25000</v>
      </c>
    </row>
    <row r="2384" spans="5:7" x14ac:dyDescent="0.25">
      <c r="E2384" t="s">
        <v>364</v>
      </c>
      <c r="F2384">
        <v>0</v>
      </c>
      <c r="G2384">
        <v>0</v>
      </c>
    </row>
    <row r="2385" spans="5:7" x14ac:dyDescent="0.25">
      <c r="E2385" t="s">
        <v>364</v>
      </c>
      <c r="F2385">
        <v>0</v>
      </c>
      <c r="G2385">
        <v>0</v>
      </c>
    </row>
    <row r="2386" spans="5:7" x14ac:dyDescent="0.25">
      <c r="E2386" t="s">
        <v>364</v>
      </c>
      <c r="F2386">
        <v>0</v>
      </c>
      <c r="G2386">
        <v>0</v>
      </c>
    </row>
    <row r="2387" spans="5:7" x14ac:dyDescent="0.25">
      <c r="E2387" t="s">
        <v>364</v>
      </c>
      <c r="F2387">
        <v>37000</v>
      </c>
      <c r="G2387">
        <v>0</v>
      </c>
    </row>
    <row r="2388" spans="5:7" x14ac:dyDescent="0.25">
      <c r="E2388" t="s">
        <v>364</v>
      </c>
      <c r="F2388">
        <v>0</v>
      </c>
      <c r="G2388">
        <v>0</v>
      </c>
    </row>
    <row r="2389" spans="5:7" x14ac:dyDescent="0.25">
      <c r="E2389" t="s">
        <v>364</v>
      </c>
      <c r="F2389">
        <v>40000</v>
      </c>
      <c r="G2389">
        <v>0</v>
      </c>
    </row>
    <row r="2390" spans="5:7" x14ac:dyDescent="0.25">
      <c r="E2390" t="s">
        <v>364</v>
      </c>
      <c r="F2390">
        <v>0</v>
      </c>
      <c r="G2390">
        <v>0</v>
      </c>
    </row>
    <row r="2391" spans="5:7" x14ac:dyDescent="0.25">
      <c r="E2391" t="s">
        <v>364</v>
      </c>
      <c r="F2391">
        <v>15000</v>
      </c>
      <c r="G2391">
        <v>0</v>
      </c>
    </row>
    <row r="2392" spans="5:7" x14ac:dyDescent="0.25">
      <c r="E2392" t="s">
        <v>364</v>
      </c>
      <c r="F2392">
        <v>25000</v>
      </c>
      <c r="G2392">
        <v>0</v>
      </c>
    </row>
    <row r="2393" spans="5:7" x14ac:dyDescent="0.25">
      <c r="E2393" t="s">
        <v>364</v>
      </c>
      <c r="F2393">
        <v>0</v>
      </c>
      <c r="G2393">
        <v>0</v>
      </c>
    </row>
    <row r="2394" spans="5:7" x14ac:dyDescent="0.25">
      <c r="E2394" t="s">
        <v>364</v>
      </c>
      <c r="F2394">
        <v>28000</v>
      </c>
      <c r="G2394">
        <v>0</v>
      </c>
    </row>
    <row r="2395" spans="5:7" x14ac:dyDescent="0.25">
      <c r="E2395" t="s">
        <v>364</v>
      </c>
      <c r="F2395">
        <v>15000</v>
      </c>
      <c r="G2395">
        <v>0</v>
      </c>
    </row>
    <row r="2396" spans="5:7" x14ac:dyDescent="0.25">
      <c r="E2396" t="s">
        <v>415</v>
      </c>
      <c r="F2396">
        <v>0</v>
      </c>
      <c r="G2396">
        <v>0</v>
      </c>
    </row>
    <row r="2397" spans="5:7" x14ac:dyDescent="0.25">
      <c r="E2397" t="s">
        <v>415</v>
      </c>
      <c r="F2397">
        <v>0</v>
      </c>
      <c r="G2397">
        <v>0</v>
      </c>
    </row>
    <row r="2398" spans="5:7" x14ac:dyDescent="0.25">
      <c r="E2398" t="s">
        <v>415</v>
      </c>
      <c r="F2398">
        <v>0</v>
      </c>
      <c r="G2398">
        <v>0</v>
      </c>
    </row>
    <row r="2399" spans="5:7" x14ac:dyDescent="0.25">
      <c r="E2399" t="s">
        <v>415</v>
      </c>
      <c r="F2399">
        <v>0</v>
      </c>
      <c r="G2399">
        <v>0</v>
      </c>
    </row>
    <row r="2400" spans="5:7" x14ac:dyDescent="0.25">
      <c r="E2400" t="s">
        <v>415</v>
      </c>
      <c r="F2400">
        <v>0</v>
      </c>
      <c r="G2400">
        <v>0</v>
      </c>
    </row>
    <row r="2401" spans="5:7" x14ac:dyDescent="0.25">
      <c r="E2401" t="s">
        <v>415</v>
      </c>
      <c r="F2401">
        <v>0</v>
      </c>
      <c r="G2401">
        <v>0</v>
      </c>
    </row>
    <row r="2402" spans="5:7" x14ac:dyDescent="0.25">
      <c r="E2402" t="s">
        <v>415</v>
      </c>
      <c r="F2402">
        <v>0</v>
      </c>
      <c r="G2402">
        <v>0</v>
      </c>
    </row>
    <row r="2403" spans="5:7" x14ac:dyDescent="0.25">
      <c r="E2403" t="s">
        <v>415</v>
      </c>
      <c r="F2403">
        <v>0</v>
      </c>
      <c r="G2403">
        <v>0</v>
      </c>
    </row>
    <row r="2404" spans="5:7" x14ac:dyDescent="0.25">
      <c r="E2404" t="s">
        <v>415</v>
      </c>
      <c r="F2404">
        <v>0</v>
      </c>
      <c r="G2404">
        <v>0</v>
      </c>
    </row>
    <row r="2405" spans="5:7" x14ac:dyDescent="0.25">
      <c r="E2405" t="s">
        <v>415</v>
      </c>
      <c r="F2405">
        <v>0</v>
      </c>
      <c r="G2405">
        <v>0</v>
      </c>
    </row>
    <row r="2406" spans="5:7" x14ac:dyDescent="0.25">
      <c r="E2406" t="s">
        <v>415</v>
      </c>
      <c r="F2406">
        <v>0</v>
      </c>
      <c r="G2406">
        <v>0</v>
      </c>
    </row>
    <row r="2407" spans="5:7" x14ac:dyDescent="0.25">
      <c r="E2407" t="s">
        <v>415</v>
      </c>
      <c r="F2407">
        <v>0</v>
      </c>
      <c r="G2407">
        <v>0</v>
      </c>
    </row>
    <row r="2408" spans="5:7" x14ac:dyDescent="0.25">
      <c r="E2408" t="s">
        <v>415</v>
      </c>
      <c r="F2408">
        <v>0</v>
      </c>
      <c r="G2408">
        <v>0</v>
      </c>
    </row>
    <row r="2409" spans="5:7" x14ac:dyDescent="0.25">
      <c r="E2409" t="s">
        <v>415</v>
      </c>
      <c r="F2409">
        <v>0</v>
      </c>
      <c r="G2409">
        <v>0</v>
      </c>
    </row>
    <row r="2410" spans="5:7" x14ac:dyDescent="0.25">
      <c r="E2410" t="s">
        <v>415</v>
      </c>
      <c r="F2410">
        <v>0</v>
      </c>
      <c r="G2410">
        <v>0</v>
      </c>
    </row>
    <row r="2411" spans="5:7" x14ac:dyDescent="0.25">
      <c r="E2411" t="s">
        <v>415</v>
      </c>
      <c r="F2411">
        <v>0</v>
      </c>
      <c r="G2411">
        <v>0</v>
      </c>
    </row>
    <row r="2412" spans="5:7" x14ac:dyDescent="0.25">
      <c r="E2412" t="s">
        <v>415</v>
      </c>
      <c r="F2412">
        <v>0</v>
      </c>
      <c r="G2412">
        <v>0</v>
      </c>
    </row>
    <row r="2413" spans="5:7" x14ac:dyDescent="0.25">
      <c r="E2413" t="s">
        <v>415</v>
      </c>
      <c r="F2413">
        <v>0</v>
      </c>
      <c r="G2413">
        <v>0</v>
      </c>
    </row>
    <row r="2414" spans="5:7" x14ac:dyDescent="0.25">
      <c r="E2414" t="s">
        <v>415</v>
      </c>
      <c r="F2414">
        <v>0</v>
      </c>
      <c r="G2414">
        <v>0</v>
      </c>
    </row>
    <row r="2415" spans="5:7" x14ac:dyDescent="0.25">
      <c r="E2415" t="s">
        <v>415</v>
      </c>
      <c r="F2415">
        <v>0</v>
      </c>
      <c r="G2415">
        <v>0</v>
      </c>
    </row>
    <row r="2416" spans="5:7" x14ac:dyDescent="0.25">
      <c r="E2416" t="s">
        <v>415</v>
      </c>
      <c r="F2416">
        <v>0</v>
      </c>
      <c r="G2416">
        <v>0</v>
      </c>
    </row>
    <row r="2417" spans="5:7" x14ac:dyDescent="0.25">
      <c r="E2417" t="s">
        <v>415</v>
      </c>
      <c r="F2417">
        <v>0</v>
      </c>
      <c r="G2417">
        <v>0</v>
      </c>
    </row>
    <row r="2418" spans="5:7" x14ac:dyDescent="0.25">
      <c r="E2418" t="s">
        <v>415</v>
      </c>
      <c r="F2418">
        <v>0</v>
      </c>
      <c r="G2418">
        <v>0</v>
      </c>
    </row>
    <row r="2419" spans="5:7" x14ac:dyDescent="0.25">
      <c r="E2419" t="s">
        <v>415</v>
      </c>
      <c r="F2419">
        <v>0</v>
      </c>
      <c r="G2419">
        <v>0</v>
      </c>
    </row>
    <row r="2420" spans="5:7" x14ac:dyDescent="0.25">
      <c r="E2420" t="s">
        <v>415</v>
      </c>
      <c r="F2420">
        <v>0</v>
      </c>
      <c r="G2420">
        <v>0</v>
      </c>
    </row>
    <row r="2421" spans="5:7" x14ac:dyDescent="0.25">
      <c r="E2421" t="s">
        <v>415</v>
      </c>
      <c r="F2421">
        <v>0</v>
      </c>
      <c r="G2421">
        <v>0</v>
      </c>
    </row>
    <row r="2422" spans="5:7" x14ac:dyDescent="0.25">
      <c r="E2422" t="s">
        <v>415</v>
      </c>
      <c r="F2422">
        <v>0</v>
      </c>
      <c r="G2422">
        <v>0</v>
      </c>
    </row>
    <row r="2423" spans="5:7" x14ac:dyDescent="0.25">
      <c r="E2423" t="s">
        <v>415</v>
      </c>
      <c r="F2423">
        <v>0</v>
      </c>
      <c r="G2423">
        <v>0</v>
      </c>
    </row>
    <row r="2424" spans="5:7" x14ac:dyDescent="0.25">
      <c r="E2424" t="s">
        <v>415</v>
      </c>
      <c r="F2424">
        <v>0</v>
      </c>
      <c r="G2424">
        <v>0</v>
      </c>
    </row>
    <row r="2425" spans="5:7" x14ac:dyDescent="0.25">
      <c r="E2425" t="s">
        <v>415</v>
      </c>
      <c r="F2425">
        <v>0</v>
      </c>
      <c r="G2425">
        <v>0</v>
      </c>
    </row>
    <row r="2426" spans="5:7" x14ac:dyDescent="0.25">
      <c r="E2426" t="s">
        <v>415</v>
      </c>
      <c r="F2426">
        <v>0</v>
      </c>
      <c r="G2426">
        <v>0</v>
      </c>
    </row>
    <row r="2427" spans="5:7" x14ac:dyDescent="0.25">
      <c r="E2427" t="s">
        <v>415</v>
      </c>
      <c r="F2427">
        <v>0</v>
      </c>
      <c r="G2427">
        <v>0</v>
      </c>
    </row>
    <row r="2428" spans="5:7" x14ac:dyDescent="0.25">
      <c r="E2428" t="s">
        <v>415</v>
      </c>
      <c r="F2428">
        <v>0</v>
      </c>
      <c r="G2428">
        <v>0</v>
      </c>
    </row>
    <row r="2429" spans="5:7" x14ac:dyDescent="0.25">
      <c r="E2429" t="s">
        <v>415</v>
      </c>
      <c r="F2429">
        <v>0</v>
      </c>
      <c r="G2429">
        <v>0</v>
      </c>
    </row>
    <row r="2430" spans="5:7" x14ac:dyDescent="0.25">
      <c r="E2430" t="s">
        <v>415</v>
      </c>
      <c r="F2430">
        <v>0</v>
      </c>
      <c r="G2430">
        <v>0</v>
      </c>
    </row>
    <row r="2431" spans="5:7" x14ac:dyDescent="0.25">
      <c r="E2431" t="s">
        <v>415</v>
      </c>
      <c r="F2431">
        <v>0</v>
      </c>
      <c r="G2431">
        <v>0</v>
      </c>
    </row>
    <row r="2432" spans="5:7" x14ac:dyDescent="0.25">
      <c r="E2432" t="s">
        <v>415</v>
      </c>
      <c r="F2432">
        <v>0</v>
      </c>
      <c r="G2432">
        <v>0</v>
      </c>
    </row>
    <row r="2433" spans="5:7" x14ac:dyDescent="0.25">
      <c r="E2433" t="s">
        <v>415</v>
      </c>
      <c r="F2433">
        <v>0</v>
      </c>
      <c r="G2433">
        <v>0</v>
      </c>
    </row>
    <row r="2434" spans="5:7" x14ac:dyDescent="0.25">
      <c r="E2434" t="s">
        <v>415</v>
      </c>
      <c r="F2434">
        <v>0</v>
      </c>
      <c r="G2434">
        <v>0</v>
      </c>
    </row>
    <row r="2435" spans="5:7" x14ac:dyDescent="0.25">
      <c r="E2435" t="s">
        <v>415</v>
      </c>
      <c r="F2435">
        <v>0</v>
      </c>
      <c r="G2435">
        <v>0</v>
      </c>
    </row>
    <row r="2436" spans="5:7" x14ac:dyDescent="0.25">
      <c r="E2436" t="s">
        <v>415</v>
      </c>
      <c r="F2436">
        <v>0</v>
      </c>
      <c r="G2436">
        <v>0</v>
      </c>
    </row>
    <row r="2437" spans="5:7" x14ac:dyDescent="0.25">
      <c r="E2437" t="s">
        <v>415</v>
      </c>
      <c r="F2437">
        <v>0</v>
      </c>
      <c r="G2437">
        <v>0</v>
      </c>
    </row>
    <row r="2438" spans="5:7" x14ac:dyDescent="0.25">
      <c r="E2438" t="s">
        <v>415</v>
      </c>
      <c r="F2438">
        <v>0</v>
      </c>
      <c r="G2438">
        <v>0</v>
      </c>
    </row>
    <row r="2439" spans="5:7" x14ac:dyDescent="0.25">
      <c r="E2439" t="s">
        <v>415</v>
      </c>
      <c r="F2439">
        <v>0</v>
      </c>
      <c r="G2439">
        <v>0</v>
      </c>
    </row>
    <row r="2440" spans="5:7" x14ac:dyDescent="0.25">
      <c r="E2440" t="s">
        <v>415</v>
      </c>
      <c r="F2440">
        <v>0</v>
      </c>
      <c r="G2440">
        <v>0</v>
      </c>
    </row>
    <row r="2441" spans="5:7" x14ac:dyDescent="0.25">
      <c r="E2441" t="s">
        <v>415</v>
      </c>
      <c r="F2441">
        <v>0</v>
      </c>
      <c r="G2441">
        <v>0</v>
      </c>
    </row>
    <row r="2442" spans="5:7" x14ac:dyDescent="0.25">
      <c r="E2442" t="s">
        <v>415</v>
      </c>
      <c r="F2442">
        <v>0</v>
      </c>
      <c r="G2442">
        <v>0</v>
      </c>
    </row>
    <row r="2443" spans="5:7" x14ac:dyDescent="0.25">
      <c r="E2443" t="s">
        <v>415</v>
      </c>
      <c r="F2443">
        <v>0</v>
      </c>
      <c r="G2443">
        <v>0</v>
      </c>
    </row>
    <row r="2444" spans="5:7" x14ac:dyDescent="0.25">
      <c r="E2444" t="s">
        <v>415</v>
      </c>
      <c r="F2444">
        <v>0</v>
      </c>
      <c r="G2444">
        <v>0</v>
      </c>
    </row>
    <row r="2445" spans="5:7" x14ac:dyDescent="0.25">
      <c r="E2445" t="s">
        <v>415</v>
      </c>
      <c r="F2445">
        <v>0</v>
      </c>
      <c r="G2445">
        <v>0</v>
      </c>
    </row>
    <row r="2446" spans="5:7" x14ac:dyDescent="0.25">
      <c r="E2446" t="s">
        <v>415</v>
      </c>
      <c r="F2446">
        <v>0</v>
      </c>
      <c r="G2446">
        <v>0</v>
      </c>
    </row>
    <row r="2447" spans="5:7" x14ac:dyDescent="0.25">
      <c r="E2447" t="s">
        <v>415</v>
      </c>
      <c r="F2447">
        <v>0</v>
      </c>
      <c r="G2447">
        <v>0</v>
      </c>
    </row>
    <row r="2448" spans="5:7" x14ac:dyDescent="0.25">
      <c r="E2448" t="s">
        <v>415</v>
      </c>
      <c r="F2448">
        <v>0</v>
      </c>
      <c r="G2448">
        <v>0</v>
      </c>
    </row>
    <row r="2449" spans="5:7" x14ac:dyDescent="0.25">
      <c r="E2449" t="s">
        <v>415</v>
      </c>
      <c r="F2449">
        <v>0</v>
      </c>
      <c r="G2449">
        <v>0</v>
      </c>
    </row>
    <row r="2450" spans="5:7" x14ac:dyDescent="0.25">
      <c r="E2450" t="s">
        <v>415</v>
      </c>
      <c r="F2450">
        <v>0</v>
      </c>
      <c r="G2450">
        <v>0</v>
      </c>
    </row>
    <row r="2451" spans="5:7" x14ac:dyDescent="0.25">
      <c r="E2451" t="s">
        <v>415</v>
      </c>
      <c r="F2451">
        <v>0</v>
      </c>
      <c r="G2451">
        <v>0</v>
      </c>
    </row>
    <row r="2452" spans="5:7" x14ac:dyDescent="0.25">
      <c r="E2452" t="s">
        <v>415</v>
      </c>
      <c r="F2452">
        <v>0</v>
      </c>
      <c r="G2452">
        <v>0</v>
      </c>
    </row>
    <row r="2453" spans="5:7" x14ac:dyDescent="0.25">
      <c r="E2453" t="s">
        <v>415</v>
      </c>
      <c r="F2453">
        <v>0</v>
      </c>
      <c r="G2453">
        <v>0</v>
      </c>
    </row>
    <row r="2454" spans="5:7" x14ac:dyDescent="0.25">
      <c r="E2454" t="s">
        <v>415</v>
      </c>
      <c r="F2454">
        <v>0</v>
      </c>
      <c r="G2454">
        <v>0</v>
      </c>
    </row>
    <row r="2455" spans="5:7" x14ac:dyDescent="0.25">
      <c r="E2455" t="s">
        <v>415</v>
      </c>
      <c r="F2455">
        <v>0</v>
      </c>
      <c r="G2455">
        <v>0</v>
      </c>
    </row>
    <row r="2456" spans="5:7" x14ac:dyDescent="0.25">
      <c r="E2456" t="s">
        <v>415</v>
      </c>
      <c r="F2456">
        <v>0</v>
      </c>
      <c r="G2456">
        <v>0</v>
      </c>
    </row>
    <row r="2457" spans="5:7" x14ac:dyDescent="0.25">
      <c r="E2457" t="s">
        <v>415</v>
      </c>
      <c r="F2457">
        <v>0</v>
      </c>
      <c r="G2457">
        <v>0</v>
      </c>
    </row>
    <row r="2458" spans="5:7" x14ac:dyDescent="0.25">
      <c r="E2458" t="s">
        <v>415</v>
      </c>
      <c r="F2458">
        <v>0</v>
      </c>
      <c r="G2458">
        <v>0</v>
      </c>
    </row>
    <row r="2459" spans="5:7" x14ac:dyDescent="0.25">
      <c r="E2459" t="s">
        <v>415</v>
      </c>
      <c r="F2459">
        <v>0</v>
      </c>
      <c r="G2459">
        <v>0</v>
      </c>
    </row>
    <row r="2460" spans="5:7" x14ac:dyDescent="0.25">
      <c r="E2460" t="s">
        <v>415</v>
      </c>
      <c r="F2460">
        <v>0</v>
      </c>
      <c r="G2460">
        <v>0</v>
      </c>
    </row>
    <row r="2461" spans="5:7" x14ac:dyDescent="0.25">
      <c r="E2461" t="s">
        <v>415</v>
      </c>
      <c r="F2461">
        <v>0</v>
      </c>
      <c r="G2461">
        <v>0</v>
      </c>
    </row>
    <row r="2462" spans="5:7" x14ac:dyDescent="0.25">
      <c r="E2462" t="s">
        <v>415</v>
      </c>
      <c r="F2462">
        <v>0</v>
      </c>
      <c r="G2462">
        <v>0</v>
      </c>
    </row>
    <row r="2463" spans="5:7" x14ac:dyDescent="0.25">
      <c r="E2463" t="s">
        <v>415</v>
      </c>
      <c r="F2463">
        <v>0</v>
      </c>
      <c r="G2463">
        <v>0</v>
      </c>
    </row>
    <row r="2464" spans="5:7" x14ac:dyDescent="0.25">
      <c r="E2464" t="s">
        <v>415</v>
      </c>
      <c r="F2464">
        <v>0</v>
      </c>
      <c r="G2464">
        <v>0</v>
      </c>
    </row>
    <row r="2465" spans="5:7" x14ac:dyDescent="0.25">
      <c r="E2465" t="s">
        <v>415</v>
      </c>
      <c r="F2465">
        <v>0</v>
      </c>
      <c r="G2465">
        <v>0</v>
      </c>
    </row>
    <row r="2466" spans="5:7" x14ac:dyDescent="0.25">
      <c r="E2466" t="s">
        <v>415</v>
      </c>
      <c r="F2466">
        <v>0</v>
      </c>
      <c r="G2466">
        <v>0</v>
      </c>
    </row>
    <row r="2467" spans="5:7" x14ac:dyDescent="0.25">
      <c r="E2467" t="s">
        <v>415</v>
      </c>
      <c r="F2467">
        <v>0</v>
      </c>
      <c r="G2467">
        <v>0</v>
      </c>
    </row>
    <row r="2468" spans="5:7" x14ac:dyDescent="0.25">
      <c r="E2468" t="s">
        <v>415</v>
      </c>
      <c r="F2468">
        <v>0</v>
      </c>
      <c r="G2468">
        <v>0</v>
      </c>
    </row>
    <row r="2469" spans="5:7" x14ac:dyDescent="0.25">
      <c r="E2469" t="s">
        <v>415</v>
      </c>
      <c r="F2469">
        <v>0</v>
      </c>
      <c r="G2469">
        <v>0</v>
      </c>
    </row>
    <row r="2470" spans="5:7" x14ac:dyDescent="0.25">
      <c r="E2470" t="s">
        <v>415</v>
      </c>
      <c r="F2470">
        <v>0</v>
      </c>
      <c r="G2470">
        <v>0</v>
      </c>
    </row>
    <row r="2471" spans="5:7" x14ac:dyDescent="0.25">
      <c r="E2471" t="s">
        <v>415</v>
      </c>
      <c r="F2471">
        <v>0</v>
      </c>
      <c r="G2471">
        <v>0</v>
      </c>
    </row>
    <row r="2472" spans="5:7" x14ac:dyDescent="0.25">
      <c r="E2472" t="s">
        <v>415</v>
      </c>
      <c r="F2472">
        <v>0</v>
      </c>
      <c r="G2472">
        <v>0</v>
      </c>
    </row>
    <row r="2473" spans="5:7" x14ac:dyDescent="0.25">
      <c r="E2473" t="s">
        <v>415</v>
      </c>
      <c r="F2473">
        <v>0</v>
      </c>
      <c r="G2473">
        <v>0</v>
      </c>
    </row>
    <row r="2474" spans="5:7" x14ac:dyDescent="0.25">
      <c r="E2474" t="s">
        <v>415</v>
      </c>
      <c r="F2474">
        <v>0</v>
      </c>
      <c r="G2474">
        <v>0</v>
      </c>
    </row>
    <row r="2475" spans="5:7" x14ac:dyDescent="0.25">
      <c r="E2475" t="s">
        <v>415</v>
      </c>
      <c r="F2475">
        <v>0</v>
      </c>
      <c r="G2475">
        <v>0</v>
      </c>
    </row>
    <row r="2476" spans="5:7" x14ac:dyDescent="0.25">
      <c r="E2476" t="s">
        <v>415</v>
      </c>
      <c r="F2476">
        <v>0</v>
      </c>
      <c r="G2476">
        <v>0</v>
      </c>
    </row>
    <row r="2477" spans="5:7" x14ac:dyDescent="0.25">
      <c r="E2477" t="s">
        <v>415</v>
      </c>
      <c r="F2477">
        <v>0</v>
      </c>
      <c r="G2477">
        <v>0</v>
      </c>
    </row>
    <row r="2478" spans="5:7" x14ac:dyDescent="0.25">
      <c r="E2478" t="s">
        <v>415</v>
      </c>
      <c r="F2478">
        <v>0</v>
      </c>
      <c r="G2478">
        <v>0</v>
      </c>
    </row>
    <row r="2479" spans="5:7" x14ac:dyDescent="0.25">
      <c r="E2479" t="s">
        <v>415</v>
      </c>
      <c r="F2479">
        <v>0</v>
      </c>
      <c r="G2479">
        <v>0</v>
      </c>
    </row>
    <row r="2480" spans="5:7" x14ac:dyDescent="0.25">
      <c r="E2480" t="s">
        <v>415</v>
      </c>
      <c r="F2480">
        <v>0</v>
      </c>
      <c r="G2480">
        <v>0</v>
      </c>
    </row>
    <row r="2481" spans="5:7" x14ac:dyDescent="0.25">
      <c r="E2481" t="s">
        <v>415</v>
      </c>
      <c r="F2481">
        <v>0</v>
      </c>
      <c r="G2481">
        <v>0</v>
      </c>
    </row>
    <row r="2482" spans="5:7" x14ac:dyDescent="0.25">
      <c r="E2482" t="s">
        <v>415</v>
      </c>
      <c r="F2482">
        <v>0</v>
      </c>
      <c r="G2482">
        <v>0</v>
      </c>
    </row>
    <row r="2483" spans="5:7" x14ac:dyDescent="0.25">
      <c r="E2483" t="s">
        <v>415</v>
      </c>
      <c r="F2483">
        <v>0</v>
      </c>
      <c r="G2483">
        <v>0</v>
      </c>
    </row>
    <row r="2484" spans="5:7" x14ac:dyDescent="0.25">
      <c r="E2484" t="s">
        <v>415</v>
      </c>
      <c r="F2484">
        <v>0</v>
      </c>
      <c r="G2484">
        <v>0</v>
      </c>
    </row>
    <row r="2485" spans="5:7" x14ac:dyDescent="0.25">
      <c r="E2485" t="s">
        <v>415</v>
      </c>
      <c r="F2485">
        <v>0</v>
      </c>
      <c r="G2485">
        <v>0</v>
      </c>
    </row>
    <row r="2486" spans="5:7" x14ac:dyDescent="0.25">
      <c r="E2486" t="s">
        <v>415</v>
      </c>
      <c r="F2486">
        <v>0</v>
      </c>
      <c r="G2486">
        <v>0</v>
      </c>
    </row>
    <row r="2487" spans="5:7" x14ac:dyDescent="0.25">
      <c r="E2487" t="s">
        <v>415</v>
      </c>
      <c r="F2487">
        <v>0</v>
      </c>
      <c r="G2487">
        <v>0</v>
      </c>
    </row>
    <row r="2488" spans="5:7" x14ac:dyDescent="0.25">
      <c r="E2488" t="s">
        <v>415</v>
      </c>
      <c r="F2488">
        <v>0</v>
      </c>
      <c r="G2488">
        <v>0</v>
      </c>
    </row>
    <row r="2489" spans="5:7" x14ac:dyDescent="0.25">
      <c r="E2489" t="s">
        <v>415</v>
      </c>
      <c r="F2489">
        <v>0</v>
      </c>
      <c r="G2489">
        <v>0</v>
      </c>
    </row>
    <row r="2490" spans="5:7" x14ac:dyDescent="0.25">
      <c r="E2490" t="s">
        <v>415</v>
      </c>
      <c r="F2490">
        <v>0</v>
      </c>
      <c r="G2490">
        <v>0</v>
      </c>
    </row>
    <row r="2491" spans="5:7" x14ac:dyDescent="0.25">
      <c r="E2491" t="s">
        <v>415</v>
      </c>
      <c r="F2491">
        <v>0</v>
      </c>
      <c r="G2491">
        <v>0</v>
      </c>
    </row>
    <row r="2492" spans="5:7" x14ac:dyDescent="0.25">
      <c r="E2492" t="s">
        <v>415</v>
      </c>
      <c r="F2492">
        <v>0</v>
      </c>
      <c r="G2492">
        <v>0</v>
      </c>
    </row>
    <row r="2493" spans="5:7" x14ac:dyDescent="0.25">
      <c r="E2493" t="s">
        <v>415</v>
      </c>
      <c r="F2493">
        <v>0</v>
      </c>
      <c r="G2493">
        <v>0</v>
      </c>
    </row>
    <row r="2494" spans="5:7" x14ac:dyDescent="0.25">
      <c r="E2494" t="s">
        <v>415</v>
      </c>
      <c r="F2494">
        <v>0</v>
      </c>
      <c r="G2494">
        <v>0</v>
      </c>
    </row>
    <row r="2495" spans="5:7" x14ac:dyDescent="0.25">
      <c r="E2495" t="s">
        <v>415</v>
      </c>
      <c r="F2495">
        <v>0</v>
      </c>
      <c r="G2495">
        <v>0</v>
      </c>
    </row>
    <row r="2496" spans="5:7" x14ac:dyDescent="0.25">
      <c r="E2496" t="s">
        <v>415</v>
      </c>
      <c r="F2496">
        <v>7000</v>
      </c>
      <c r="G2496">
        <v>0</v>
      </c>
    </row>
    <row r="2497" spans="5:7" x14ac:dyDescent="0.25">
      <c r="E2497" t="s">
        <v>415</v>
      </c>
      <c r="F2497">
        <v>0</v>
      </c>
      <c r="G2497">
        <v>0</v>
      </c>
    </row>
    <row r="2498" spans="5:7" x14ac:dyDescent="0.25">
      <c r="E2498" t="s">
        <v>415</v>
      </c>
      <c r="F2498">
        <v>0</v>
      </c>
      <c r="G2498">
        <v>0</v>
      </c>
    </row>
    <row r="2499" spans="5:7" x14ac:dyDescent="0.25">
      <c r="E2499" t="s">
        <v>415</v>
      </c>
      <c r="F2499">
        <v>0</v>
      </c>
      <c r="G2499">
        <v>0</v>
      </c>
    </row>
    <row r="2500" spans="5:7" x14ac:dyDescent="0.25">
      <c r="E2500" t="s">
        <v>415</v>
      </c>
      <c r="F2500">
        <v>0</v>
      </c>
      <c r="G2500">
        <v>0</v>
      </c>
    </row>
    <row r="2501" spans="5:7" x14ac:dyDescent="0.25">
      <c r="E2501" t="s">
        <v>415</v>
      </c>
      <c r="F2501">
        <v>0</v>
      </c>
      <c r="G2501">
        <v>0</v>
      </c>
    </row>
    <row r="2502" spans="5:7" x14ac:dyDescent="0.25">
      <c r="E2502" t="s">
        <v>415</v>
      </c>
      <c r="F2502">
        <v>0</v>
      </c>
      <c r="G2502">
        <v>0</v>
      </c>
    </row>
    <row r="2503" spans="5:7" x14ac:dyDescent="0.25">
      <c r="E2503" t="s">
        <v>415</v>
      </c>
      <c r="F2503">
        <v>0</v>
      </c>
      <c r="G2503">
        <v>0</v>
      </c>
    </row>
    <row r="2504" spans="5:7" x14ac:dyDescent="0.25">
      <c r="E2504" t="s">
        <v>415</v>
      </c>
      <c r="F2504">
        <v>0</v>
      </c>
      <c r="G2504">
        <v>0</v>
      </c>
    </row>
    <row r="2505" spans="5:7" x14ac:dyDescent="0.25">
      <c r="E2505" t="s">
        <v>415</v>
      </c>
      <c r="F2505">
        <v>0</v>
      </c>
      <c r="G2505">
        <v>0</v>
      </c>
    </row>
    <row r="2506" spans="5:7" x14ac:dyDescent="0.25">
      <c r="E2506" t="s">
        <v>415</v>
      </c>
      <c r="F2506">
        <v>0</v>
      </c>
      <c r="G2506">
        <v>0</v>
      </c>
    </row>
    <row r="2507" spans="5:7" x14ac:dyDescent="0.25">
      <c r="E2507" t="s">
        <v>415</v>
      </c>
      <c r="F2507">
        <v>0</v>
      </c>
      <c r="G2507">
        <v>0</v>
      </c>
    </row>
    <row r="2508" spans="5:7" x14ac:dyDescent="0.25">
      <c r="E2508" t="s">
        <v>415</v>
      </c>
      <c r="F2508">
        <v>0</v>
      </c>
      <c r="G2508">
        <v>0</v>
      </c>
    </row>
    <row r="2509" spans="5:7" x14ac:dyDescent="0.25">
      <c r="E2509" t="s">
        <v>415</v>
      </c>
      <c r="F2509">
        <v>0</v>
      </c>
      <c r="G2509">
        <v>0</v>
      </c>
    </row>
    <row r="2510" spans="5:7" x14ac:dyDescent="0.25">
      <c r="E2510" t="s">
        <v>415</v>
      </c>
      <c r="F2510">
        <v>0</v>
      </c>
      <c r="G2510">
        <v>0</v>
      </c>
    </row>
    <row r="2511" spans="5:7" x14ac:dyDescent="0.25">
      <c r="E2511" t="s">
        <v>415</v>
      </c>
      <c r="F2511">
        <v>0</v>
      </c>
      <c r="G2511">
        <v>0</v>
      </c>
    </row>
    <row r="2512" spans="5:7" x14ac:dyDescent="0.25">
      <c r="E2512" t="s">
        <v>415</v>
      </c>
      <c r="F2512">
        <v>0</v>
      </c>
      <c r="G2512">
        <v>0</v>
      </c>
    </row>
    <row r="2513" spans="5:7" x14ac:dyDescent="0.25">
      <c r="E2513" t="s">
        <v>415</v>
      </c>
      <c r="F2513">
        <v>0</v>
      </c>
      <c r="G2513">
        <v>0</v>
      </c>
    </row>
    <row r="2514" spans="5:7" x14ac:dyDescent="0.25">
      <c r="E2514" t="s">
        <v>415</v>
      </c>
      <c r="F2514">
        <v>0</v>
      </c>
      <c r="G2514">
        <v>0</v>
      </c>
    </row>
    <row r="2515" spans="5:7" x14ac:dyDescent="0.25">
      <c r="E2515" t="s">
        <v>415</v>
      </c>
      <c r="F2515">
        <v>0</v>
      </c>
      <c r="G2515">
        <v>0</v>
      </c>
    </row>
    <row r="2516" spans="5:7" x14ac:dyDescent="0.25">
      <c r="E2516" t="s">
        <v>415</v>
      </c>
      <c r="F2516">
        <v>6000</v>
      </c>
      <c r="G2516">
        <v>0</v>
      </c>
    </row>
    <row r="2517" spans="5:7" x14ac:dyDescent="0.25">
      <c r="E2517" t="s">
        <v>415</v>
      </c>
      <c r="F2517">
        <v>0</v>
      </c>
      <c r="G2517">
        <v>0</v>
      </c>
    </row>
    <row r="2518" spans="5:7" x14ac:dyDescent="0.25">
      <c r="E2518" t="s">
        <v>415</v>
      </c>
      <c r="F2518">
        <v>0</v>
      </c>
      <c r="G2518">
        <v>0</v>
      </c>
    </row>
    <row r="2519" spans="5:7" x14ac:dyDescent="0.25">
      <c r="E2519" t="s">
        <v>415</v>
      </c>
      <c r="F2519">
        <v>0</v>
      </c>
      <c r="G2519">
        <v>0</v>
      </c>
    </row>
    <row r="2520" spans="5:7" x14ac:dyDescent="0.25">
      <c r="E2520" t="s">
        <v>415</v>
      </c>
      <c r="F2520">
        <v>0</v>
      </c>
      <c r="G2520">
        <v>0</v>
      </c>
    </row>
    <row r="2521" spans="5:7" x14ac:dyDescent="0.25">
      <c r="E2521" t="s">
        <v>415</v>
      </c>
      <c r="F2521">
        <v>0</v>
      </c>
      <c r="G2521">
        <v>0</v>
      </c>
    </row>
    <row r="2522" spans="5:7" x14ac:dyDescent="0.25">
      <c r="E2522" t="s">
        <v>415</v>
      </c>
      <c r="F2522">
        <v>0</v>
      </c>
      <c r="G2522">
        <v>0</v>
      </c>
    </row>
    <row r="2523" spans="5:7" x14ac:dyDescent="0.25">
      <c r="E2523" t="s">
        <v>415</v>
      </c>
      <c r="F2523">
        <v>5000</v>
      </c>
      <c r="G2523">
        <v>0</v>
      </c>
    </row>
    <row r="2524" spans="5:7" x14ac:dyDescent="0.25">
      <c r="E2524" t="s">
        <v>415</v>
      </c>
      <c r="F2524">
        <v>0</v>
      </c>
      <c r="G2524">
        <v>0</v>
      </c>
    </row>
    <row r="2525" spans="5:7" x14ac:dyDescent="0.25">
      <c r="E2525" t="s">
        <v>415</v>
      </c>
      <c r="F2525">
        <v>0</v>
      </c>
      <c r="G2525">
        <v>0</v>
      </c>
    </row>
    <row r="2526" spans="5:7" x14ac:dyDescent="0.25">
      <c r="E2526" t="s">
        <v>415</v>
      </c>
      <c r="F2526">
        <v>0</v>
      </c>
      <c r="G2526">
        <v>0</v>
      </c>
    </row>
    <row r="2527" spans="5:7" x14ac:dyDescent="0.25">
      <c r="E2527" t="s">
        <v>415</v>
      </c>
      <c r="F2527">
        <v>0</v>
      </c>
      <c r="G2527">
        <v>0</v>
      </c>
    </row>
    <row r="2528" spans="5:7" x14ac:dyDescent="0.25">
      <c r="E2528" t="s">
        <v>415</v>
      </c>
      <c r="F2528">
        <v>0</v>
      </c>
      <c r="G2528">
        <v>0</v>
      </c>
    </row>
    <row r="2529" spans="5:7" x14ac:dyDescent="0.25">
      <c r="E2529" t="s">
        <v>415</v>
      </c>
      <c r="F2529">
        <v>0</v>
      </c>
      <c r="G2529">
        <v>0</v>
      </c>
    </row>
    <row r="2530" spans="5:7" x14ac:dyDescent="0.25">
      <c r="E2530" t="s">
        <v>415</v>
      </c>
      <c r="F2530">
        <v>0</v>
      </c>
      <c r="G2530">
        <v>0</v>
      </c>
    </row>
    <row r="2531" spans="5:7" x14ac:dyDescent="0.25">
      <c r="E2531" t="s">
        <v>415</v>
      </c>
      <c r="F2531">
        <v>0</v>
      </c>
      <c r="G2531">
        <v>0</v>
      </c>
    </row>
    <row r="2532" spans="5:7" x14ac:dyDescent="0.25">
      <c r="E2532" t="s">
        <v>415</v>
      </c>
      <c r="F2532">
        <v>0</v>
      </c>
      <c r="G2532">
        <v>0</v>
      </c>
    </row>
    <row r="2533" spans="5:7" x14ac:dyDescent="0.25">
      <c r="E2533" t="s">
        <v>415</v>
      </c>
      <c r="F2533">
        <v>0</v>
      </c>
      <c r="G2533">
        <v>0</v>
      </c>
    </row>
    <row r="2534" spans="5:7" x14ac:dyDescent="0.25">
      <c r="E2534" t="s">
        <v>415</v>
      </c>
      <c r="F2534">
        <v>0</v>
      </c>
      <c r="G2534">
        <v>0</v>
      </c>
    </row>
    <row r="2535" spans="5:7" x14ac:dyDescent="0.25">
      <c r="E2535" t="s">
        <v>365</v>
      </c>
      <c r="F2535">
        <v>0</v>
      </c>
      <c r="G2535">
        <v>7000</v>
      </c>
    </row>
    <row r="2536" spans="5:7" x14ac:dyDescent="0.25">
      <c r="E2536" t="s">
        <v>365</v>
      </c>
      <c r="F2536">
        <v>0</v>
      </c>
      <c r="G2536">
        <v>0</v>
      </c>
    </row>
    <row r="2537" spans="5:7" x14ac:dyDescent="0.25">
      <c r="E2537" t="s">
        <v>365</v>
      </c>
      <c r="F2537">
        <v>0</v>
      </c>
      <c r="G2537">
        <v>0</v>
      </c>
    </row>
    <row r="2538" spans="5:7" x14ac:dyDescent="0.25">
      <c r="E2538" t="s">
        <v>365</v>
      </c>
      <c r="F2538">
        <v>0</v>
      </c>
      <c r="G2538">
        <v>0</v>
      </c>
    </row>
    <row r="2539" spans="5:7" x14ac:dyDescent="0.25">
      <c r="E2539" t="s">
        <v>369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2017-11-24T13:29:35Z</dcterms:modified>
</cp:coreProperties>
</file>