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2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DATA_DRAGONS_CONTENT" sheetId="5" r:id="rId6"/>
    <sheet name="DATA_SCENES_UNITY_1" sheetId="9" r:id="rId7"/>
    <sheet name="DATA_SCENES_UNITY_2" sheetId="13" r:id="rId8"/>
    <sheet name="Entities FPS" sheetId="6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C13" i="9" l="1"/>
  <c r="I9" i="15"/>
  <c r="I8" i="15"/>
  <c r="G8" i="15"/>
  <c r="H9" i="15"/>
  <c r="H8" i="15"/>
  <c r="G9" i="15"/>
  <c r="F9" i="15"/>
  <c r="F8" i="15"/>
  <c r="F11" i="8"/>
  <c r="P27" i="12" l="1"/>
  <c r="P66" i="12"/>
  <c r="P12" i="12"/>
  <c r="P13" i="12"/>
  <c r="P1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93" i="12"/>
  <c r="P26" i="12"/>
  <c r="P114" i="12"/>
  <c r="P30" i="12"/>
  <c r="P28" i="12"/>
  <c r="P29" i="12"/>
  <c r="P31" i="12"/>
  <c r="P32" i="12"/>
  <c r="P33" i="12"/>
  <c r="P34" i="12"/>
  <c r="P35" i="12"/>
  <c r="P36" i="12"/>
  <c r="P37" i="12"/>
  <c r="P109" i="12"/>
  <c r="P38" i="12"/>
  <c r="P39" i="12"/>
  <c r="P40" i="12"/>
  <c r="P41" i="12"/>
  <c r="P42" i="12"/>
  <c r="P43" i="12"/>
  <c r="P44" i="12"/>
  <c r="P45" i="12"/>
  <c r="P46" i="12"/>
  <c r="P115" i="12"/>
  <c r="P47" i="12"/>
  <c r="P49" i="12"/>
  <c r="P48" i="12"/>
  <c r="P119" i="12"/>
  <c r="P50" i="12"/>
  <c r="P51" i="12"/>
  <c r="P52" i="12"/>
  <c r="P53" i="12"/>
  <c r="P116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7" i="12"/>
  <c r="P68" i="12"/>
  <c r="P69" i="12"/>
  <c r="P70" i="12"/>
  <c r="P117" i="12"/>
  <c r="P71" i="12"/>
  <c r="P72" i="12"/>
  <c r="P73" i="12"/>
  <c r="P74" i="12"/>
  <c r="P75" i="12"/>
  <c r="P76" i="12"/>
  <c r="P77" i="12"/>
  <c r="P81" i="12"/>
  <c r="P82" i="12"/>
  <c r="P83" i="12"/>
  <c r="P84" i="12"/>
  <c r="P85" i="12"/>
  <c r="P111" i="12"/>
  <c r="P86" i="12"/>
  <c r="P87" i="12"/>
  <c r="P88" i="12"/>
  <c r="P89" i="12"/>
  <c r="P90" i="12"/>
  <c r="P91" i="12"/>
  <c r="P92" i="12"/>
  <c r="P125" i="12"/>
  <c r="P126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18" i="12"/>
  <c r="P112" i="12"/>
  <c r="P121" i="12"/>
  <c r="P122" i="12"/>
  <c r="P120" i="12"/>
  <c r="P123" i="12"/>
  <c r="P124" i="12"/>
  <c r="P127" i="12"/>
  <c r="P128" i="12"/>
  <c r="P129" i="12"/>
  <c r="P78" i="12"/>
  <c r="P79" i="12"/>
  <c r="P80" i="12"/>
  <c r="P110" i="12"/>
  <c r="P131" i="12"/>
  <c r="P132" i="12"/>
  <c r="P133" i="12"/>
  <c r="P130" i="12"/>
  <c r="N27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30" i="12"/>
  <c r="N31" i="12"/>
  <c r="N32" i="12"/>
  <c r="N33" i="12"/>
  <c r="N28" i="12"/>
  <c r="N29" i="12"/>
  <c r="N34" i="12"/>
  <c r="N35" i="12"/>
  <c r="N36" i="12"/>
  <c r="N37" i="12"/>
  <c r="N109" i="12"/>
  <c r="N38" i="12"/>
  <c r="N39" i="12"/>
  <c r="N40" i="12"/>
  <c r="N41" i="12"/>
  <c r="N42" i="12"/>
  <c r="N43" i="12"/>
  <c r="N44" i="12"/>
  <c r="N45" i="12"/>
  <c r="N46" i="12"/>
  <c r="N47" i="12"/>
  <c r="N49" i="12"/>
  <c r="N50" i="12"/>
  <c r="N51" i="12"/>
  <c r="N48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10" i="12"/>
  <c r="N111" i="12"/>
  <c r="N112" i="12"/>
  <c r="N113" i="12"/>
  <c r="N114" i="12"/>
  <c r="N115" i="12"/>
  <c r="N116" i="12"/>
  <c r="N117" i="12"/>
  <c r="N118" i="12"/>
  <c r="N119" i="12"/>
  <c r="N121" i="12"/>
  <c r="N122" i="12"/>
  <c r="N123" i="12"/>
  <c r="N124" i="12"/>
  <c r="N125" i="12"/>
  <c r="N126" i="12"/>
  <c r="N127" i="12"/>
  <c r="N128" i="12"/>
  <c r="N120" i="12"/>
  <c r="N129" i="12"/>
  <c r="N131" i="12"/>
  <c r="N132" i="12"/>
  <c r="N133" i="12"/>
  <c r="N130" i="12"/>
  <c r="AA38" i="13"/>
  <c r="AA37" i="13"/>
  <c r="AA36" i="13"/>
  <c r="AA35" i="13"/>
  <c r="AA34" i="13"/>
  <c r="AA33" i="13"/>
  <c r="AA32" i="13"/>
  <c r="AA31" i="13"/>
  <c r="AA30" i="13"/>
  <c r="AA29" i="13"/>
  <c r="AA28" i="13"/>
  <c r="AA27" i="13"/>
  <c r="AA26" i="13"/>
  <c r="AA25" i="13"/>
  <c r="AA24" i="13"/>
  <c r="AA23" i="13"/>
  <c r="AA22" i="13"/>
  <c r="AA21" i="13"/>
  <c r="AA20" i="13"/>
  <c r="AA19" i="13"/>
  <c r="AA18" i="13"/>
  <c r="AA17" i="13"/>
  <c r="AA16" i="13"/>
  <c r="AA15" i="13"/>
  <c r="AA14" i="13"/>
  <c r="AA13" i="13"/>
  <c r="AA12" i="13"/>
  <c r="AA11" i="13"/>
  <c r="Y16" i="13"/>
  <c r="Y11" i="13"/>
  <c r="Y12" i="13" s="1"/>
  <c r="Y13" i="13" s="1"/>
  <c r="Y14" i="13" s="1"/>
  <c r="Y15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10" i="13"/>
  <c r="Z27" i="13"/>
  <c r="Z10" i="13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8" i="13" s="1"/>
  <c r="Z29" i="13" s="1"/>
  <c r="Z30" i="13" s="1"/>
  <c r="Z31" i="13" s="1"/>
  <c r="Z32" i="13" s="1"/>
  <c r="Z33" i="13" s="1"/>
  <c r="Z34" i="13" s="1"/>
  <c r="Z35" i="13" s="1"/>
  <c r="Z36" i="13" s="1"/>
  <c r="Z37" i="13" s="1"/>
  <c r="Z38" i="13" s="1"/>
  <c r="AA10" i="13"/>
  <c r="AA9" i="13"/>
  <c r="Z9" i="13"/>
  <c r="AA8" i="13"/>
  <c r="CE16" i="9"/>
  <c r="CE15" i="9"/>
  <c r="CE14" i="9"/>
  <c r="CE13" i="9"/>
  <c r="CE11" i="9"/>
  <c r="CH11" i="9" s="1"/>
  <c r="CE9" i="9"/>
  <c r="CE8" i="9"/>
  <c r="CE7" i="9"/>
  <c r="BW11" i="9"/>
  <c r="BZ11" i="9" s="1"/>
  <c r="BW9" i="9"/>
  <c r="BW8" i="9"/>
  <c r="BW7" i="9"/>
  <c r="BW14" i="9" s="1"/>
  <c r="Q122" i="12" l="1"/>
  <c r="O27" i="12"/>
  <c r="Q80" i="12"/>
  <c r="Q124" i="12"/>
  <c r="Q118" i="12"/>
  <c r="Q103" i="12"/>
  <c r="Q97" i="12"/>
  <c r="Q92" i="12"/>
  <c r="Q86" i="12"/>
  <c r="Q81" i="12"/>
  <c r="Q72" i="12"/>
  <c r="Q67" i="12"/>
  <c r="Q61" i="12"/>
  <c r="Q55" i="12"/>
  <c r="Q50" i="12"/>
  <c r="Q46" i="12"/>
  <c r="Q40" i="12"/>
  <c r="Q35" i="12"/>
  <c r="Q28" i="12"/>
  <c r="Q24" i="12"/>
  <c r="Q18" i="12"/>
  <c r="Q13" i="12"/>
  <c r="Q130" i="12"/>
  <c r="Q79" i="12"/>
  <c r="Q123" i="12"/>
  <c r="Q108" i="12"/>
  <c r="Q102" i="12"/>
  <c r="Q96" i="12"/>
  <c r="Q91" i="12"/>
  <c r="Q111" i="12"/>
  <c r="Q77" i="12"/>
  <c r="Q71" i="12"/>
  <c r="Q65" i="12"/>
  <c r="Q60" i="12"/>
  <c r="Q54" i="12"/>
  <c r="Q119" i="12"/>
  <c r="Q45" i="12"/>
  <c r="Q39" i="12"/>
  <c r="Q34" i="12"/>
  <c r="Q30" i="12"/>
  <c r="Q23" i="12"/>
  <c r="Q17" i="12"/>
  <c r="Q12" i="12"/>
  <c r="Q106" i="12"/>
  <c r="Q133" i="12"/>
  <c r="Q78" i="12"/>
  <c r="Q120" i="12"/>
  <c r="Q107" i="12"/>
  <c r="Q101" i="12"/>
  <c r="Q95" i="12"/>
  <c r="Q90" i="12"/>
  <c r="Q85" i="12"/>
  <c r="Q76" i="12"/>
  <c r="Q117" i="12"/>
  <c r="Q64" i="12"/>
  <c r="Q59" i="12"/>
  <c r="Q116" i="12"/>
  <c r="Q48" i="12"/>
  <c r="Q44" i="12"/>
  <c r="Q38" i="12"/>
  <c r="Q33" i="12"/>
  <c r="Q114" i="12"/>
  <c r="Q22" i="12"/>
  <c r="Q16" i="12"/>
  <c r="Q66" i="12"/>
  <c r="Q58" i="12"/>
  <c r="Q53" i="12"/>
  <c r="Q49" i="12"/>
  <c r="Q43" i="12"/>
  <c r="Q109" i="12"/>
  <c r="Q32" i="12"/>
  <c r="Q26" i="12"/>
  <c r="Q21" i="12"/>
  <c r="Q15" i="12"/>
  <c r="Q27" i="12"/>
  <c r="Q132" i="12"/>
  <c r="Q100" i="12"/>
  <c r="Q89" i="12"/>
  <c r="Q75" i="12"/>
  <c r="Q131" i="12"/>
  <c r="Q128" i="12"/>
  <c r="Q121" i="12"/>
  <c r="Q105" i="12"/>
  <c r="Q99" i="12"/>
  <c r="Q126" i="12"/>
  <c r="Q88" i="12"/>
  <c r="Q83" i="12"/>
  <c r="Q74" i="12"/>
  <c r="Q69" i="12"/>
  <c r="Q63" i="12"/>
  <c r="Q57" i="12"/>
  <c r="Q52" i="12"/>
  <c r="Q47" i="12"/>
  <c r="Q42" i="12"/>
  <c r="Q37" i="12"/>
  <c r="Q31" i="12"/>
  <c r="Q93" i="12"/>
  <c r="Q20" i="12"/>
  <c r="Q14" i="12"/>
  <c r="Q129" i="12"/>
  <c r="Q94" i="12"/>
  <c r="Q84" i="12"/>
  <c r="Q70" i="12"/>
  <c r="Q110" i="12"/>
  <c r="Q127" i="12"/>
  <c r="Q112" i="12"/>
  <c r="Q104" i="12"/>
  <c r="Q98" i="12"/>
  <c r="Q125" i="12"/>
  <c r="Q87" i="12"/>
  <c r="Q82" i="12"/>
  <c r="Q73" i="12"/>
  <c r="Q68" i="12"/>
  <c r="Q62" i="12"/>
  <c r="Q56" i="12"/>
  <c r="Q51" i="12"/>
  <c r="Q115" i="12"/>
  <c r="Q41" i="12"/>
  <c r="Q36" i="12"/>
  <c r="Q29" i="12"/>
  <c r="Q25" i="12"/>
  <c r="Q19" i="12"/>
  <c r="Q113" i="12"/>
  <c r="BW13" i="9"/>
  <c r="BW15" i="9"/>
  <c r="BW16" i="9"/>
  <c r="CH7" i="9"/>
  <c r="BZ7" i="9"/>
  <c r="BO11" i="9"/>
  <c r="BR11" i="9" s="1"/>
  <c r="BO9" i="9"/>
  <c r="BO8" i="9"/>
  <c r="BO7" i="9"/>
  <c r="BO13" i="9" s="1"/>
  <c r="BG11" i="9"/>
  <c r="BG9" i="9"/>
  <c r="BG8" i="9"/>
  <c r="BG7" i="9"/>
  <c r="BG14" i="9" s="1"/>
  <c r="BO15" i="9" l="1"/>
  <c r="BO16" i="9"/>
  <c r="BO14" i="9"/>
  <c r="BG15" i="9"/>
  <c r="BG16" i="9"/>
  <c r="BG13" i="9"/>
  <c r="BR7" i="9"/>
  <c r="BJ11" i="9" l="1"/>
  <c r="CH477" i="9"/>
  <c r="CH375" i="9"/>
  <c r="CH54" i="9"/>
  <c r="CH117" i="9"/>
  <c r="CH577" i="9"/>
  <c r="CH69" i="9"/>
  <c r="CH555" i="9"/>
  <c r="CH271" i="9"/>
  <c r="CH373" i="9"/>
  <c r="CH298" i="9"/>
  <c r="CH648" i="9"/>
  <c r="CH32" i="9"/>
  <c r="CH174" i="9"/>
  <c r="CH226" i="9"/>
  <c r="CH220" i="9"/>
  <c r="CH488" i="9"/>
  <c r="CH721" i="9"/>
  <c r="CH301" i="9"/>
  <c r="BZ230" i="9"/>
  <c r="BZ320" i="9"/>
  <c r="BZ32" i="9"/>
  <c r="CH693" i="9"/>
  <c r="CH717" i="9"/>
  <c r="CH762" i="9"/>
  <c r="CH465" i="9"/>
  <c r="CH70" i="9"/>
  <c r="CH133" i="9"/>
  <c r="CH104" i="9"/>
  <c r="CH213" i="9"/>
  <c r="CH327" i="9"/>
  <c r="CH757" i="9"/>
  <c r="CH188" i="9"/>
  <c r="CH655" i="9"/>
  <c r="CH544" i="9"/>
  <c r="CH295" i="9"/>
  <c r="CH492" i="9"/>
  <c r="CH330" i="9"/>
  <c r="CH502" i="9"/>
  <c r="CH30" i="9"/>
  <c r="BZ73" i="9"/>
  <c r="BZ330" i="9"/>
  <c r="CH352" i="9"/>
  <c r="CH42" i="9"/>
  <c r="CH362" i="9"/>
  <c r="CH439" i="9"/>
  <c r="CH246" i="9"/>
  <c r="CH396" i="9"/>
  <c r="CH198" i="9"/>
  <c r="CH528" i="9"/>
  <c r="CH760" i="9"/>
  <c r="CH737" i="9"/>
  <c r="CH230" i="9"/>
  <c r="CH59" i="9"/>
  <c r="CH504" i="9"/>
  <c r="CH605" i="9"/>
  <c r="CH667" i="9"/>
  <c r="CH313" i="9"/>
  <c r="CH311" i="9"/>
  <c r="CH634" i="9"/>
  <c r="BZ144" i="9"/>
  <c r="CH193" i="9"/>
  <c r="CH464" i="9"/>
  <c r="CH73" i="9"/>
  <c r="CH200" i="9"/>
  <c r="CH106" i="9"/>
  <c r="CH561" i="9"/>
  <c r="CH638" i="9"/>
  <c r="CH412" i="9"/>
  <c r="CH358" i="9"/>
  <c r="CH60" i="9"/>
  <c r="CH763" i="9"/>
  <c r="CH491" i="9"/>
  <c r="CH581" i="9"/>
  <c r="CH662" i="9"/>
  <c r="CH724" i="9"/>
  <c r="CH288" i="9"/>
  <c r="CH755" i="9"/>
  <c r="CH436" i="9"/>
  <c r="CH371" i="9"/>
  <c r="BZ216" i="9"/>
  <c r="CH53" i="9"/>
  <c r="CH614" i="9"/>
  <c r="CH588" i="9"/>
  <c r="CH669" i="9"/>
  <c r="CH46" i="9"/>
  <c r="CH703" i="9"/>
  <c r="CH453" i="9"/>
  <c r="BZ129" i="9"/>
  <c r="CH487" i="9"/>
  <c r="CH407" i="9"/>
  <c r="CH489" i="9"/>
  <c r="CH769" i="9"/>
  <c r="CH497" i="9"/>
  <c r="CH723" i="9"/>
  <c r="CH665" i="9"/>
  <c r="CH434" i="9"/>
  <c r="CH625" i="9"/>
  <c r="CH142" i="9"/>
  <c r="BZ113" i="9"/>
  <c r="BZ28" i="9"/>
  <c r="CH431" i="9"/>
  <c r="CH745" i="9"/>
  <c r="CH701" i="9"/>
  <c r="CH85" i="9"/>
  <c r="CH513" i="9"/>
  <c r="CH720" i="9"/>
  <c r="CH534" i="9"/>
  <c r="BZ249" i="9"/>
  <c r="CH704" i="9"/>
  <c r="CH468" i="9"/>
  <c r="CH520" i="9"/>
  <c r="CH55" i="9"/>
  <c r="CH706" i="9"/>
  <c r="CH596" i="9"/>
  <c r="CH409" i="9"/>
  <c r="CH75" i="9"/>
  <c r="CH631" i="9"/>
  <c r="CH148" i="9"/>
  <c r="BZ89" i="9"/>
  <c r="BZ85" i="9"/>
  <c r="CH185" i="9"/>
  <c r="BZ329" i="9"/>
  <c r="BZ112" i="9"/>
  <c r="BZ23" i="9"/>
  <c r="BZ300" i="9"/>
  <c r="CH707" i="9"/>
  <c r="BZ46" i="9"/>
  <c r="CH652" i="9"/>
  <c r="CH747" i="9"/>
  <c r="CH280" i="9"/>
  <c r="CH393" i="9"/>
  <c r="CH768" i="9"/>
  <c r="CH608" i="9"/>
  <c r="CH217" i="9"/>
  <c r="CH543" i="9"/>
  <c r="CH617" i="9"/>
  <c r="CH277" i="9"/>
  <c r="CH56" i="9"/>
  <c r="CH405" i="9"/>
  <c r="CH293" i="9"/>
  <c r="CH484" i="9"/>
  <c r="CH275" i="9"/>
  <c r="CH227" i="9"/>
  <c r="CH140" i="9"/>
  <c r="CH575" i="9"/>
  <c r="BZ266" i="9"/>
  <c r="BZ214" i="9"/>
  <c r="CH523" i="9"/>
  <c r="BZ237" i="9"/>
  <c r="CH154" i="9"/>
  <c r="CH456" i="9"/>
  <c r="CH448" i="9"/>
  <c r="CH121" i="9"/>
  <c r="CH179" i="9"/>
  <c r="CH554" i="9"/>
  <c r="CH722" i="9"/>
  <c r="CH184" i="9"/>
  <c r="CH689" i="9"/>
  <c r="CH650" i="9"/>
  <c r="CH402" i="9"/>
  <c r="CH112" i="9"/>
  <c r="CH94" i="9"/>
  <c r="CH86" i="9"/>
  <c r="CH141" i="9"/>
  <c r="CH496" i="9"/>
  <c r="CH166" i="9"/>
  <c r="CH505" i="9"/>
  <c r="BZ179" i="9"/>
  <c r="BZ355" i="9"/>
  <c r="CH734" i="9"/>
  <c r="CH679" i="9"/>
  <c r="CH324" i="9"/>
  <c r="CH469" i="9"/>
  <c r="CH79" i="9"/>
  <c r="CH519" i="9"/>
  <c r="CH559" i="9"/>
  <c r="CH447" i="9"/>
  <c r="CH542" i="9"/>
  <c r="CH501" i="9"/>
  <c r="CH738" i="9"/>
  <c r="CH694" i="9"/>
  <c r="CH661" i="9"/>
  <c r="CH234" i="9"/>
  <c r="CH122" i="9"/>
  <c r="CH411" i="9"/>
  <c r="CH680" i="9"/>
  <c r="CH239" i="9"/>
  <c r="BZ305" i="9"/>
  <c r="BZ209" i="9"/>
  <c r="CH191" i="9"/>
  <c r="CH466" i="9"/>
  <c r="CH675" i="9"/>
  <c r="CH129" i="9"/>
  <c r="CH361" i="9"/>
  <c r="CH446" i="9"/>
  <c r="CH61" i="9"/>
  <c r="CH158" i="9"/>
  <c r="CH753" i="9"/>
  <c r="CH578" i="9"/>
  <c r="CH637" i="9"/>
  <c r="CH190" i="9"/>
  <c r="CH151" i="9"/>
  <c r="CH733" i="9"/>
  <c r="CH430" i="9"/>
  <c r="CH292" i="9"/>
  <c r="CH397" i="9"/>
  <c r="BZ252" i="9"/>
  <c r="BZ352" i="9"/>
  <c r="CH571" i="9"/>
  <c r="CH676" i="9"/>
  <c r="CH673" i="9"/>
  <c r="CH472" i="9"/>
  <c r="CH68" i="9"/>
  <c r="CH243" i="9"/>
  <c r="CH602" i="9"/>
  <c r="CH171" i="9"/>
  <c r="CH420" i="9"/>
  <c r="CH495" i="9"/>
  <c r="CH306" i="9"/>
  <c r="CH387" i="9"/>
  <c r="CH22" i="9"/>
  <c r="CH619" i="9"/>
  <c r="CH284" i="9"/>
  <c r="CH735" i="9"/>
  <c r="CH355" i="9"/>
  <c r="CH454" i="9"/>
  <c r="BZ344" i="9"/>
  <c r="BZ42" i="9"/>
  <c r="CH696" i="9"/>
  <c r="CH677" i="9"/>
  <c r="CH156" i="9"/>
  <c r="CH620" i="9"/>
  <c r="CH78" i="9"/>
  <c r="CH766" i="9"/>
  <c r="CH539" i="9"/>
  <c r="CH568" i="9"/>
  <c r="CH527" i="9"/>
  <c r="CH240" i="9"/>
  <c r="CH88" i="9"/>
  <c r="CH28" i="9"/>
  <c r="CH62" i="9"/>
  <c r="CH508" i="9"/>
  <c r="CH498" i="9"/>
  <c r="CH736" i="9"/>
  <c r="CH149" i="9"/>
  <c r="CH114" i="9"/>
  <c r="BZ117" i="9"/>
  <c r="BZ195" i="9"/>
  <c r="CH320" i="9"/>
  <c r="BZ63" i="9"/>
  <c r="BZ188" i="9"/>
  <c r="BZ363" i="9"/>
  <c r="BZ148" i="9"/>
  <c r="CH360" i="9"/>
  <c r="CH391" i="9"/>
  <c r="CH727" i="9"/>
  <c r="CH710" i="9"/>
  <c r="CH443" i="9"/>
  <c r="CH560" i="9"/>
  <c r="CH207" i="9"/>
  <c r="CH120" i="9"/>
  <c r="CH455" i="9"/>
  <c r="CH24" i="9"/>
  <c r="CH291" i="9"/>
  <c r="CH309" i="9"/>
  <c r="CH462" i="9"/>
  <c r="CH223" i="9"/>
  <c r="CH627" i="9"/>
  <c r="CH621" i="9"/>
  <c r="CH346" i="9"/>
  <c r="CH214" i="9"/>
  <c r="CH202" i="9"/>
  <c r="BZ201" i="9"/>
  <c r="BZ241" i="9"/>
  <c r="CH416" i="9"/>
  <c r="CH438" i="9"/>
  <c r="CH711" i="9"/>
  <c r="CH348" i="9"/>
  <c r="CH323" i="9"/>
  <c r="CH526" i="9"/>
  <c r="CH160" i="9"/>
  <c r="CH586" i="9"/>
  <c r="CH404" i="9"/>
  <c r="CH382" i="9"/>
  <c r="CH478" i="9"/>
  <c r="CH644" i="9"/>
  <c r="CH653" i="9"/>
  <c r="CH199" i="9"/>
  <c r="CH221" i="9"/>
  <c r="CH475" i="9"/>
  <c r="CH564" i="9"/>
  <c r="CH145" i="9"/>
  <c r="CH740" i="9"/>
  <c r="BZ291" i="9"/>
  <c r="BZ88" i="9"/>
  <c r="CH25" i="9"/>
  <c r="CH658" i="9"/>
  <c r="CH98" i="9"/>
  <c r="CH483" i="9"/>
  <c r="CH287" i="9"/>
  <c r="CH182" i="9"/>
  <c r="CH531" i="9"/>
  <c r="CH705" i="9"/>
  <c r="CH33" i="9"/>
  <c r="CH316" i="9"/>
  <c r="CH403" i="9"/>
  <c r="CH516" i="9"/>
  <c r="CH365" i="9"/>
  <c r="CH29" i="9"/>
  <c r="CH266" i="9"/>
  <c r="CH211" i="9"/>
  <c r="CH500" i="9"/>
  <c r="CH342" i="9"/>
  <c r="BZ111" i="9"/>
  <c r="BZ279" i="9"/>
  <c r="CH263" i="9"/>
  <c r="CH649" i="9"/>
  <c r="CH286" i="9"/>
  <c r="CH558" i="9"/>
  <c r="CH546" i="9"/>
  <c r="CH506" i="9"/>
  <c r="CH110" i="9"/>
  <c r="CH440" i="9"/>
  <c r="CH630" i="9"/>
  <c r="CH238" i="9"/>
  <c r="CH247" i="9"/>
  <c r="CH314" i="9"/>
  <c r="CH714" i="9"/>
  <c r="CH285" i="9"/>
  <c r="CH349" i="9"/>
  <c r="CH268" i="9"/>
  <c r="CH157" i="9"/>
  <c r="CH196" i="9"/>
  <c r="BZ338" i="9"/>
  <c r="BZ39" i="9"/>
  <c r="CH113" i="9"/>
  <c r="CH572" i="9"/>
  <c r="CH254" i="9"/>
  <c r="CH212" i="9"/>
  <c r="CH408" i="9"/>
  <c r="CH76" i="9"/>
  <c r="CH201" i="9"/>
  <c r="CH473" i="9"/>
  <c r="CH84" i="9"/>
  <c r="CH639" i="9"/>
  <c r="CH332" i="9"/>
  <c r="CH599" i="9"/>
  <c r="CH376" i="9"/>
  <c r="CH354" i="9"/>
  <c r="CH143" i="9"/>
  <c r="CH366" i="9"/>
  <c r="CH152" i="9"/>
  <c r="CH163" i="9"/>
  <c r="BZ265" i="9"/>
  <c r="BZ312" i="9"/>
  <c r="CH486" i="9"/>
  <c r="CH460" i="9"/>
  <c r="CH726" i="9"/>
  <c r="CH435" i="9"/>
  <c r="CH102" i="9"/>
  <c r="CH81" i="9"/>
  <c r="CH749" i="9"/>
  <c r="CH413" i="9"/>
  <c r="CH449" i="9"/>
  <c r="CH162" i="9"/>
  <c r="CH161" i="9"/>
  <c r="CH538" i="9"/>
  <c r="CH770" i="9"/>
  <c r="CH270" i="9"/>
  <c r="CH421" i="9"/>
  <c r="CH613" i="9"/>
  <c r="CH589" i="9"/>
  <c r="CH695" i="9"/>
  <c r="BZ229" i="9"/>
  <c r="BZ83" i="9"/>
  <c r="CH147" i="9"/>
  <c r="BZ348" i="9"/>
  <c r="CH168" i="9"/>
  <c r="BZ143" i="9"/>
  <c r="CH611" i="9"/>
  <c r="CH269" i="9"/>
  <c r="CH339" i="9"/>
  <c r="CH99" i="9"/>
  <c r="CH699" i="9"/>
  <c r="CH260" i="9"/>
  <c r="CH299" i="9"/>
  <c r="CH603" i="9"/>
  <c r="CH93" i="9"/>
  <c r="CH547" i="9"/>
  <c r="CH666" i="9"/>
  <c r="CH118" i="9"/>
  <c r="CH302" i="9"/>
  <c r="CH758" i="9"/>
  <c r="CH58" i="9"/>
  <c r="CH761" i="9"/>
  <c r="CH597" i="9"/>
  <c r="CH37" i="9"/>
  <c r="BZ78" i="9"/>
  <c r="BZ116" i="9"/>
  <c r="CH719" i="9"/>
  <c r="CH410" i="9"/>
  <c r="CH683" i="9"/>
  <c r="CH517" i="9"/>
  <c r="CH553" i="9"/>
  <c r="CH445" i="9"/>
  <c r="CH750" i="9"/>
  <c r="CH616" i="9"/>
  <c r="CH579" i="9"/>
  <c r="CH65" i="9"/>
  <c r="CH383" i="9"/>
  <c r="CH338" i="9"/>
  <c r="CH232" i="9"/>
  <c r="CH356" i="9"/>
  <c r="CH136" i="9"/>
  <c r="CH622" i="9"/>
  <c r="CH476" i="9"/>
  <c r="CH27" i="9"/>
  <c r="CH419" i="9"/>
  <c r="BZ251" i="9"/>
  <c r="BZ101" i="9"/>
  <c r="CH258" i="9"/>
  <c r="CH633" i="9"/>
  <c r="CH741" i="9"/>
  <c r="CH585" i="9"/>
  <c r="CH422" i="9"/>
  <c r="CH499" i="9"/>
  <c r="CH594" i="9"/>
  <c r="CH530" i="9"/>
  <c r="CH624" i="9"/>
  <c r="CH378" i="9"/>
  <c r="CH282" i="9"/>
  <c r="CH729" i="9"/>
  <c r="CH748" i="9"/>
  <c r="CH609" i="9"/>
  <c r="CH668" i="9"/>
  <c r="CH215" i="9"/>
  <c r="CH427" i="9"/>
  <c r="CH713" i="9"/>
  <c r="BZ134" i="9"/>
  <c r="BZ65" i="9"/>
  <c r="CH279" i="9"/>
  <c r="CH264" i="9"/>
  <c r="CH350" i="9"/>
  <c r="CH321" i="9"/>
  <c r="CH96" i="9"/>
  <c r="CH549" i="9"/>
  <c r="CH197" i="9"/>
  <c r="CH470" i="9"/>
  <c r="CH80" i="9"/>
  <c r="CH205" i="9"/>
  <c r="CH565" i="9"/>
  <c r="CH107" i="9"/>
  <c r="CH87" i="9"/>
  <c r="CH210" i="9"/>
  <c r="CH518" i="9"/>
  <c r="CH739" i="9"/>
  <c r="CH177" i="9"/>
  <c r="CH250" i="9"/>
  <c r="BZ24" i="9"/>
  <c r="BZ254" i="9"/>
  <c r="CH541" i="9"/>
  <c r="CH35" i="9"/>
  <c r="CH664" i="9"/>
  <c r="BZ289" i="9"/>
  <c r="CH379" i="9"/>
  <c r="CH181" i="9"/>
  <c r="CH203" i="9"/>
  <c r="CH507" i="9"/>
  <c r="CH108" i="9"/>
  <c r="CH315" i="9"/>
  <c r="CH307" i="9"/>
  <c r="CH368" i="9"/>
  <c r="CH219" i="9"/>
  <c r="CH159" i="9"/>
  <c r="CH562" i="9"/>
  <c r="CH249" i="9"/>
  <c r="CH123" i="9"/>
  <c r="CH290" i="9"/>
  <c r="BZ105" i="9"/>
  <c r="BZ71" i="9"/>
  <c r="CH325" i="9"/>
  <c r="CH39" i="9"/>
  <c r="CH216" i="9"/>
  <c r="CH23" i="9"/>
  <c r="CH125" i="9"/>
  <c r="CH31" i="9"/>
  <c r="CH128" i="9"/>
  <c r="CH310" i="9"/>
  <c r="CH187" i="9"/>
  <c r="CH731" i="9"/>
  <c r="CH556" i="9"/>
  <c r="CH514" i="9"/>
  <c r="CH607" i="9"/>
  <c r="CH248" i="9"/>
  <c r="CH532" i="9"/>
  <c r="CH425" i="9"/>
  <c r="CH289" i="9"/>
  <c r="CH545" i="9"/>
  <c r="BZ61" i="9"/>
  <c r="BR22" i="9"/>
  <c r="BZ267" i="9"/>
  <c r="BZ171" i="9"/>
  <c r="CH628" i="9"/>
  <c r="BZ303" i="9"/>
  <c r="CH334" i="9"/>
  <c r="CH524" i="9"/>
  <c r="CH380" i="9"/>
  <c r="CH101" i="9"/>
  <c r="CH432" i="9"/>
  <c r="CH41" i="9"/>
  <c r="CH598" i="9"/>
  <c r="CH451" i="9"/>
  <c r="CH296" i="9"/>
  <c r="CH36" i="9"/>
  <c r="CH97" i="9"/>
  <c r="CH688" i="9"/>
  <c r="CH48" i="9"/>
  <c r="CH612" i="9"/>
  <c r="CH428" i="9"/>
  <c r="CH377" i="9"/>
  <c r="CH164" i="9"/>
  <c r="CH44" i="9"/>
  <c r="CH459" i="9"/>
  <c r="BZ98" i="9"/>
  <c r="BZ242" i="9"/>
  <c r="CH401" i="9"/>
  <c r="CH540" i="9"/>
  <c r="CH103" i="9"/>
  <c r="CH374" i="9"/>
  <c r="CH417" i="9"/>
  <c r="CH479" i="9"/>
  <c r="CH569" i="9"/>
  <c r="CH651" i="9"/>
  <c r="CH490" i="9"/>
  <c r="CH176" i="9"/>
  <c r="CH71" i="9"/>
  <c r="CH340" i="9"/>
  <c r="CH40" i="9"/>
  <c r="CH698" i="9"/>
  <c r="CH642" i="9"/>
  <c r="CH433" i="9"/>
  <c r="CH45" i="9"/>
  <c r="CH600" i="9"/>
  <c r="CH204" i="9"/>
  <c r="BZ180" i="9"/>
  <c r="BZ92" i="9"/>
  <c r="CH593" i="9"/>
  <c r="CH82" i="9"/>
  <c r="CH715" i="9"/>
  <c r="CH467" i="9"/>
  <c r="CH388" i="9"/>
  <c r="CH351" i="9"/>
  <c r="CH660" i="9"/>
  <c r="CH180" i="9"/>
  <c r="CH72" i="9"/>
  <c r="CH47" i="9"/>
  <c r="CH615" i="9"/>
  <c r="CH272" i="9"/>
  <c r="CH686" i="9"/>
  <c r="CH370" i="9"/>
  <c r="CH511" i="9"/>
  <c r="CH395" i="9"/>
  <c r="CH457" i="9"/>
  <c r="BZ82" i="9"/>
  <c r="BZ308" i="9"/>
  <c r="BZ206" i="9"/>
  <c r="CH418" i="9"/>
  <c r="CH702" i="9"/>
  <c r="CH90" i="9"/>
  <c r="BZ294" i="9"/>
  <c r="CH414" i="9"/>
  <c r="CH178" i="9"/>
  <c r="CH237" i="9"/>
  <c r="CH503" i="9"/>
  <c r="CH392" i="9"/>
  <c r="CH259" i="9"/>
  <c r="CH66" i="9"/>
  <c r="CH765" i="9"/>
  <c r="CH480" i="9"/>
  <c r="CH754" i="9"/>
  <c r="CH685" i="9"/>
  <c r="CH137" i="9"/>
  <c r="CH610" i="9"/>
  <c r="CH590" i="9"/>
  <c r="BZ175" i="9"/>
  <c r="BZ343" i="9"/>
  <c r="CH225" i="9"/>
  <c r="CH369" i="9"/>
  <c r="CH116" i="9"/>
  <c r="CH691" i="9"/>
  <c r="CH641" i="9"/>
  <c r="CH155" i="9"/>
  <c r="CH341" i="9"/>
  <c r="CH63" i="9"/>
  <c r="CH322" i="9"/>
  <c r="CH482" i="9"/>
  <c r="CH584" i="9"/>
  <c r="CH255" i="9"/>
  <c r="CH512" i="9"/>
  <c r="CH384" i="9"/>
  <c r="CH394" i="9"/>
  <c r="CH567" i="9"/>
  <c r="CH300" i="9"/>
  <c r="CH474" i="9"/>
  <c r="BZ43" i="9"/>
  <c r="BZ304" i="9"/>
  <c r="CH328" i="9"/>
  <c r="CH139" i="9"/>
  <c r="CH119" i="9"/>
  <c r="CH175" i="9"/>
  <c r="CH424" i="9"/>
  <c r="CH242" i="9"/>
  <c r="CH331" i="9"/>
  <c r="CH218" i="9"/>
  <c r="CH626" i="9"/>
  <c r="CH657" i="9"/>
  <c r="CH645" i="9"/>
  <c r="CH257" i="9"/>
  <c r="CH297" i="9"/>
  <c r="CH570" i="9"/>
  <c r="CH111" i="9"/>
  <c r="CH92" i="9"/>
  <c r="CH256" i="9"/>
  <c r="CH130" i="9"/>
  <c r="BZ293" i="9"/>
  <c r="BZ331" i="9"/>
  <c r="BZ357" i="9"/>
  <c r="BZ215" i="9"/>
  <c r="CH347" i="9"/>
  <c r="BZ80" i="9"/>
  <c r="CH172" i="9"/>
  <c r="CH50" i="9"/>
  <c r="CH124" i="9"/>
  <c r="CH535" i="9"/>
  <c r="CH64" i="9"/>
  <c r="CH131" i="9"/>
  <c r="CH674" i="9"/>
  <c r="CH357" i="9"/>
  <c r="CH135" i="9"/>
  <c r="CH647" i="9"/>
  <c r="CH233" i="9"/>
  <c r="CH563" i="9"/>
  <c r="CH525" i="9"/>
  <c r="CH236" i="9"/>
  <c r="CH646" i="9"/>
  <c r="CH231" i="9"/>
  <c r="CH345" i="9"/>
  <c r="CH353" i="9"/>
  <c r="BZ364" i="9"/>
  <c r="BZ49" i="9"/>
  <c r="BZ108" i="9"/>
  <c r="CH251" i="9"/>
  <c r="CH744" i="9"/>
  <c r="CH592" i="9"/>
  <c r="CH372" i="9"/>
  <c r="CH623" i="9"/>
  <c r="CH537" i="9"/>
  <c r="CH235" i="9"/>
  <c r="CH326" i="9"/>
  <c r="CH415" i="9"/>
  <c r="CH308" i="9"/>
  <c r="CH265" i="9"/>
  <c r="CH529" i="9"/>
  <c r="CH241" i="9"/>
  <c r="CH732" i="9"/>
  <c r="CH359" i="9"/>
  <c r="CH681" i="9"/>
  <c r="CH132" i="9"/>
  <c r="CH115" i="9"/>
  <c r="BZ316" i="9"/>
  <c r="CH437" i="9"/>
  <c r="CH195" i="9"/>
  <c r="CH105" i="9"/>
  <c r="CH663" i="9"/>
  <c r="CH144" i="9"/>
  <c r="CH364" i="9"/>
  <c r="CH317" i="9"/>
  <c r="CH573" i="9"/>
  <c r="CH759" i="9"/>
  <c r="CH771" i="9"/>
  <c r="CH654" i="9"/>
  <c r="CH57" i="9"/>
  <c r="CH126" i="9"/>
  <c r="CH700" i="9"/>
  <c r="CH548" i="9"/>
  <c r="CH552" i="9"/>
  <c r="CH294" i="9"/>
  <c r="CH604" i="9"/>
  <c r="CH751" i="9"/>
  <c r="BZ151" i="9"/>
  <c r="BZ278" i="9"/>
  <c r="CH551" i="9"/>
  <c r="CH305" i="9"/>
  <c r="CH485" i="9"/>
  <c r="CH444" i="9"/>
  <c r="CH636" i="9"/>
  <c r="CH494" i="9"/>
  <c r="CH335" i="9"/>
  <c r="CH252" i="9"/>
  <c r="CH618" i="9"/>
  <c r="CH595" i="9"/>
  <c r="CH697" i="9"/>
  <c r="CH312" i="9"/>
  <c r="CH400" i="9"/>
  <c r="CH632" i="9"/>
  <c r="CH471" i="9"/>
  <c r="CH687" i="9"/>
  <c r="CH521" i="9"/>
  <c r="CH386" i="9"/>
  <c r="BZ147" i="9"/>
  <c r="CH91" i="9"/>
  <c r="CH344" i="9"/>
  <c r="CH557" i="9"/>
  <c r="CH635" i="9"/>
  <c r="CH536" i="9"/>
  <c r="CH26" i="9"/>
  <c r="CH423" i="9"/>
  <c r="CH194" i="9"/>
  <c r="CH461" i="9"/>
  <c r="CH718" i="9"/>
  <c r="CH509" i="9"/>
  <c r="CH192" i="9"/>
  <c r="CH318" i="9"/>
  <c r="CH684" i="9"/>
  <c r="CH406" i="9"/>
  <c r="CH43" i="9"/>
  <c r="CH363" i="9"/>
  <c r="CH583" i="9"/>
  <c r="CH441" i="9"/>
  <c r="BZ259" i="9"/>
  <c r="BZ313" i="9"/>
  <c r="CH591" i="9"/>
  <c r="CH730" i="9"/>
  <c r="CH640" i="9"/>
  <c r="CH281" i="9"/>
  <c r="CH229" i="9"/>
  <c r="CH678" i="9"/>
  <c r="CH643" i="9"/>
  <c r="CH329" i="9"/>
  <c r="CH77" i="9"/>
  <c r="CH767" i="9"/>
  <c r="CH381" i="9"/>
  <c r="CH587" i="9"/>
  <c r="CH228" i="9"/>
  <c r="CH728" i="9"/>
  <c r="CH510" i="9"/>
  <c r="CH756" i="9"/>
  <c r="CH336" i="9"/>
  <c r="CH337" i="9"/>
  <c r="BZ37" i="9"/>
  <c r="BZ47" i="9"/>
  <c r="BZ246" i="9"/>
  <c r="BZ284" i="9"/>
  <c r="CH672" i="9"/>
  <c r="BZ53" i="9"/>
  <c r="BZ115" i="9"/>
  <c r="BZ290" i="9"/>
  <c r="BZ257" i="9"/>
  <c r="BZ256" i="9"/>
  <c r="BZ91" i="9"/>
  <c r="BZ213" i="9"/>
  <c r="BR181" i="9"/>
  <c r="BR49" i="9"/>
  <c r="BR121" i="9"/>
  <c r="BR160" i="9"/>
  <c r="BR27" i="9"/>
  <c r="BR165" i="9"/>
  <c r="CH304" i="9"/>
  <c r="BZ361" i="9"/>
  <c r="BZ336" i="9"/>
  <c r="BZ169" i="9"/>
  <c r="BZ185" i="9"/>
  <c r="CH429" i="9"/>
  <c r="BZ280" i="9"/>
  <c r="BZ235" i="9"/>
  <c r="CH481" i="9"/>
  <c r="BZ275" i="9"/>
  <c r="BZ118" i="9"/>
  <c r="BR131" i="9"/>
  <c r="BR130" i="9"/>
  <c r="BR87" i="9"/>
  <c r="BR193" i="9"/>
  <c r="BR38" i="9"/>
  <c r="CH682" i="9"/>
  <c r="BZ66" i="9"/>
  <c r="BZ157" i="9"/>
  <c r="BZ176" i="9"/>
  <c r="BZ349" i="9"/>
  <c r="CH165" i="9"/>
  <c r="BZ360" i="9"/>
  <c r="BZ35" i="9"/>
  <c r="BZ125" i="9"/>
  <c r="BZ222" i="9"/>
  <c r="BR94" i="9"/>
  <c r="BR210" i="9"/>
  <c r="BR157" i="9"/>
  <c r="BR215" i="9"/>
  <c r="BR24" i="9"/>
  <c r="BR164" i="9"/>
  <c r="BZ272" i="9"/>
  <c r="BZ107" i="9"/>
  <c r="CH183" i="9"/>
  <c r="BZ106" i="9"/>
  <c r="BZ273" i="9"/>
  <c r="BZ196" i="9"/>
  <c r="BZ327" i="9"/>
  <c r="CH224" i="9"/>
  <c r="BZ146" i="9"/>
  <c r="CH458" i="9"/>
  <c r="BR123" i="9"/>
  <c r="BR184" i="9"/>
  <c r="BR23" i="9"/>
  <c r="BR106" i="9"/>
  <c r="BR168" i="9"/>
  <c r="CH209" i="9"/>
  <c r="BZ248" i="9"/>
  <c r="BZ168" i="9"/>
  <c r="BZ172" i="9"/>
  <c r="BZ193" i="9"/>
  <c r="CH712" i="9"/>
  <c r="BZ207" i="9"/>
  <c r="CH670" i="9"/>
  <c r="BZ186" i="9"/>
  <c r="BZ130" i="9"/>
  <c r="BR138" i="9"/>
  <c r="BR30" i="9"/>
  <c r="BR128" i="9"/>
  <c r="BR129" i="9"/>
  <c r="BR67" i="9"/>
  <c r="BR37" i="9"/>
  <c r="BZ202" i="9"/>
  <c r="BZ208" i="9"/>
  <c r="CH574" i="9"/>
  <c r="BZ161" i="9"/>
  <c r="BZ359" i="9"/>
  <c r="BZ262" i="9"/>
  <c r="BZ211" i="9"/>
  <c r="CH522" i="9"/>
  <c r="BZ184" i="9"/>
  <c r="CH267" i="9"/>
  <c r="BR50" i="9"/>
  <c r="BR32" i="9"/>
  <c r="BR47" i="9"/>
  <c r="BR98" i="9"/>
  <c r="BR142" i="9"/>
  <c r="BR90" i="9"/>
  <c r="BR206" i="9"/>
  <c r="BR177" i="9"/>
  <c r="BR173" i="9"/>
  <c r="BZ137" i="9"/>
  <c r="BZ136" i="9"/>
  <c r="BZ192" i="9"/>
  <c r="BZ288" i="9"/>
  <c r="BZ70" i="9"/>
  <c r="BR153" i="9"/>
  <c r="BR64" i="9"/>
  <c r="BR143" i="9"/>
  <c r="BR178" i="9"/>
  <c r="BR141" i="9"/>
  <c r="BR155" i="9"/>
  <c r="CH244" i="9"/>
  <c r="BZ77" i="9"/>
  <c r="BZ79" i="9"/>
  <c r="BZ27" i="9"/>
  <c r="BZ56" i="9"/>
  <c r="CH708" i="9"/>
  <c r="BZ110" i="9"/>
  <c r="BZ197" i="9"/>
  <c r="BZ323" i="9"/>
  <c r="BZ190" i="9"/>
  <c r="BR161" i="9"/>
  <c r="BR44" i="9"/>
  <c r="BR163" i="9"/>
  <c r="BR55" i="9"/>
  <c r="BR115" i="9"/>
  <c r="BR92" i="9"/>
  <c r="BZ299" i="9"/>
  <c r="BZ33" i="9"/>
  <c r="CH303" i="9"/>
  <c r="BZ276" i="9"/>
  <c r="BZ123" i="9"/>
  <c r="CH399" i="9"/>
  <c r="BZ156" i="9"/>
  <c r="BZ271" i="9"/>
  <c r="BZ102" i="9"/>
  <c r="BZ74" i="9"/>
  <c r="BR59" i="9"/>
  <c r="BR109" i="9"/>
  <c r="BR105" i="9"/>
  <c r="BR52" i="9"/>
  <c r="BR207" i="9"/>
  <c r="CH167" i="9"/>
  <c r="BZ189" i="9"/>
  <c r="CH601" i="9"/>
  <c r="CH206" i="9"/>
  <c r="BZ119" i="9"/>
  <c r="BZ282" i="9"/>
  <c r="BZ261" i="9"/>
  <c r="BZ114" i="9"/>
  <c r="CH245" i="9"/>
  <c r="BZ187" i="9"/>
  <c r="BZ268" i="9"/>
  <c r="BR137" i="9"/>
  <c r="BR35" i="9"/>
  <c r="BR135" i="9"/>
  <c r="BR60" i="9"/>
  <c r="BR159" i="9"/>
  <c r="CH222" i="9"/>
  <c r="BZ126" i="9"/>
  <c r="BZ264" i="9"/>
  <c r="BZ310" i="9"/>
  <c r="BZ155" i="9"/>
  <c r="CH283" i="9"/>
  <c r="BZ81" i="9"/>
  <c r="BZ260" i="9"/>
  <c r="BZ283" i="9"/>
  <c r="BZ55" i="9"/>
  <c r="BR114" i="9"/>
  <c r="BR156" i="9"/>
  <c r="BR31" i="9"/>
  <c r="BR124" i="9"/>
  <c r="BR42" i="9"/>
  <c r="BR125" i="9"/>
  <c r="BZ345" i="9"/>
  <c r="BZ163" i="9"/>
  <c r="CH83" i="9"/>
  <c r="BZ311" i="9"/>
  <c r="BZ337" i="9"/>
  <c r="BZ296" i="9"/>
  <c r="BZ150" i="9"/>
  <c r="CH398" i="9"/>
  <c r="BZ127" i="9"/>
  <c r="BZ84" i="9"/>
  <c r="BR95" i="9"/>
  <c r="BR41" i="9"/>
  <c r="BR167" i="9"/>
  <c r="BR91" i="9"/>
  <c r="CH261" i="9"/>
  <c r="BZ233" i="9"/>
  <c r="CH186" i="9"/>
  <c r="BZ133" i="9"/>
  <c r="BZ227" i="9"/>
  <c r="BR213" i="9"/>
  <c r="BR53" i="9"/>
  <c r="BR171" i="9"/>
  <c r="BR211" i="9"/>
  <c r="BR29" i="9"/>
  <c r="BR194" i="9"/>
  <c r="CH173" i="9"/>
  <c r="BZ29" i="9"/>
  <c r="CH100" i="9"/>
  <c r="BZ325" i="9"/>
  <c r="BZ225" i="9"/>
  <c r="CH109" i="9"/>
  <c r="BZ250" i="9"/>
  <c r="BZ200" i="9"/>
  <c r="BZ154" i="9"/>
  <c r="BZ298" i="9"/>
  <c r="BR205" i="9"/>
  <c r="BR70" i="9"/>
  <c r="BR158" i="9"/>
  <c r="BR83" i="9"/>
  <c r="BR39" i="9"/>
  <c r="BR120" i="9"/>
  <c r="BZ128" i="9"/>
  <c r="BZ238" i="9"/>
  <c r="CH153" i="9"/>
  <c r="BZ191" i="9"/>
  <c r="CH273" i="9"/>
  <c r="BZ302" i="9"/>
  <c r="BZ340" i="9"/>
  <c r="CH725" i="9"/>
  <c r="BZ96" i="9"/>
  <c r="BZ162" i="9"/>
  <c r="BR119" i="9"/>
  <c r="BR127" i="9"/>
  <c r="BR208" i="9"/>
  <c r="BR79" i="9"/>
  <c r="BR66" i="9"/>
  <c r="CH390" i="9"/>
  <c r="BZ198" i="9"/>
  <c r="BZ44" i="9"/>
  <c r="BZ160" i="9"/>
  <c r="BZ315" i="9"/>
  <c r="CH606" i="9"/>
  <c r="BZ153" i="9"/>
  <c r="CH385" i="9"/>
  <c r="BZ31" i="9"/>
  <c r="BZ342" i="9"/>
  <c r="BZ333" i="9"/>
  <c r="BR77" i="9"/>
  <c r="BR102" i="9"/>
  <c r="BR43" i="9"/>
  <c r="BR103" i="9"/>
  <c r="BR97" i="9"/>
  <c r="BZ76" i="9"/>
  <c r="BZ142" i="9"/>
  <c r="CH452" i="9"/>
  <c r="BZ26" i="9"/>
  <c r="BZ173" i="9"/>
  <c r="CH690" i="9"/>
  <c r="BZ263" i="9"/>
  <c r="BZ124" i="9"/>
  <c r="BZ90" i="9"/>
  <c r="BZ255" i="9"/>
  <c r="BR118" i="9"/>
  <c r="BR58" i="9"/>
  <c r="BR202" i="9"/>
  <c r="BR69" i="9"/>
  <c r="BR185" i="9"/>
  <c r="CH742" i="9"/>
  <c r="BZ228" i="9"/>
  <c r="CH656" i="9"/>
  <c r="BZ356" i="9"/>
  <c r="BZ244" i="9"/>
  <c r="CH276" i="9"/>
  <c r="BZ274" i="9"/>
  <c r="BZ322" i="9"/>
  <c r="CH74" i="9"/>
  <c r="BZ319" i="9"/>
  <c r="BZ324" i="9"/>
  <c r="BR170" i="9"/>
  <c r="BR88" i="9"/>
  <c r="BR107" i="9"/>
  <c r="BR111" i="9"/>
  <c r="BR134" i="9"/>
  <c r="CH278" i="9"/>
  <c r="BZ219" i="9"/>
  <c r="CH262" i="9"/>
  <c r="BZ62" i="9"/>
  <c r="CH629" i="9"/>
  <c r="BR96" i="9"/>
  <c r="BR48" i="9"/>
  <c r="BR195" i="9"/>
  <c r="BR198" i="9"/>
  <c r="BR176" i="9"/>
  <c r="BR183" i="9"/>
  <c r="BZ234" i="9"/>
  <c r="BZ353" i="9"/>
  <c r="CH169" i="9"/>
  <c r="BZ122" i="9"/>
  <c r="CH89" i="9"/>
  <c r="CH95" i="9"/>
  <c r="BZ135" i="9"/>
  <c r="CH746" i="9"/>
  <c r="BZ94" i="9"/>
  <c r="BZ328" i="9"/>
  <c r="BR99" i="9"/>
  <c r="BR190" i="9"/>
  <c r="BR93" i="9"/>
  <c r="BR126" i="9"/>
  <c r="BR117" i="9"/>
  <c r="BR34" i="9"/>
  <c r="BZ224" i="9"/>
  <c r="BZ131" i="9"/>
  <c r="CH442" i="9"/>
  <c r="BZ297" i="9"/>
  <c r="BZ203" i="9"/>
  <c r="BZ100" i="9"/>
  <c r="BZ54" i="9"/>
  <c r="CH709" i="9"/>
  <c r="BZ321" i="9"/>
  <c r="CH134" i="9"/>
  <c r="BR162" i="9"/>
  <c r="BR62" i="9"/>
  <c r="BR179" i="9"/>
  <c r="BR82" i="9"/>
  <c r="BR133" i="9"/>
  <c r="CH367" i="9"/>
  <c r="BZ231" i="9"/>
  <c r="BZ362" i="9"/>
  <c r="BZ86" i="9"/>
  <c r="BZ301" i="9"/>
  <c r="CH580" i="9"/>
  <c r="BZ332" i="9"/>
  <c r="BZ341" i="9"/>
  <c r="BZ95" i="9"/>
  <c r="BZ178" i="9"/>
  <c r="BR182" i="9"/>
  <c r="BR85" i="9"/>
  <c r="BR172" i="9"/>
  <c r="BR112" i="9"/>
  <c r="BR110" i="9"/>
  <c r="BR51" i="9"/>
  <c r="BZ58" i="9"/>
  <c r="BZ247" i="9"/>
  <c r="CH426" i="9"/>
  <c r="BZ270" i="9"/>
  <c r="BZ22" i="9"/>
  <c r="BZ351" i="9"/>
  <c r="BZ121" i="9"/>
  <c r="CH493" i="9"/>
  <c r="BZ59" i="9"/>
  <c r="BZ166" i="9"/>
  <c r="BR175" i="9"/>
  <c r="BR150" i="9"/>
  <c r="BR166" i="9"/>
  <c r="BR203" i="9"/>
  <c r="BR45" i="9"/>
  <c r="CH450" i="9"/>
  <c r="BZ253" i="9"/>
  <c r="BZ93" i="9"/>
  <c r="BZ339" i="9"/>
  <c r="BZ326" i="9"/>
  <c r="CH170" i="9"/>
  <c r="BZ75" i="9"/>
  <c r="CH189" i="9"/>
  <c r="BZ51" i="9"/>
  <c r="BZ138" i="9"/>
  <c r="BR139" i="9"/>
  <c r="BR186" i="9"/>
  <c r="BR74" i="9"/>
  <c r="BR68" i="9"/>
  <c r="BZ269" i="9"/>
  <c r="BZ199" i="9"/>
  <c r="CH146" i="9"/>
  <c r="BZ285" i="9"/>
  <c r="BZ347" i="9"/>
  <c r="BR149" i="9"/>
  <c r="BR104" i="9"/>
  <c r="BR116" i="9"/>
  <c r="BR57" i="9"/>
  <c r="BR63" i="9"/>
  <c r="BR174" i="9"/>
  <c r="BZ314" i="9"/>
  <c r="BZ258" i="9"/>
  <c r="CH515" i="9"/>
  <c r="BZ165" i="9"/>
  <c r="BZ38" i="9"/>
  <c r="BZ232" i="9"/>
  <c r="BZ159" i="9"/>
  <c r="CH319" i="9"/>
  <c r="BZ287" i="9"/>
  <c r="CH52" i="9"/>
  <c r="BR147" i="9"/>
  <c r="BR25" i="9"/>
  <c r="BR84" i="9"/>
  <c r="BR192" i="9"/>
  <c r="BR169" i="9"/>
  <c r="BZ104" i="9"/>
  <c r="BZ212" i="9"/>
  <c r="CH343" i="9"/>
  <c r="CH576" i="9"/>
  <c r="BZ41" i="9"/>
  <c r="BZ221" i="9"/>
  <c r="BZ141" i="9"/>
  <c r="BZ167" i="9"/>
  <c r="CH333" i="9"/>
  <c r="BZ109" i="9"/>
  <c r="BZ354" i="9"/>
  <c r="BR46" i="9"/>
  <c r="BR146" i="9"/>
  <c r="BR204" i="9"/>
  <c r="BR201" i="9"/>
  <c r="BR80" i="9"/>
  <c r="BZ34" i="9"/>
  <c r="BZ217" i="9"/>
  <c r="CH51" i="9"/>
  <c r="BZ149" i="9"/>
  <c r="BZ68" i="9"/>
  <c r="CH716" i="9"/>
  <c r="BZ50" i="9"/>
  <c r="BZ183" i="9"/>
  <c r="BZ220" i="9"/>
  <c r="BZ87" i="9"/>
  <c r="BR26" i="9"/>
  <c r="BR40" i="9"/>
  <c r="BR36" i="9"/>
  <c r="BR54" i="9"/>
  <c r="BR196" i="9"/>
  <c r="BR144" i="9"/>
  <c r="BZ67" i="9"/>
  <c r="BZ99" i="9"/>
  <c r="CH127" i="9"/>
  <c r="BZ57" i="9"/>
  <c r="BZ139" i="9"/>
  <c r="BZ174" i="9"/>
  <c r="BZ277" i="9"/>
  <c r="CH582" i="9"/>
  <c r="BZ25" i="9"/>
  <c r="CH49" i="9"/>
  <c r="BR81" i="9"/>
  <c r="BR100" i="9"/>
  <c r="BR140" i="9"/>
  <c r="BR152" i="9"/>
  <c r="BR191" i="9"/>
  <c r="CH274" i="9"/>
  <c r="BZ292" i="9"/>
  <c r="BZ350" i="9"/>
  <c r="BZ358" i="9"/>
  <c r="BZ309" i="9"/>
  <c r="CH208" i="9"/>
  <c r="BZ239" i="9"/>
  <c r="BZ97" i="9"/>
  <c r="BZ152" i="9"/>
  <c r="BZ236" i="9"/>
  <c r="BR136" i="9"/>
  <c r="BR212" i="9"/>
  <c r="BR214" i="9"/>
  <c r="BR145" i="9"/>
  <c r="BR187" i="9"/>
  <c r="BZ60" i="9"/>
  <c r="BZ40" i="9"/>
  <c r="CH671" i="9"/>
  <c r="BZ194" i="9"/>
  <c r="BZ205" i="9"/>
  <c r="BR132" i="9"/>
  <c r="BR108" i="9"/>
  <c r="BJ22" i="9"/>
  <c r="BR197" i="9"/>
  <c r="BR217" i="9"/>
  <c r="BZ240" i="9"/>
  <c r="BZ30" i="9"/>
  <c r="BZ69" i="9"/>
  <c r="CH550" i="9"/>
  <c r="BZ145" i="9"/>
  <c r="BZ335" i="9"/>
  <c r="BZ210" i="9"/>
  <c r="BZ204" i="9"/>
  <c r="CH692" i="9"/>
  <c r="BZ48" i="9"/>
  <c r="BZ223" i="9"/>
  <c r="BR218" i="9"/>
  <c r="BR65" i="9"/>
  <c r="BR216" i="9"/>
  <c r="BR148" i="9"/>
  <c r="BR209" i="9"/>
  <c r="CH67" i="9"/>
  <c r="BZ120" i="9"/>
  <c r="BZ307" i="9"/>
  <c r="BZ226" i="9"/>
  <c r="BZ218" i="9"/>
  <c r="CH533" i="9"/>
  <c r="BZ243" i="9"/>
  <c r="CH659" i="9"/>
  <c r="CH38" i="9"/>
  <c r="BZ334" i="9"/>
  <c r="BZ306" i="9"/>
  <c r="BR76" i="9"/>
  <c r="BR188" i="9"/>
  <c r="BR78" i="9"/>
  <c r="BR61" i="9"/>
  <c r="BR154" i="9"/>
  <c r="BZ346" i="9"/>
  <c r="BZ45" i="9"/>
  <c r="CH743" i="9"/>
  <c r="BZ318" i="9"/>
  <c r="CH138" i="9"/>
  <c r="BZ140" i="9"/>
  <c r="BZ295" i="9"/>
  <c r="CH389" i="9"/>
  <c r="BZ245" i="9"/>
  <c r="BZ164" i="9"/>
  <c r="BR71" i="9"/>
  <c r="BR151" i="9"/>
  <c r="BR33" i="9"/>
  <c r="BR113" i="9"/>
  <c r="BR86" i="9"/>
  <c r="CH150" i="9"/>
  <c r="BZ36" i="9"/>
  <c r="CH253" i="9"/>
  <c r="BZ72" i="9"/>
  <c r="BZ281" i="9"/>
  <c r="CH752" i="9"/>
  <c r="BZ170" i="9"/>
  <c r="BZ64" i="9"/>
  <c r="CH764" i="9"/>
  <c r="BZ52" i="9"/>
  <c r="BZ182" i="9"/>
  <c r="BR219" i="9"/>
  <c r="BR56" i="9"/>
  <c r="BR200" i="9"/>
  <c r="BR199" i="9"/>
  <c r="BR28" i="9"/>
  <c r="BZ158" i="9"/>
  <c r="BZ132" i="9"/>
  <c r="CH34" i="9"/>
  <c r="BZ181" i="9"/>
  <c r="BZ286" i="9"/>
  <c r="CH463" i="9"/>
  <c r="BZ103" i="9"/>
  <c r="CH566" i="9"/>
  <c r="BZ177" i="9"/>
  <c r="BZ317" i="9"/>
  <c r="BR122" i="9"/>
  <c r="BR73" i="9"/>
  <c r="BR89" i="9"/>
  <c r="BR72" i="9"/>
  <c r="BR189" i="9"/>
  <c r="BR101" i="9"/>
  <c r="BR75" i="9"/>
  <c r="BR180" i="9"/>
  <c r="BJ95" i="9"/>
  <c r="BJ47" i="9"/>
  <c r="BJ348" i="9"/>
  <c r="BJ316" i="9"/>
  <c r="BJ296" i="9"/>
  <c r="BJ105" i="9"/>
  <c r="BJ340" i="9"/>
  <c r="BJ127" i="9"/>
  <c r="BJ197" i="9"/>
  <c r="BJ216" i="9"/>
  <c r="BJ154" i="9"/>
  <c r="BJ224" i="9"/>
  <c r="BJ43" i="9"/>
  <c r="BJ51" i="9"/>
  <c r="BJ71" i="9"/>
  <c r="BJ236" i="9"/>
  <c r="BJ55" i="9"/>
  <c r="BJ118" i="9"/>
  <c r="BJ27" i="9"/>
  <c r="BJ132" i="9"/>
  <c r="BJ176" i="9"/>
  <c r="BJ141" i="9"/>
  <c r="BJ187" i="9"/>
  <c r="BJ85" i="9"/>
  <c r="BJ102" i="9"/>
  <c r="BJ121" i="9"/>
  <c r="BJ172" i="9"/>
  <c r="BJ201" i="9"/>
  <c r="BJ258" i="9"/>
  <c r="BJ113" i="9"/>
  <c r="BJ323" i="9"/>
  <c r="BJ180" i="9"/>
  <c r="BJ347" i="9"/>
  <c r="BJ112" i="9"/>
  <c r="BJ349" i="9"/>
  <c r="BJ122" i="9"/>
  <c r="BJ28" i="9"/>
  <c r="BJ320" i="9"/>
  <c r="BJ64" i="9"/>
  <c r="BJ203" i="9"/>
  <c r="BJ139" i="9"/>
  <c r="BJ272" i="9"/>
  <c r="BJ331" i="9"/>
  <c r="BJ306" i="9"/>
  <c r="BJ189" i="9"/>
  <c r="BJ53" i="9"/>
  <c r="BJ183" i="9"/>
  <c r="BJ275" i="9"/>
  <c r="BJ253" i="9"/>
  <c r="BJ291" i="9"/>
  <c r="BJ54" i="9"/>
  <c r="BJ195" i="9"/>
  <c r="BJ150" i="9"/>
  <c r="BJ268" i="9"/>
  <c r="BJ230" i="9"/>
  <c r="BJ116" i="9"/>
  <c r="BJ137" i="9"/>
  <c r="BJ79" i="9"/>
  <c r="BJ341" i="9"/>
  <c r="BJ168" i="9"/>
  <c r="BJ307" i="9"/>
  <c r="BJ109" i="9"/>
  <c r="BJ284" i="9"/>
  <c r="BJ114" i="9"/>
  <c r="BJ161" i="9"/>
  <c r="BJ35" i="9"/>
  <c r="BJ229" i="9"/>
  <c r="BJ274" i="9"/>
  <c r="BJ238" i="9"/>
  <c r="BJ256" i="9"/>
  <c r="BJ63" i="9"/>
  <c r="BJ65" i="9"/>
  <c r="BJ164" i="9"/>
  <c r="BJ48" i="9"/>
  <c r="BJ271" i="9"/>
  <c r="BJ171" i="9"/>
  <c r="BJ98" i="9"/>
  <c r="BJ110" i="9"/>
  <c r="BJ227" i="9"/>
  <c r="BJ126" i="9"/>
  <c r="BJ130" i="9"/>
  <c r="BJ175" i="9"/>
  <c r="BJ89" i="9"/>
  <c r="BJ44" i="9"/>
  <c r="BJ178" i="9"/>
  <c r="BJ173" i="9"/>
  <c r="BJ211" i="9"/>
  <c r="BJ62" i="9"/>
  <c r="BJ38" i="9"/>
  <c r="BJ59" i="9"/>
  <c r="BJ242" i="9"/>
  <c r="BJ159" i="9"/>
  <c r="BJ207" i="9"/>
  <c r="BJ247" i="9"/>
  <c r="BJ277" i="9"/>
  <c r="BJ169" i="9"/>
  <c r="BJ212" i="9"/>
  <c r="BJ72" i="9"/>
  <c r="BJ318" i="9"/>
  <c r="BJ37" i="9"/>
  <c r="BJ342" i="9"/>
  <c r="BJ68" i="9"/>
  <c r="BJ31" i="9"/>
  <c r="BJ338" i="9"/>
  <c r="BJ160" i="9"/>
  <c r="BJ152" i="9"/>
  <c r="BJ294" i="9"/>
  <c r="BJ111" i="9"/>
  <c r="BJ86" i="9"/>
  <c r="BJ93" i="9"/>
  <c r="BJ204" i="9"/>
  <c r="BJ298" i="9"/>
  <c r="BJ103" i="9"/>
  <c r="BJ263" i="9"/>
  <c r="BJ280" i="9"/>
  <c r="BJ214" i="9"/>
  <c r="BJ115" i="9"/>
  <c r="BJ67" i="9"/>
  <c r="BJ237" i="9"/>
  <c r="BJ61" i="9"/>
  <c r="BJ41" i="9"/>
  <c r="BJ317" i="9"/>
  <c r="BJ292" i="9"/>
  <c r="BJ29" i="9"/>
  <c r="BJ286" i="9"/>
  <c r="BJ251" i="9"/>
  <c r="BJ330" i="9"/>
  <c r="BJ333" i="9"/>
  <c r="BJ23" i="9"/>
  <c r="BJ313" i="9"/>
  <c r="BJ57" i="9"/>
  <c r="BJ285" i="9"/>
  <c r="BJ181" i="9"/>
  <c r="BJ144" i="9"/>
  <c r="BJ25" i="9"/>
  <c r="BJ346" i="9"/>
  <c r="BJ288" i="9"/>
  <c r="BJ190" i="9"/>
  <c r="BJ222" i="9"/>
  <c r="BJ309" i="9"/>
  <c r="BJ260" i="9"/>
  <c r="BJ87" i="9"/>
  <c r="BJ324" i="9"/>
  <c r="BJ252" i="9"/>
  <c r="BJ148" i="9"/>
  <c r="BJ266" i="9"/>
  <c r="BJ117" i="9"/>
  <c r="BJ200" i="9"/>
  <c r="BJ234" i="9"/>
  <c r="BJ326" i="9"/>
  <c r="BJ82" i="9"/>
  <c r="BJ46" i="9"/>
  <c r="BJ123" i="9"/>
  <c r="BJ202" i="9"/>
  <c r="BJ81" i="9"/>
  <c r="BJ225" i="9"/>
  <c r="BJ26" i="9"/>
  <c r="BJ305" i="9"/>
  <c r="BJ97" i="9"/>
  <c r="BJ73" i="9"/>
  <c r="BJ75" i="9"/>
  <c r="BJ84" i="9"/>
  <c r="BJ300" i="9"/>
  <c r="BJ339" i="9"/>
  <c r="BJ322" i="9"/>
  <c r="BJ162" i="9"/>
  <c r="BJ255" i="9"/>
  <c r="BJ147" i="9"/>
  <c r="BJ104" i="9"/>
  <c r="BJ170" i="9"/>
  <c r="BJ52" i="9"/>
  <c r="BJ119" i="9"/>
  <c r="BJ108" i="9"/>
  <c r="BJ78" i="9"/>
  <c r="BJ223" i="9"/>
  <c r="BJ60" i="9"/>
  <c r="BJ92" i="9"/>
  <c r="BJ235" i="9"/>
  <c r="BJ283" i="9"/>
  <c r="BJ281" i="9"/>
  <c r="BJ128" i="9"/>
  <c r="BJ33" i="9"/>
  <c r="BJ264" i="9"/>
  <c r="BJ166" i="9"/>
  <c r="BJ351" i="9"/>
  <c r="BJ77" i="9"/>
  <c r="BJ184" i="9"/>
  <c r="BJ70" i="9"/>
  <c r="BJ198" i="9"/>
  <c r="BJ215" i="9"/>
  <c r="BJ206" i="9"/>
  <c r="BJ94" i="9"/>
  <c r="BJ42" i="9"/>
  <c r="BJ36" i="9"/>
  <c r="BJ297" i="9"/>
  <c r="BJ209" i="9"/>
  <c r="BJ182" i="9"/>
  <c r="BJ165" i="9"/>
  <c r="BJ135" i="9"/>
  <c r="BJ278" i="9"/>
  <c r="BJ240" i="9"/>
  <c r="BJ345" i="9"/>
  <c r="BJ32" i="9"/>
  <c r="BJ218" i="9"/>
  <c r="BJ107" i="9"/>
  <c r="BJ58" i="9"/>
  <c r="BJ270" i="9"/>
  <c r="BJ210" i="9"/>
  <c r="BJ138" i="9"/>
  <c r="BJ344" i="9"/>
  <c r="BJ90" i="9"/>
  <c r="BJ49" i="9"/>
  <c r="BJ124" i="9"/>
  <c r="BJ314" i="9"/>
  <c r="BJ269" i="9"/>
  <c r="BJ106" i="9"/>
  <c r="BJ332" i="9"/>
  <c r="BJ350" i="9"/>
  <c r="BJ142" i="9"/>
  <c r="BJ194" i="9"/>
  <c r="BJ329" i="9"/>
  <c r="BJ343" i="9"/>
  <c r="BJ321" i="9"/>
  <c r="BJ205" i="9"/>
  <c r="BJ219" i="9"/>
  <c r="BJ262" i="9"/>
  <c r="BJ239" i="9"/>
  <c r="BJ299" i="9"/>
  <c r="BJ96" i="9"/>
  <c r="BJ302" i="9"/>
  <c r="BJ40" i="9"/>
  <c r="BJ257" i="9"/>
  <c r="BB22" i="9"/>
  <c r="BJ265" i="9"/>
  <c r="BJ186" i="9"/>
  <c r="BJ289" i="9"/>
  <c r="BJ337" i="9"/>
  <c r="BJ301" i="9"/>
  <c r="BJ250" i="9"/>
  <c r="BJ143" i="9"/>
  <c r="BJ136" i="9"/>
  <c r="BJ157" i="9"/>
  <c r="BJ30" i="9"/>
  <c r="BJ158" i="9"/>
  <c r="BJ254" i="9"/>
  <c r="BJ125" i="9"/>
  <c r="BJ56" i="9"/>
  <c r="BJ295" i="9"/>
  <c r="BJ232" i="9"/>
  <c r="BJ131" i="9"/>
  <c r="BJ24" i="9"/>
  <c r="BJ327" i="9"/>
  <c r="BJ45" i="9"/>
  <c r="BJ213" i="9"/>
  <c r="BJ74" i="9"/>
  <c r="BJ191" i="9"/>
  <c r="BJ129" i="9"/>
  <c r="BJ155" i="9"/>
  <c r="BJ228" i="9"/>
  <c r="BJ334" i="9"/>
  <c r="BJ276" i="9"/>
  <c r="BJ69" i="9"/>
  <c r="BJ261" i="9"/>
  <c r="BJ267" i="9"/>
  <c r="BJ193" i="9"/>
  <c r="BJ66" i="9"/>
  <c r="BJ259" i="9"/>
  <c r="BJ156" i="9"/>
  <c r="BJ249" i="9"/>
  <c r="BJ120" i="9"/>
  <c r="BJ233" i="9"/>
  <c r="BJ325" i="9"/>
  <c r="BJ76" i="9"/>
  <c r="BJ308" i="9"/>
  <c r="BJ319" i="9"/>
  <c r="BJ174" i="9"/>
  <c r="BJ39" i="9"/>
  <c r="BJ88" i="9"/>
  <c r="BJ149" i="9"/>
  <c r="BJ163" i="9"/>
  <c r="BJ231" i="9"/>
  <c r="BJ34" i="9"/>
  <c r="BJ192" i="9"/>
  <c r="BJ179" i="9"/>
  <c r="BJ315" i="9"/>
  <c r="BJ336" i="9"/>
  <c r="BJ185" i="9"/>
  <c r="BJ293" i="9"/>
  <c r="BJ99" i="9"/>
  <c r="BJ188" i="9"/>
  <c r="BJ100" i="9"/>
  <c r="BJ328" i="9"/>
  <c r="BJ241" i="9"/>
  <c r="BJ304" i="9"/>
  <c r="BJ273" i="9"/>
  <c r="BJ151" i="9"/>
  <c r="BJ310" i="9"/>
  <c r="BJ312" i="9"/>
  <c r="BJ199" i="9"/>
  <c r="BJ153" i="9"/>
  <c r="BJ50" i="9"/>
  <c r="BJ217" i="9"/>
  <c r="BJ80" i="9"/>
  <c r="BJ287" i="9"/>
  <c r="BJ134" i="9"/>
  <c r="BJ221" i="9"/>
  <c r="BJ246" i="9"/>
  <c r="BJ91" i="9"/>
  <c r="BJ335" i="9"/>
  <c r="BJ83" i="9"/>
  <c r="BJ243" i="9"/>
  <c r="BJ167" i="9"/>
  <c r="BJ177" i="9"/>
  <c r="BJ101" i="9"/>
  <c r="BJ244" i="9"/>
  <c r="BJ248" i="9"/>
  <c r="BJ290" i="9"/>
  <c r="BJ140" i="9"/>
  <c r="BJ146" i="9"/>
  <c r="BJ208" i="9"/>
  <c r="BJ282" i="9"/>
  <c r="BJ220" i="9"/>
  <c r="BJ279" i="9"/>
  <c r="BJ226" i="9"/>
  <c r="BJ145" i="9"/>
  <c r="BJ303" i="9"/>
  <c r="BJ311" i="9"/>
  <c r="BJ133" i="9"/>
  <c r="BJ196" i="9"/>
  <c r="BJ245" i="9"/>
  <c r="BS180" i="9" l="1"/>
  <c r="BS75" i="9"/>
  <c r="BS101" i="9"/>
  <c r="BS189" i="9"/>
  <c r="BS72" i="9"/>
  <c r="BS89" i="9"/>
  <c r="BS73" i="9"/>
  <c r="BS122" i="9"/>
  <c r="CA317" i="9"/>
  <c r="CA177" i="9"/>
  <c r="CI566" i="9"/>
  <c r="CA103" i="9"/>
  <c r="CI463" i="9"/>
  <c r="CA286" i="9"/>
  <c r="CA181" i="9"/>
  <c r="CI34" i="9"/>
  <c r="CA132" i="9"/>
  <c r="CA158" i="9"/>
  <c r="BS28" i="9"/>
  <c r="BS199" i="9"/>
  <c r="BS200" i="9"/>
  <c r="BS56" i="9"/>
  <c r="BS219" i="9"/>
  <c r="CA182" i="9"/>
  <c r="CA52" i="9"/>
  <c r="CI764" i="9"/>
  <c r="CA64" i="9"/>
  <c r="CA170" i="9"/>
  <c r="CI752" i="9"/>
  <c r="CA281" i="9"/>
  <c r="CA72" i="9"/>
  <c r="CI253" i="9"/>
  <c r="CA36" i="9"/>
  <c r="CI150" i="9"/>
  <c r="BS86" i="9"/>
  <c r="BS113" i="9"/>
  <c r="BS33" i="9"/>
  <c r="BS151" i="9"/>
  <c r="BS71" i="9"/>
  <c r="CA164" i="9"/>
  <c r="CA245" i="9"/>
  <c r="CI389" i="9"/>
  <c r="CA295" i="9"/>
  <c r="CA140" i="9"/>
  <c r="CI138" i="9"/>
  <c r="CA318" i="9"/>
  <c r="CI743" i="9"/>
  <c r="CA45" i="9"/>
  <c r="CA346" i="9"/>
  <c r="BS154" i="9"/>
  <c r="BS61" i="9"/>
  <c r="BS78" i="9"/>
  <c r="BS188" i="9"/>
  <c r="BS76" i="9"/>
  <c r="CA306" i="9"/>
  <c r="CA334" i="9"/>
  <c r="CI38" i="9"/>
  <c r="CI659" i="9"/>
  <c r="CA243" i="9"/>
  <c r="CI533" i="9"/>
  <c r="CA218" i="9"/>
  <c r="CA226" i="9"/>
  <c r="CA307" i="9"/>
  <c r="CA120" i="9"/>
  <c r="CI67" i="9"/>
  <c r="BS209" i="9"/>
  <c r="BS148" i="9"/>
  <c r="BS216" i="9"/>
  <c r="BS65" i="9"/>
  <c r="BS218" i="9"/>
  <c r="CA223" i="9"/>
  <c r="CA48" i="9"/>
  <c r="CI692" i="9"/>
  <c r="CA204" i="9"/>
  <c r="CA210" i="9"/>
  <c r="CA335" i="9"/>
  <c r="CA145" i="9"/>
  <c r="CI550" i="9"/>
  <c r="CA69" i="9"/>
  <c r="CA30" i="9"/>
  <c r="CA240" i="9"/>
  <c r="BS217" i="9"/>
  <c r="BS197" i="9"/>
  <c r="BK22" i="9"/>
  <c r="BS108" i="9"/>
  <c r="BS132" i="9"/>
  <c r="CA205" i="9"/>
  <c r="CA194" i="9"/>
  <c r="CI671" i="9"/>
  <c r="CA40" i="9"/>
  <c r="CA60" i="9"/>
  <c r="BS187" i="9"/>
  <c r="BS145" i="9"/>
  <c r="BS214" i="9"/>
  <c r="BS212" i="9"/>
  <c r="BS136" i="9"/>
  <c r="CA236" i="9"/>
  <c r="CA152" i="9"/>
  <c r="CA97" i="9"/>
  <c r="CA239" i="9"/>
  <c r="CI208" i="9"/>
  <c r="CA309" i="9"/>
  <c r="CA358" i="9"/>
  <c r="CA350" i="9"/>
  <c r="CA292" i="9"/>
  <c r="CI274" i="9"/>
  <c r="BS191" i="9"/>
  <c r="BS152" i="9"/>
  <c r="BS140" i="9"/>
  <c r="BS100" i="9"/>
  <c r="BS81" i="9"/>
  <c r="CI49" i="9"/>
  <c r="CA25" i="9"/>
  <c r="CI582" i="9"/>
  <c r="CA277" i="9"/>
  <c r="CA174" i="9"/>
  <c r="CA139" i="9"/>
  <c r="CA57" i="9"/>
  <c r="CI127" i="9"/>
  <c r="CA99" i="9"/>
  <c r="CA67" i="9"/>
  <c r="BS144" i="9"/>
  <c r="BS196" i="9"/>
  <c r="BS54" i="9"/>
  <c r="BS36" i="9"/>
  <c r="BS40" i="9"/>
  <c r="BS26" i="9"/>
  <c r="CA87" i="9"/>
  <c r="CA220" i="9"/>
  <c r="CA183" i="9"/>
  <c r="CA50" i="9"/>
  <c r="CI716" i="9"/>
  <c r="CA68" i="9"/>
  <c r="CA149" i="9"/>
  <c r="CI51" i="9"/>
  <c r="CA217" i="9"/>
  <c r="CA34" i="9"/>
  <c r="BS80" i="9"/>
  <c r="BS201" i="9"/>
  <c r="BS204" i="9"/>
  <c r="BS146" i="9"/>
  <c r="BS46" i="9"/>
  <c r="CA354" i="9"/>
  <c r="CA109" i="9"/>
  <c r="CI333" i="9"/>
  <c r="CA167" i="9"/>
  <c r="CA141" i="9"/>
  <c r="CA221" i="9"/>
  <c r="CA41" i="9"/>
  <c r="CI576" i="9"/>
  <c r="CI343" i="9"/>
  <c r="CA212" i="9"/>
  <c r="CA104" i="9"/>
  <c r="BS169" i="9"/>
  <c r="BS192" i="9"/>
  <c r="BS84" i="9"/>
  <c r="BS25" i="9"/>
  <c r="BS147" i="9"/>
  <c r="CI52" i="9"/>
  <c r="CA287" i="9"/>
  <c r="CI319" i="9"/>
  <c r="CA159" i="9"/>
  <c r="CA232" i="9"/>
  <c r="CA38" i="9"/>
  <c r="CA165" i="9"/>
  <c r="CI515" i="9"/>
  <c r="CA258" i="9"/>
  <c r="CA314" i="9"/>
  <c r="BS174" i="9"/>
  <c r="BS63" i="9"/>
  <c r="BS57" i="9"/>
  <c r="BS116" i="9"/>
  <c r="BS104" i="9"/>
  <c r="BS149" i="9"/>
  <c r="CA347" i="9"/>
  <c r="CA285" i="9"/>
  <c r="CI146" i="9"/>
  <c r="CA199" i="9"/>
  <c r="CA269" i="9"/>
  <c r="BS68" i="9"/>
  <c r="BS74" i="9"/>
  <c r="BS186" i="9"/>
  <c r="BS139" i="9"/>
  <c r="CA138" i="9"/>
  <c r="CA51" i="9"/>
  <c r="CI189" i="9"/>
  <c r="CA75" i="9"/>
  <c r="CI170" i="9"/>
  <c r="CA326" i="9"/>
  <c r="CA339" i="9"/>
  <c r="CA93" i="9"/>
  <c r="CA253" i="9"/>
  <c r="CI450" i="9"/>
  <c r="BS45" i="9"/>
  <c r="BS203" i="9"/>
  <c r="BS166" i="9"/>
  <c r="BS150" i="9"/>
  <c r="BS175" i="9"/>
  <c r="CA166" i="9"/>
  <c r="CA59" i="9"/>
  <c r="CI493" i="9"/>
  <c r="CA121" i="9"/>
  <c r="CA351" i="9"/>
  <c r="CA22" i="9"/>
  <c r="CA270" i="9"/>
  <c r="CI426" i="9"/>
  <c r="CA247" i="9"/>
  <c r="CA58" i="9"/>
  <c r="BS51" i="9"/>
  <c r="BS110" i="9"/>
  <c r="BS112" i="9"/>
  <c r="BS172" i="9"/>
  <c r="BS85" i="9"/>
  <c r="BS182" i="9"/>
  <c r="CA178" i="9"/>
  <c r="CA95" i="9"/>
  <c r="CA341" i="9"/>
  <c r="CA332" i="9"/>
  <c r="CI580" i="9"/>
  <c r="CA301" i="9"/>
  <c r="CA86" i="9"/>
  <c r="CA362" i="9"/>
  <c r="CA231" i="9"/>
  <c r="CI367" i="9"/>
  <c r="BS133" i="9"/>
  <c r="BS82" i="9"/>
  <c r="BS179" i="9"/>
  <c r="BS62" i="9"/>
  <c r="BS162" i="9"/>
  <c r="CI134" i="9"/>
  <c r="CA321" i="9"/>
  <c r="CI709" i="9"/>
  <c r="CA54" i="9"/>
  <c r="CA100" i="9"/>
  <c r="CA203" i="9"/>
  <c r="CA297" i="9"/>
  <c r="CI442" i="9"/>
  <c r="CA131" i="9"/>
  <c r="CA224" i="9"/>
  <c r="BS34" i="9"/>
  <c r="BS117" i="9"/>
  <c r="BS126" i="9"/>
  <c r="BS93" i="9"/>
  <c r="BS190" i="9"/>
  <c r="BS99" i="9"/>
  <c r="CA328" i="9"/>
  <c r="CA94" i="9"/>
  <c r="CI746" i="9"/>
  <c r="CA135" i="9"/>
  <c r="CI95" i="9"/>
  <c r="CI89" i="9"/>
  <c r="CA122" i="9"/>
  <c r="CI169" i="9"/>
  <c r="CA353" i="9"/>
  <c r="CA234" i="9"/>
  <c r="BS183" i="9"/>
  <c r="BS176" i="9"/>
  <c r="BS198" i="9"/>
  <c r="BS195" i="9"/>
  <c r="BS48" i="9"/>
  <c r="BS96" i="9"/>
  <c r="CI629" i="9"/>
  <c r="CA62" i="9"/>
  <c r="CI262" i="9"/>
  <c r="CA219" i="9"/>
  <c r="CI278" i="9"/>
  <c r="BS134" i="9"/>
  <c r="BS111" i="9"/>
  <c r="BS107" i="9"/>
  <c r="BS88" i="9"/>
  <c r="BS170" i="9"/>
  <c r="CA324" i="9"/>
  <c r="CA319" i="9"/>
  <c r="CI74" i="9"/>
  <c r="CA322" i="9"/>
  <c r="CA274" i="9"/>
  <c r="CI276" i="9"/>
  <c r="CA244" i="9"/>
  <c r="CA356" i="9"/>
  <c r="CI656" i="9"/>
  <c r="CA228" i="9"/>
  <c r="CI742" i="9"/>
  <c r="BS185" i="9"/>
  <c r="BS69" i="9"/>
  <c r="BS202" i="9"/>
  <c r="BS58" i="9"/>
  <c r="BS118" i="9"/>
  <c r="CA255" i="9"/>
  <c r="CA90" i="9"/>
  <c r="CA124" i="9"/>
  <c r="CA263" i="9"/>
  <c r="CI690" i="9"/>
  <c r="CA173" i="9"/>
  <c r="CA26" i="9"/>
  <c r="CI452" i="9"/>
  <c r="CA142" i="9"/>
  <c r="CA76" i="9"/>
  <c r="BS97" i="9"/>
  <c r="BS103" i="9"/>
  <c r="BS43" i="9"/>
  <c r="BS102" i="9"/>
  <c r="BS77" i="9"/>
  <c r="CA333" i="9"/>
  <c r="CA342" i="9"/>
  <c r="CA31" i="9"/>
  <c r="CI385" i="9"/>
  <c r="CA153" i="9"/>
  <c r="CI606" i="9"/>
  <c r="CA315" i="9"/>
  <c r="CA160" i="9"/>
  <c r="CA44" i="9"/>
  <c r="CA198" i="9"/>
  <c r="CI390" i="9"/>
  <c r="BS66" i="9"/>
  <c r="BS79" i="9"/>
  <c r="BS208" i="9"/>
  <c r="BS127" i="9"/>
  <c r="BS119" i="9"/>
  <c r="CA162" i="9"/>
  <c r="CA96" i="9"/>
  <c r="CI725" i="9"/>
  <c r="CA340" i="9"/>
  <c r="CA302" i="9"/>
  <c r="CI273" i="9"/>
  <c r="CA191" i="9"/>
  <c r="CI153" i="9"/>
  <c r="CA238" i="9"/>
  <c r="CA128" i="9"/>
  <c r="BS120" i="9"/>
  <c r="BS39" i="9"/>
  <c r="BS83" i="9"/>
  <c r="BS158" i="9"/>
  <c r="BS70" i="9"/>
  <c r="BS205" i="9"/>
  <c r="CA298" i="9"/>
  <c r="CA154" i="9"/>
  <c r="CA200" i="9"/>
  <c r="CA250" i="9"/>
  <c r="CI109" i="9"/>
  <c r="CA225" i="9"/>
  <c r="CA325" i="9"/>
  <c r="CI100" i="9"/>
  <c r="CA29" i="9"/>
  <c r="CI173" i="9"/>
  <c r="BS194" i="9"/>
  <c r="BS29" i="9"/>
  <c r="BS211" i="9"/>
  <c r="BS171" i="9"/>
  <c r="BS53" i="9"/>
  <c r="BS213" i="9"/>
  <c r="CA227" i="9"/>
  <c r="CA133" i="9"/>
  <c r="CI186" i="9"/>
  <c r="CA233" i="9"/>
  <c r="CI261" i="9"/>
  <c r="BS91" i="9"/>
  <c r="BS167" i="9"/>
  <c r="BS41" i="9"/>
  <c r="BS95" i="9"/>
  <c r="CA84" i="9"/>
  <c r="CA127" i="9"/>
  <c r="CI398" i="9"/>
  <c r="CA150" i="9"/>
  <c r="CA296" i="9"/>
  <c r="CA337" i="9"/>
  <c r="CA311" i="9"/>
  <c r="CI83" i="9"/>
  <c r="CA163" i="9"/>
  <c r="CA345" i="9"/>
  <c r="BS125" i="9"/>
  <c r="BS42" i="9"/>
  <c r="BS124" i="9"/>
  <c r="BS31" i="9"/>
  <c r="BS156" i="9"/>
  <c r="BS114" i="9"/>
  <c r="CA55" i="9"/>
  <c r="CA283" i="9"/>
  <c r="CA260" i="9"/>
  <c r="CA81" i="9"/>
  <c r="CI283" i="9"/>
  <c r="CA155" i="9"/>
  <c r="CA310" i="9"/>
  <c r="CA264" i="9"/>
  <c r="CA126" i="9"/>
  <c r="CI222" i="9"/>
  <c r="BS159" i="9"/>
  <c r="BS60" i="9"/>
  <c r="BS135" i="9"/>
  <c r="BS35" i="9"/>
  <c r="BS137" i="9"/>
  <c r="CA268" i="9"/>
  <c r="CA187" i="9"/>
  <c r="CI245" i="9"/>
  <c r="CA114" i="9"/>
  <c r="CA261" i="9"/>
  <c r="CA282" i="9"/>
  <c r="CA119" i="9"/>
  <c r="CI206" i="9"/>
  <c r="CI601" i="9"/>
  <c r="CA189" i="9"/>
  <c r="CI167" i="9"/>
  <c r="BS207" i="9"/>
  <c r="BS52" i="9"/>
  <c r="BS105" i="9"/>
  <c r="BS109" i="9"/>
  <c r="BS59" i="9"/>
  <c r="CA74" i="9"/>
  <c r="CA102" i="9"/>
  <c r="CA271" i="9"/>
  <c r="CA156" i="9"/>
  <c r="CI399" i="9"/>
  <c r="CA123" i="9"/>
  <c r="CA276" i="9"/>
  <c r="CI303" i="9"/>
  <c r="CA33" i="9"/>
  <c r="CA299" i="9"/>
  <c r="BS92" i="9"/>
  <c r="BS115" i="9"/>
  <c r="BS55" i="9"/>
  <c r="BS163" i="9"/>
  <c r="BS44" i="9"/>
  <c r="BS161" i="9"/>
  <c r="CA190" i="9"/>
  <c r="CA323" i="9"/>
  <c r="CA197" i="9"/>
  <c r="CA110" i="9"/>
  <c r="CI708" i="9"/>
  <c r="CA56" i="9"/>
  <c r="CA27" i="9"/>
  <c r="CA79" i="9"/>
  <c r="CA77" i="9"/>
  <c r="CI244" i="9"/>
  <c r="BS155" i="9"/>
  <c r="BS141" i="9"/>
  <c r="BS178" i="9"/>
  <c r="BS143" i="9"/>
  <c r="BS64" i="9"/>
  <c r="BS153" i="9"/>
  <c r="CA70" i="9"/>
  <c r="CA288" i="9"/>
  <c r="CA192" i="9"/>
  <c r="CA136" i="9"/>
  <c r="CA137" i="9"/>
  <c r="BS173" i="9"/>
  <c r="BS177" i="9"/>
  <c r="BS206" i="9"/>
  <c r="BS90" i="9"/>
  <c r="BS142" i="9"/>
  <c r="BS98" i="9"/>
  <c r="BS47" i="9"/>
  <c r="BS32" i="9"/>
  <c r="BS50" i="9"/>
  <c r="CI267" i="9"/>
  <c r="CA184" i="9"/>
  <c r="CI522" i="9"/>
  <c r="CA211" i="9"/>
  <c r="CA262" i="9"/>
  <c r="CA359" i="9"/>
  <c r="CA161" i="9"/>
  <c r="CI574" i="9"/>
  <c r="CA208" i="9"/>
  <c r="CA202" i="9"/>
  <c r="BS37" i="9"/>
  <c r="BS67" i="9"/>
  <c r="BS129" i="9"/>
  <c r="BS128" i="9"/>
  <c r="BS30" i="9"/>
  <c r="BS138" i="9"/>
  <c r="CA130" i="9"/>
  <c r="CA186" i="9"/>
  <c r="CI670" i="9"/>
  <c r="CA207" i="9"/>
  <c r="CI712" i="9"/>
  <c r="CA193" i="9"/>
  <c r="CA172" i="9"/>
  <c r="CA168" i="9"/>
  <c r="CA248" i="9"/>
  <c r="CI209" i="9"/>
  <c r="BS168" i="9"/>
  <c r="BS106" i="9"/>
  <c r="BS23" i="9"/>
  <c r="BS184" i="9"/>
  <c r="BS123" i="9"/>
  <c r="CI458" i="9"/>
  <c r="CA146" i="9"/>
  <c r="CI224" i="9"/>
  <c r="CA327" i="9"/>
  <c r="CA196" i="9"/>
  <c r="CA273" i="9"/>
  <c r="CA106" i="9"/>
  <c r="CI183" i="9"/>
  <c r="CA107" i="9"/>
  <c r="CA272" i="9"/>
  <c r="BS164" i="9"/>
  <c r="BS24" i="9"/>
  <c r="BS215" i="9"/>
  <c r="BS157" i="9"/>
  <c r="BS210" i="9"/>
  <c r="BS94" i="9"/>
  <c r="CA222" i="9"/>
  <c r="CA125" i="9"/>
  <c r="CA35" i="9"/>
  <c r="CA360" i="9"/>
  <c r="CI165" i="9"/>
  <c r="CA349" i="9"/>
  <c r="CA176" i="9"/>
  <c r="CA157" i="9"/>
  <c r="CA66" i="9"/>
  <c r="CI682" i="9"/>
  <c r="BS38" i="9"/>
  <c r="BS193" i="9"/>
  <c r="BS87" i="9"/>
  <c r="BS130" i="9"/>
  <c r="BS131" i="9"/>
  <c r="CA118" i="9"/>
  <c r="CA275" i="9"/>
  <c r="CI481" i="9"/>
  <c r="CA235" i="9"/>
  <c r="CA280" i="9"/>
  <c r="CI429" i="9"/>
  <c r="CA185" i="9"/>
  <c r="CA169" i="9"/>
  <c r="CA336" i="9"/>
  <c r="CA361" i="9"/>
  <c r="CI304" i="9"/>
  <c r="BS165" i="9"/>
  <c r="BS27" i="9"/>
  <c r="BS160" i="9"/>
  <c r="BS121" i="9"/>
  <c r="BS49" i="9"/>
  <c r="BS181" i="9"/>
  <c r="CA213" i="9"/>
  <c r="CA91" i="9"/>
  <c r="CA256" i="9"/>
  <c r="CA257" i="9"/>
  <c r="CA290" i="9"/>
  <c r="CA115" i="9"/>
  <c r="CA53" i="9"/>
  <c r="CI672" i="9"/>
  <c r="CA284" i="9"/>
  <c r="CA246" i="9"/>
  <c r="CA47" i="9"/>
  <c r="CA37" i="9"/>
  <c r="CI337" i="9"/>
  <c r="CI336" i="9"/>
  <c r="CI756" i="9"/>
  <c r="CI510" i="9"/>
  <c r="CI728" i="9"/>
  <c r="CI228" i="9"/>
  <c r="CI587" i="9"/>
  <c r="CI381" i="9"/>
  <c r="CI767" i="9"/>
  <c r="CI77" i="9"/>
  <c r="CI329" i="9"/>
  <c r="CI643" i="9"/>
  <c r="CI678" i="9"/>
  <c r="CI229" i="9"/>
  <c r="CI281" i="9"/>
  <c r="CI640" i="9"/>
  <c r="CI730" i="9"/>
  <c r="CI591" i="9"/>
  <c r="CA313" i="9"/>
  <c r="CA259" i="9"/>
  <c r="CI441" i="9"/>
  <c r="CI583" i="9"/>
  <c r="CI363" i="9"/>
  <c r="CI43" i="9"/>
  <c r="CI406" i="9"/>
  <c r="CI684" i="9"/>
  <c r="CI318" i="9"/>
  <c r="CI192" i="9"/>
  <c r="CI509" i="9"/>
  <c r="CI718" i="9"/>
  <c r="CI461" i="9"/>
  <c r="CI194" i="9"/>
  <c r="CI423" i="9"/>
  <c r="CI26" i="9"/>
  <c r="CI536" i="9"/>
  <c r="CI635" i="9"/>
  <c r="CI557" i="9"/>
  <c r="CI344" i="9"/>
  <c r="CI91" i="9"/>
  <c r="CA147" i="9"/>
  <c r="CI386" i="9"/>
  <c r="CI521" i="9"/>
  <c r="CI687" i="9"/>
  <c r="CI471" i="9"/>
  <c r="CI632" i="9"/>
  <c r="CI400" i="9"/>
  <c r="CI312" i="9"/>
  <c r="CI697" i="9"/>
  <c r="CI595" i="9"/>
  <c r="CI618" i="9"/>
  <c r="CI252" i="9"/>
  <c r="CI335" i="9"/>
  <c r="CI494" i="9"/>
  <c r="CI636" i="9"/>
  <c r="CI444" i="9"/>
  <c r="CI485" i="9"/>
  <c r="CI305" i="9"/>
  <c r="CI551" i="9"/>
  <c r="CA278" i="9"/>
  <c r="CA151" i="9"/>
  <c r="CI751" i="9"/>
  <c r="CI604" i="9"/>
  <c r="CI294" i="9"/>
  <c r="CI552" i="9"/>
  <c r="CI548" i="9"/>
  <c r="CI700" i="9"/>
  <c r="CI126" i="9"/>
  <c r="CI57" i="9"/>
  <c r="CI654" i="9"/>
  <c r="CI771" i="9"/>
  <c r="CI759" i="9"/>
  <c r="CI573" i="9"/>
  <c r="CI317" i="9"/>
  <c r="CI364" i="9"/>
  <c r="CI144" i="9"/>
  <c r="CI663" i="9"/>
  <c r="CI105" i="9"/>
  <c r="CI195" i="9"/>
  <c r="CI437" i="9"/>
  <c r="CA316" i="9"/>
  <c r="CI115" i="9"/>
  <c r="CI132" i="9"/>
  <c r="CI681" i="9"/>
  <c r="CI359" i="9"/>
  <c r="CI732" i="9"/>
  <c r="CI241" i="9"/>
  <c r="CI529" i="9"/>
  <c r="CI265" i="9"/>
  <c r="CI308" i="9"/>
  <c r="CI415" i="9"/>
  <c r="CI326" i="9"/>
  <c r="CI235" i="9"/>
  <c r="CI537" i="9"/>
  <c r="CI623" i="9"/>
  <c r="CI372" i="9"/>
  <c r="CI592" i="9"/>
  <c r="CI744" i="9"/>
  <c r="CI251" i="9"/>
  <c r="CA108" i="9"/>
  <c r="CA49" i="9"/>
  <c r="CA364" i="9"/>
  <c r="CI353" i="9"/>
  <c r="CI345" i="9"/>
  <c r="CI231" i="9"/>
  <c r="CI646" i="9"/>
  <c r="CI236" i="9"/>
  <c r="CI525" i="9"/>
  <c r="CI563" i="9"/>
  <c r="CI233" i="9"/>
  <c r="CI647" i="9"/>
  <c r="CI135" i="9"/>
  <c r="CI357" i="9"/>
  <c r="CI674" i="9"/>
  <c r="CI131" i="9"/>
  <c r="CI64" i="9"/>
  <c r="CI535" i="9"/>
  <c r="CI124" i="9"/>
  <c r="CI50" i="9"/>
  <c r="CI172" i="9"/>
  <c r="CA80" i="9"/>
  <c r="CI347" i="9"/>
  <c r="CA215" i="9"/>
  <c r="CA357" i="9"/>
  <c r="CA331" i="9"/>
  <c r="CA293" i="9"/>
  <c r="CI130" i="9"/>
  <c r="CI256" i="9"/>
  <c r="CI92" i="9"/>
  <c r="CI111" i="9"/>
  <c r="CI570" i="9"/>
  <c r="CI297" i="9"/>
  <c r="CI257" i="9"/>
  <c r="CI645" i="9"/>
  <c r="CI657" i="9"/>
  <c r="CI626" i="9"/>
  <c r="CI218" i="9"/>
  <c r="CI331" i="9"/>
  <c r="CI242" i="9"/>
  <c r="CI424" i="9"/>
  <c r="CI175" i="9"/>
  <c r="CI119" i="9"/>
  <c r="CI139" i="9"/>
  <c r="CI328" i="9"/>
  <c r="CA304" i="9"/>
  <c r="CA43" i="9"/>
  <c r="CI474" i="9"/>
  <c r="CI300" i="9"/>
  <c r="CI567" i="9"/>
  <c r="CI394" i="9"/>
  <c r="CI384" i="9"/>
  <c r="CI512" i="9"/>
  <c r="CI255" i="9"/>
  <c r="CI584" i="9"/>
  <c r="CI482" i="9"/>
  <c r="CI322" i="9"/>
  <c r="CI63" i="9"/>
  <c r="CI341" i="9"/>
  <c r="CI155" i="9"/>
  <c r="CI641" i="9"/>
  <c r="CI691" i="9"/>
  <c r="CI116" i="9"/>
  <c r="CI369" i="9"/>
  <c r="CI225" i="9"/>
  <c r="CA343" i="9"/>
  <c r="CA175" i="9"/>
  <c r="CI590" i="9"/>
  <c r="CI610" i="9"/>
  <c r="CI137" i="9"/>
  <c r="CI685" i="9"/>
  <c r="CI754" i="9"/>
  <c r="CI480" i="9"/>
  <c r="CI765" i="9"/>
  <c r="CI66" i="9"/>
  <c r="CI259" i="9"/>
  <c r="CI392" i="9"/>
  <c r="CI503" i="9"/>
  <c r="CI237" i="9"/>
  <c r="CI178" i="9"/>
  <c r="CI414" i="9"/>
  <c r="CA294" i="9"/>
  <c r="CI90" i="9"/>
  <c r="CI702" i="9"/>
  <c r="CI418" i="9"/>
  <c r="CA206" i="9"/>
  <c r="CA308" i="9"/>
  <c r="CA82" i="9"/>
  <c r="CI457" i="9"/>
  <c r="CI395" i="9"/>
  <c r="CI511" i="9"/>
  <c r="CI370" i="9"/>
  <c r="CI686" i="9"/>
  <c r="CI272" i="9"/>
  <c r="CI615" i="9"/>
  <c r="CI47" i="9"/>
  <c r="CI72" i="9"/>
  <c r="CI180" i="9"/>
  <c r="CI660" i="9"/>
  <c r="CI351" i="9"/>
  <c r="CI388" i="9"/>
  <c r="CI467" i="9"/>
  <c r="CI715" i="9"/>
  <c r="CI82" i="9"/>
  <c r="CI593" i="9"/>
  <c r="CA92" i="9"/>
  <c r="CA180" i="9"/>
  <c r="CI204" i="9"/>
  <c r="CI600" i="9"/>
  <c r="CI45" i="9"/>
  <c r="CI433" i="9"/>
  <c r="CI642" i="9"/>
  <c r="CI698" i="9"/>
  <c r="CI40" i="9"/>
  <c r="CI340" i="9"/>
  <c r="CI71" i="9"/>
  <c r="CI176" i="9"/>
  <c r="CI490" i="9"/>
  <c r="CI651" i="9"/>
  <c r="CI569" i="9"/>
  <c r="CI479" i="9"/>
  <c r="CI417" i="9"/>
  <c r="CI374" i="9"/>
  <c r="CI103" i="9"/>
  <c r="CI540" i="9"/>
  <c r="CI401" i="9"/>
  <c r="CA242" i="9"/>
  <c r="CA98" i="9"/>
  <c r="CI459" i="9"/>
  <c r="CI44" i="9"/>
  <c r="CI164" i="9"/>
  <c r="CI377" i="9"/>
  <c r="CI428" i="9"/>
  <c r="CI612" i="9"/>
  <c r="CI48" i="9"/>
  <c r="CI688" i="9"/>
  <c r="CI97" i="9"/>
  <c r="CI36" i="9"/>
  <c r="CI296" i="9"/>
  <c r="CI451" i="9"/>
  <c r="CI598" i="9"/>
  <c r="CI41" i="9"/>
  <c r="CI432" i="9"/>
  <c r="CI101" i="9"/>
  <c r="CI380" i="9"/>
  <c r="CI524" i="9"/>
  <c r="CI334" i="9"/>
  <c r="CA303" i="9"/>
  <c r="CI628" i="9"/>
  <c r="CA171" i="9"/>
  <c r="CA267" i="9"/>
  <c r="BS22" i="9"/>
  <c r="CA61" i="9"/>
  <c r="CI545" i="9"/>
  <c r="CI289" i="9"/>
  <c r="CI425" i="9"/>
  <c r="CI532" i="9"/>
  <c r="CI248" i="9"/>
  <c r="CI607" i="9"/>
  <c r="CI514" i="9"/>
  <c r="CI556" i="9"/>
  <c r="CI731" i="9"/>
  <c r="CI187" i="9"/>
  <c r="CI310" i="9"/>
  <c r="CI128" i="9"/>
  <c r="CI31" i="9"/>
  <c r="CI125" i="9"/>
  <c r="CI23" i="9"/>
  <c r="CI216" i="9"/>
  <c r="CI39" i="9"/>
  <c r="CI325" i="9"/>
  <c r="CA71" i="9"/>
  <c r="CA105" i="9"/>
  <c r="CI290" i="9"/>
  <c r="CI123" i="9"/>
  <c r="CI249" i="9"/>
  <c r="CI562" i="9"/>
  <c r="CI159" i="9"/>
  <c r="CI219" i="9"/>
  <c r="CI368" i="9"/>
  <c r="CI307" i="9"/>
  <c r="CI315" i="9"/>
  <c r="CI108" i="9"/>
  <c r="CI507" i="9"/>
  <c r="CI203" i="9"/>
  <c r="CI181" i="9"/>
  <c r="CI379" i="9"/>
  <c r="CA289" i="9"/>
  <c r="CI664" i="9"/>
  <c r="CI35" i="9"/>
  <c r="CI541" i="9"/>
  <c r="CA254" i="9"/>
  <c r="CA24" i="9"/>
  <c r="CI250" i="9"/>
  <c r="CI177" i="9"/>
  <c r="CI739" i="9"/>
  <c r="CI518" i="9"/>
  <c r="CI210" i="9"/>
  <c r="CI87" i="9"/>
  <c r="CI107" i="9"/>
  <c r="CI565" i="9"/>
  <c r="CI205" i="9"/>
  <c r="CI80" i="9"/>
  <c r="CI470" i="9"/>
  <c r="CI197" i="9"/>
  <c r="CI549" i="9"/>
  <c r="CI96" i="9"/>
  <c r="CI321" i="9"/>
  <c r="CI350" i="9"/>
  <c r="CI264" i="9"/>
  <c r="CI279" i="9"/>
  <c r="CA65" i="9"/>
  <c r="CA134" i="9"/>
  <c r="CI713" i="9"/>
  <c r="CI427" i="9"/>
  <c r="CI215" i="9"/>
  <c r="CI668" i="9"/>
  <c r="CI609" i="9"/>
  <c r="CI748" i="9"/>
  <c r="CI729" i="9"/>
  <c r="CI282" i="9"/>
  <c r="CI378" i="9"/>
  <c r="CI624" i="9"/>
  <c r="CI530" i="9"/>
  <c r="CI594" i="9"/>
  <c r="CI499" i="9"/>
  <c r="CI422" i="9"/>
  <c r="CI585" i="9"/>
  <c r="CI741" i="9"/>
  <c r="CI633" i="9"/>
  <c r="CI258" i="9"/>
  <c r="CA101" i="9"/>
  <c r="CA251" i="9"/>
  <c r="CI419" i="9"/>
  <c r="CI27" i="9"/>
  <c r="CI476" i="9"/>
  <c r="CI622" i="9"/>
  <c r="CI136" i="9"/>
  <c r="CI356" i="9"/>
  <c r="CI232" i="9"/>
  <c r="CI338" i="9"/>
  <c r="CI383" i="9"/>
  <c r="CI65" i="9"/>
  <c r="CI579" i="9"/>
  <c r="CI616" i="9"/>
  <c r="CI750" i="9"/>
  <c r="CI445" i="9"/>
  <c r="CI553" i="9"/>
  <c r="CI517" i="9"/>
  <c r="CI683" i="9"/>
  <c r="CI410" i="9"/>
  <c r="CI719" i="9"/>
  <c r="CA116" i="9"/>
  <c r="CA78" i="9"/>
  <c r="CI37" i="9"/>
  <c r="CI597" i="9"/>
  <c r="CI761" i="9"/>
  <c r="CI58" i="9"/>
  <c r="CI758" i="9"/>
  <c r="CI302" i="9"/>
  <c r="CI118" i="9"/>
  <c r="CI666" i="9"/>
  <c r="CI547" i="9"/>
  <c r="CI93" i="9"/>
  <c r="CI603" i="9"/>
  <c r="CI299" i="9"/>
  <c r="CI260" i="9"/>
  <c r="CI699" i="9"/>
  <c r="CI99" i="9"/>
  <c r="CI339" i="9"/>
  <c r="CI269" i="9"/>
  <c r="CI611" i="9"/>
  <c r="CA143" i="9"/>
  <c r="CI168" i="9"/>
  <c r="CA348" i="9"/>
  <c r="CI147" i="9"/>
  <c r="CA83" i="9"/>
  <c r="CA229" i="9"/>
  <c r="CI695" i="9"/>
  <c r="CI589" i="9"/>
  <c r="CI613" i="9"/>
  <c r="CI421" i="9"/>
  <c r="CI270" i="9"/>
  <c r="CI770" i="9"/>
  <c r="CI538" i="9"/>
  <c r="CI161" i="9"/>
  <c r="CI162" i="9"/>
  <c r="CI449" i="9"/>
  <c r="CI413" i="9"/>
  <c r="CI749" i="9"/>
  <c r="CI81" i="9"/>
  <c r="CI102" i="9"/>
  <c r="CI435" i="9"/>
  <c r="CI726" i="9"/>
  <c r="CI460" i="9"/>
  <c r="CI486" i="9"/>
  <c r="CA312" i="9"/>
  <c r="CA265" i="9"/>
  <c r="CI163" i="9"/>
  <c r="CI152" i="9"/>
  <c r="CI366" i="9"/>
  <c r="CI143" i="9"/>
  <c r="CI354" i="9"/>
  <c r="CI376" i="9"/>
  <c r="CI599" i="9"/>
  <c r="CI332" i="9"/>
  <c r="CI639" i="9"/>
  <c r="CI84" i="9"/>
  <c r="CI473" i="9"/>
  <c r="CI201" i="9"/>
  <c r="CI76" i="9"/>
  <c r="CI408" i="9"/>
  <c r="CI212" i="9"/>
  <c r="CI254" i="9"/>
  <c r="CI572" i="9"/>
  <c r="CI113" i="9"/>
  <c r="CA39" i="9"/>
  <c r="CA338" i="9"/>
  <c r="CI196" i="9"/>
  <c r="CI157" i="9"/>
  <c r="CI268" i="9"/>
  <c r="CI349" i="9"/>
  <c r="CI285" i="9"/>
  <c r="CI714" i="9"/>
  <c r="CI314" i="9"/>
  <c r="CI247" i="9"/>
  <c r="CI238" i="9"/>
  <c r="CI630" i="9"/>
  <c r="CI440" i="9"/>
  <c r="CI110" i="9"/>
  <c r="CI506" i="9"/>
  <c r="CI546" i="9"/>
  <c r="CI558" i="9"/>
  <c r="CI286" i="9"/>
  <c r="CI649" i="9"/>
  <c r="CI263" i="9"/>
  <c r="CA279" i="9"/>
  <c r="CA111" i="9"/>
  <c r="CI342" i="9"/>
  <c r="CI500" i="9"/>
  <c r="CI211" i="9"/>
  <c r="CI266" i="9"/>
  <c r="CI29" i="9"/>
  <c r="CI365" i="9"/>
  <c r="CI516" i="9"/>
  <c r="CI403" i="9"/>
  <c r="CI316" i="9"/>
  <c r="CI33" i="9"/>
  <c r="CI705" i="9"/>
  <c r="CI531" i="9"/>
  <c r="CI182" i="9"/>
  <c r="CI287" i="9"/>
  <c r="CI483" i="9"/>
  <c r="CI98" i="9"/>
  <c r="CI658" i="9"/>
  <c r="CI25" i="9"/>
  <c r="CA88" i="9"/>
  <c r="CA291" i="9"/>
  <c r="CI740" i="9"/>
  <c r="CI145" i="9"/>
  <c r="CI564" i="9"/>
  <c r="CI475" i="9"/>
  <c r="CI221" i="9"/>
  <c r="CI199" i="9"/>
  <c r="CI653" i="9"/>
  <c r="CI644" i="9"/>
  <c r="CI478" i="9"/>
  <c r="CI382" i="9"/>
  <c r="CI404" i="9"/>
  <c r="CI586" i="9"/>
  <c r="CI160" i="9"/>
  <c r="CI526" i="9"/>
  <c r="CI323" i="9"/>
  <c r="CI348" i="9"/>
  <c r="CI711" i="9"/>
  <c r="CI438" i="9"/>
  <c r="CI416" i="9"/>
  <c r="CA241" i="9"/>
  <c r="CA201" i="9"/>
  <c r="CI202" i="9"/>
  <c r="CI214" i="9"/>
  <c r="CI346" i="9"/>
  <c r="CI621" i="9"/>
  <c r="CI627" i="9"/>
  <c r="CI223" i="9"/>
  <c r="CI462" i="9"/>
  <c r="CI309" i="9"/>
  <c r="CI291" i="9"/>
  <c r="CI24" i="9"/>
  <c r="CI455" i="9"/>
  <c r="CI120" i="9"/>
  <c r="CI207" i="9"/>
  <c r="CI560" i="9"/>
  <c r="CI443" i="9"/>
  <c r="CI710" i="9"/>
  <c r="CI727" i="9"/>
  <c r="CI391" i="9"/>
  <c r="CI360" i="9"/>
  <c r="CA148" i="9"/>
  <c r="CA363" i="9"/>
  <c r="CA188" i="9"/>
  <c r="CA63" i="9"/>
  <c r="CI320" i="9"/>
  <c r="CA195" i="9"/>
  <c r="CA117" i="9"/>
  <c r="CI114" i="9"/>
  <c r="CI149" i="9"/>
  <c r="CI736" i="9"/>
  <c r="CI498" i="9"/>
  <c r="CI508" i="9"/>
  <c r="CI62" i="9"/>
  <c r="CI28" i="9"/>
  <c r="CI88" i="9"/>
  <c r="CI240" i="9"/>
  <c r="CI527" i="9"/>
  <c r="CI568" i="9"/>
  <c r="CI539" i="9"/>
  <c r="CI766" i="9"/>
  <c r="CI78" i="9"/>
  <c r="CI620" i="9"/>
  <c r="CI156" i="9"/>
  <c r="CI677" i="9"/>
  <c r="CI696" i="9"/>
  <c r="CA42" i="9"/>
  <c r="CA344" i="9"/>
  <c r="CI454" i="9"/>
  <c r="CI355" i="9"/>
  <c r="CI735" i="9"/>
  <c r="CI284" i="9"/>
  <c r="CI619" i="9"/>
  <c r="CI22" i="9"/>
  <c r="CI387" i="9"/>
  <c r="CI306" i="9"/>
  <c r="CI495" i="9"/>
  <c r="CI420" i="9"/>
  <c r="CI171" i="9"/>
  <c r="CI602" i="9"/>
  <c r="CI243" i="9"/>
  <c r="CI68" i="9"/>
  <c r="CI472" i="9"/>
  <c r="CI673" i="9"/>
  <c r="CI676" i="9"/>
  <c r="CI571" i="9"/>
  <c r="CA352" i="9"/>
  <c r="CA252" i="9"/>
  <c r="CI397" i="9"/>
  <c r="CI292" i="9"/>
  <c r="CI430" i="9"/>
  <c r="CI733" i="9"/>
  <c r="CI151" i="9"/>
  <c r="CI190" i="9"/>
  <c r="CI637" i="9"/>
  <c r="CI578" i="9"/>
  <c r="CI753" i="9"/>
  <c r="CI158" i="9"/>
  <c r="CI61" i="9"/>
  <c r="CI446" i="9"/>
  <c r="CI361" i="9"/>
  <c r="CI129" i="9"/>
  <c r="CI675" i="9"/>
  <c r="CI466" i="9"/>
  <c r="CI191" i="9"/>
  <c r="CA209" i="9"/>
  <c r="CA305" i="9"/>
  <c r="CI239" i="9"/>
  <c r="CI680" i="9"/>
  <c r="CI411" i="9"/>
  <c r="CI122" i="9"/>
  <c r="CI234" i="9"/>
  <c r="CI661" i="9"/>
  <c r="CI694" i="9"/>
  <c r="CI738" i="9"/>
  <c r="CI501" i="9"/>
  <c r="CI542" i="9"/>
  <c r="CI447" i="9"/>
  <c r="CI559" i="9"/>
  <c r="CI519" i="9"/>
  <c r="CI79" i="9"/>
  <c r="CI469" i="9"/>
  <c r="CI324" i="9"/>
  <c r="CI679" i="9"/>
  <c r="CI734" i="9"/>
  <c r="CA355" i="9"/>
  <c r="CA179" i="9"/>
  <c r="CI505" i="9"/>
  <c r="CI166" i="9"/>
  <c r="CI496" i="9"/>
  <c r="CI141" i="9"/>
  <c r="CI86" i="9"/>
  <c r="CI94" i="9"/>
  <c r="CI112" i="9"/>
  <c r="CI402" i="9"/>
  <c r="CI650" i="9"/>
  <c r="CI689" i="9"/>
  <c r="CI184" i="9"/>
  <c r="CI722" i="9"/>
  <c r="CI554" i="9"/>
  <c r="CI179" i="9"/>
  <c r="CI121" i="9"/>
  <c r="CI448" i="9"/>
  <c r="CI456" i="9"/>
  <c r="CI154" i="9"/>
  <c r="CA237" i="9"/>
  <c r="CI523" i="9"/>
  <c r="CA214" i="9"/>
  <c r="CA266" i="9"/>
  <c r="CI575" i="9"/>
  <c r="CI140" i="9"/>
  <c r="CI227" i="9"/>
  <c r="CI275" i="9"/>
  <c r="CI484" i="9"/>
  <c r="CI293" i="9"/>
  <c r="CI405" i="9"/>
  <c r="CI56" i="9"/>
  <c r="CI277" i="9"/>
  <c r="CI617" i="9"/>
  <c r="CI543" i="9"/>
  <c r="CI217" i="9"/>
  <c r="CI608" i="9"/>
  <c r="CI768" i="9"/>
  <c r="CI393" i="9"/>
  <c r="CI280" i="9"/>
  <c r="CI747" i="9"/>
  <c r="CI652" i="9"/>
  <c r="CA46" i="9"/>
  <c r="CI707" i="9"/>
  <c r="CA300" i="9"/>
  <c r="CA23" i="9"/>
  <c r="CA112" i="9"/>
  <c r="CA329" i="9"/>
  <c r="CI185" i="9"/>
  <c r="CA85" i="9"/>
  <c r="CA89" i="9"/>
  <c r="CI148" i="9"/>
  <c r="CI631" i="9"/>
  <c r="CI75" i="9"/>
  <c r="CI409" i="9"/>
  <c r="CI596" i="9"/>
  <c r="CI706" i="9"/>
  <c r="CI55" i="9"/>
  <c r="CI520" i="9"/>
  <c r="CI468" i="9"/>
  <c r="CI704" i="9"/>
  <c r="CA249" i="9"/>
  <c r="CI534" i="9"/>
  <c r="CI720" i="9"/>
  <c r="CI513" i="9"/>
  <c r="CI85" i="9"/>
  <c r="CI701" i="9"/>
  <c r="CI745" i="9"/>
  <c r="CI431" i="9"/>
  <c r="CA28" i="9"/>
  <c r="CA113" i="9"/>
  <c r="CI142" i="9"/>
  <c r="CI625" i="9"/>
  <c r="CI434" i="9"/>
  <c r="CI665" i="9"/>
  <c r="CI723" i="9"/>
  <c r="CI497" i="9"/>
  <c r="CI769" i="9"/>
  <c r="CI489" i="9"/>
  <c r="CI407" i="9"/>
  <c r="CI487" i="9"/>
  <c r="CA129" i="9"/>
  <c r="CI453" i="9"/>
  <c r="CI703" i="9"/>
  <c r="CI46" i="9"/>
  <c r="CI669" i="9"/>
  <c r="CI588" i="9"/>
  <c r="CI614" i="9"/>
  <c r="CI53" i="9"/>
  <c r="CA216" i="9"/>
  <c r="CI371" i="9"/>
  <c r="CI436" i="9"/>
  <c r="CI755" i="9"/>
  <c r="CI288" i="9"/>
  <c r="CI724" i="9"/>
  <c r="CI662" i="9"/>
  <c r="CI581" i="9"/>
  <c r="CI491" i="9"/>
  <c r="CI763" i="9"/>
  <c r="CI60" i="9"/>
  <c r="CI358" i="9"/>
  <c r="CI412" i="9"/>
  <c r="CI638" i="9"/>
  <c r="CI561" i="9"/>
  <c r="CI106" i="9"/>
  <c r="CI200" i="9"/>
  <c r="CI73" i="9"/>
  <c r="CI464" i="9"/>
  <c r="CI193" i="9"/>
  <c r="CA144" i="9"/>
  <c r="CI634" i="9"/>
  <c r="CI311" i="9"/>
  <c r="CI313" i="9"/>
  <c r="CI667" i="9"/>
  <c r="CI605" i="9"/>
  <c r="CI504" i="9"/>
  <c r="CI59" i="9"/>
  <c r="CI230" i="9"/>
  <c r="CI737" i="9"/>
  <c r="CI760" i="9"/>
  <c r="CI528" i="9"/>
  <c r="CI198" i="9"/>
  <c r="CI396" i="9"/>
  <c r="CI246" i="9"/>
  <c r="CI439" i="9"/>
  <c r="CI362" i="9"/>
  <c r="CI42" i="9"/>
  <c r="CI352" i="9"/>
  <c r="CA330" i="9"/>
  <c r="CA73" i="9"/>
  <c r="CI30" i="9"/>
  <c r="CI502" i="9"/>
  <c r="CI330" i="9"/>
  <c r="CI492" i="9"/>
  <c r="CI295" i="9"/>
  <c r="CI544" i="9"/>
  <c r="CI655" i="9"/>
  <c r="CI188" i="9"/>
  <c r="CI757" i="9"/>
  <c r="CI327" i="9"/>
  <c r="CI213" i="9"/>
  <c r="CI104" i="9"/>
  <c r="CI133" i="9"/>
  <c r="CI70" i="9"/>
  <c r="CI465" i="9"/>
  <c r="CI762" i="9"/>
  <c r="CI717" i="9"/>
  <c r="CI693" i="9"/>
  <c r="CA32" i="9"/>
  <c r="CA320" i="9"/>
  <c r="CA230" i="9"/>
  <c r="CI301" i="9"/>
  <c r="CI721" i="9"/>
  <c r="CI488" i="9"/>
  <c r="CI220" i="9"/>
  <c r="CI226" i="9"/>
  <c r="CI174" i="9"/>
  <c r="CI32" i="9"/>
  <c r="CI648" i="9"/>
  <c r="CI298" i="9"/>
  <c r="CI373" i="9"/>
  <c r="CI271" i="9"/>
  <c r="CI555" i="9"/>
  <c r="CI69" i="9"/>
  <c r="CI577" i="9"/>
  <c r="CI117" i="9"/>
  <c r="CI54" i="9"/>
  <c r="CI375" i="9"/>
  <c r="CI477" i="9"/>
  <c r="BK156" i="9"/>
  <c r="BK131" i="9"/>
  <c r="BK129" i="9"/>
  <c r="BK188" i="9"/>
  <c r="BK180" i="9"/>
  <c r="BK43" i="9"/>
  <c r="BK38" i="9"/>
  <c r="BK344" i="9"/>
  <c r="BK341" i="9"/>
  <c r="BK110" i="9"/>
  <c r="BK334" i="9"/>
  <c r="BK59" i="9"/>
  <c r="BK84" i="9"/>
  <c r="BK329" i="9"/>
  <c r="BK113" i="9"/>
  <c r="BK348" i="9"/>
  <c r="BK145" i="9"/>
  <c r="BK292" i="9"/>
  <c r="BK45" i="9"/>
  <c r="BK106" i="9"/>
  <c r="BK41" i="9"/>
  <c r="BK143" i="9"/>
  <c r="BK121" i="9"/>
  <c r="BK321" i="9"/>
  <c r="BK284" i="9"/>
  <c r="BK304" i="9"/>
  <c r="BK318" i="9"/>
  <c r="BK78" i="9"/>
  <c r="BK283" i="9"/>
  <c r="BK112" i="9"/>
  <c r="BK316" i="9"/>
  <c r="BK315" i="9"/>
  <c r="BK175" i="9"/>
  <c r="BK32" i="9"/>
  <c r="BK343" i="9"/>
  <c r="BK342" i="9"/>
  <c r="BK28" i="9"/>
  <c r="BK26" i="9"/>
  <c r="BK340" i="9"/>
  <c r="BK337" i="9"/>
  <c r="BK23" i="9"/>
  <c r="BK157" i="9"/>
  <c r="BK184" i="9"/>
  <c r="BK335" i="9"/>
  <c r="BK237" i="9"/>
  <c r="BK149" i="9"/>
  <c r="BK71" i="9"/>
  <c r="BK327" i="9"/>
  <c r="BK146" i="9"/>
  <c r="BK277" i="9"/>
  <c r="BK37" i="9"/>
  <c r="BK76" i="9"/>
  <c r="BK207" i="9"/>
  <c r="BK313" i="9"/>
  <c r="BK134" i="9"/>
  <c r="BK266" i="9"/>
  <c r="BK93" i="9"/>
  <c r="BK224" i="9"/>
  <c r="BK251" i="9"/>
  <c r="BK311" i="9"/>
  <c r="BK61" i="9"/>
  <c r="BK192" i="9"/>
  <c r="BK55" i="9"/>
  <c r="BK252" i="9"/>
  <c r="BK147" i="9"/>
  <c r="BK306" i="9"/>
  <c r="BK155" i="9"/>
  <c r="BK338" i="9"/>
  <c r="BK264" i="9"/>
  <c r="BK217" i="9"/>
  <c r="BK107" i="9"/>
  <c r="BK80" i="9"/>
  <c r="BK144" i="9"/>
  <c r="BK191" i="9"/>
  <c r="BK323" i="9"/>
  <c r="BK262" i="9"/>
  <c r="BK40" i="9"/>
  <c r="BK177" i="9"/>
  <c r="BK99" i="9"/>
  <c r="BK98" i="9"/>
  <c r="BK275" i="9"/>
  <c r="BK36" i="9"/>
  <c r="BK97" i="9"/>
  <c r="BK317" i="9"/>
  <c r="BK211" i="9"/>
  <c r="BK210" i="9"/>
  <c r="BK165" i="9"/>
  <c r="BK208" i="9"/>
  <c r="BK206" i="9"/>
  <c r="BK116" i="9"/>
  <c r="BK96" i="9"/>
  <c r="BK204" i="9"/>
  <c r="BK139" i="9"/>
  <c r="BK95" i="9"/>
  <c r="BK280" i="9"/>
  <c r="BK198" i="9"/>
  <c r="BK245" i="9"/>
  <c r="BK297" i="9"/>
  <c r="BK272" i="9"/>
  <c r="BK52" i="9"/>
  <c r="BK222" i="9"/>
  <c r="BK108" i="9"/>
  <c r="BK100" i="9"/>
  <c r="BK345" i="9"/>
  <c r="BK119" i="9"/>
  <c r="BK164" i="9"/>
  <c r="BK138" i="9"/>
  <c r="BK247" i="9"/>
  <c r="BK289" i="9"/>
  <c r="BK102" i="9"/>
  <c r="BK226" i="9"/>
  <c r="BK302" i="9"/>
  <c r="BK194" i="9"/>
  <c r="BK269" i="9"/>
  <c r="BK88" i="9"/>
  <c r="BK235" i="9"/>
  <c r="BK148" i="9"/>
  <c r="BK259" i="9"/>
  <c r="BK258" i="9"/>
  <c r="BK127" i="9"/>
  <c r="BK351" i="9"/>
  <c r="BK246" i="9"/>
  <c r="BK310" i="9"/>
  <c r="BK62" i="9"/>
  <c r="BK241" i="9"/>
  <c r="BK309" i="9"/>
  <c r="BK239" i="9"/>
  <c r="BK238" i="9"/>
  <c r="BK72" i="9"/>
  <c r="BK195" i="9"/>
  <c r="BK308" i="9"/>
  <c r="BK58" i="9"/>
  <c r="BK234" i="9"/>
  <c r="BK233" i="9"/>
  <c r="BK130" i="9"/>
  <c r="BK229" i="9"/>
  <c r="BK225" i="9"/>
  <c r="BK330" i="9"/>
  <c r="BK189" i="9"/>
  <c r="BK50" i="9"/>
  <c r="BK161" i="9"/>
  <c r="BK109" i="9"/>
  <c r="BK91" i="9"/>
  <c r="BK125" i="9"/>
  <c r="BK219" i="9"/>
  <c r="BK286" i="9"/>
  <c r="BK159" i="9"/>
  <c r="BK124" i="9"/>
  <c r="BK325" i="9"/>
  <c r="BK305" i="9"/>
  <c r="BK44" i="9"/>
  <c r="BK255" i="9"/>
  <c r="BK158" i="9"/>
  <c r="BK122" i="9"/>
  <c r="BK216" i="9"/>
  <c r="BK320" i="9"/>
  <c r="BK185" i="9"/>
  <c r="BK271" i="9"/>
  <c r="BK274" i="9"/>
  <c r="BK77" i="9"/>
  <c r="BK34" i="9"/>
  <c r="BK136" i="9"/>
  <c r="BK141" i="9"/>
  <c r="BK314" i="9"/>
  <c r="BK209" i="9"/>
  <c r="BK140" i="9"/>
  <c r="BK31" i="9"/>
  <c r="BK256" i="9"/>
  <c r="BK295" i="9"/>
  <c r="BK203" i="9"/>
  <c r="BK114" i="9"/>
  <c r="BK24" i="9"/>
  <c r="BK74" i="9"/>
  <c r="BK104" i="9"/>
  <c r="BK150" i="9"/>
  <c r="BK65" i="9"/>
  <c r="BK73" i="9"/>
  <c r="BK86" i="9"/>
  <c r="BK171" i="9"/>
  <c r="BK83" i="9"/>
  <c r="BK350" i="9"/>
  <c r="BK263" i="9"/>
  <c r="BK215" i="9"/>
  <c r="BK167" i="9"/>
  <c r="BK270" i="9"/>
  <c r="BK70" i="9"/>
  <c r="BK66" i="9"/>
  <c r="BK133" i="9"/>
  <c r="BK236" i="9"/>
  <c r="BK181" i="9"/>
  <c r="BK67" i="9"/>
  <c r="BK47" i="9"/>
  <c r="BK174" i="9"/>
  <c r="BK60" i="9"/>
  <c r="BK137" i="9"/>
  <c r="BK293" i="9"/>
  <c r="BK331" i="9"/>
  <c r="BK248" i="9"/>
  <c r="BK135" i="9"/>
  <c r="BK244" i="9"/>
  <c r="BK273" i="9"/>
  <c r="BK173" i="9"/>
  <c r="BK240" i="9"/>
  <c r="BK298" i="9"/>
  <c r="BK132" i="9"/>
  <c r="BK288" i="9"/>
  <c r="BK182" i="9"/>
  <c r="BK279" i="9"/>
  <c r="BK85" i="9"/>
  <c r="BK57" i="9"/>
  <c r="BK172" i="9"/>
  <c r="BK307" i="9"/>
  <c r="BK228" i="9"/>
  <c r="BK54" i="9"/>
  <c r="BK92" i="9"/>
  <c r="BK51" i="9"/>
  <c r="BK49" i="9"/>
  <c r="BK82" i="9"/>
  <c r="BK328" i="9"/>
  <c r="BK126" i="9"/>
  <c r="BK221" i="9"/>
  <c r="BK257" i="9"/>
  <c r="BK349" i="9"/>
  <c r="BK81" i="9"/>
  <c r="BK296" i="9"/>
  <c r="BK186" i="9"/>
  <c r="BK46" i="9"/>
  <c r="BK301" i="9"/>
  <c r="BK42" i="9"/>
  <c r="BK322" i="9"/>
  <c r="BK276" i="9"/>
  <c r="BK39" i="9"/>
  <c r="BK120" i="9"/>
  <c r="BK176" i="9"/>
  <c r="BK142" i="9"/>
  <c r="BK254" i="9"/>
  <c r="BK35" i="9"/>
  <c r="BK166" i="9"/>
  <c r="BK153" i="9"/>
  <c r="BK261" i="9"/>
  <c r="BK197" i="9"/>
  <c r="BK250" i="9"/>
  <c r="BK105" i="9"/>
  <c r="BK30" i="9"/>
  <c r="BK29" i="9"/>
  <c r="BK260" i="9"/>
  <c r="BK163" i="9"/>
  <c r="BK290" i="9"/>
  <c r="BK201" i="9"/>
  <c r="BK200" i="9"/>
  <c r="BK162" i="9"/>
  <c r="BK312" i="9"/>
  <c r="BK243" i="9"/>
  <c r="BK68" i="9"/>
  <c r="BK231" i="9"/>
  <c r="BK128" i="9"/>
  <c r="BK48" i="9"/>
  <c r="BK179" i="9"/>
  <c r="BK285" i="9"/>
  <c r="BK213" i="9"/>
  <c r="BK300" i="9"/>
  <c r="BK205" i="9"/>
  <c r="BK152" i="9"/>
  <c r="BK89" i="9"/>
  <c r="BK267" i="9"/>
  <c r="BK294" i="9"/>
  <c r="BK53" i="9"/>
  <c r="BK287" i="9"/>
  <c r="BK64" i="9"/>
  <c r="BK242" i="9"/>
  <c r="BK253" i="9"/>
  <c r="BK332" i="9"/>
  <c r="BK230" i="9"/>
  <c r="BK336" i="9"/>
  <c r="BK63" i="9"/>
  <c r="BK151" i="9"/>
  <c r="BK339" i="9"/>
  <c r="BK299" i="9"/>
  <c r="BK183" i="9"/>
  <c r="BK268" i="9"/>
  <c r="BK103" i="9"/>
  <c r="BK94" i="9"/>
  <c r="BK87" i="9"/>
  <c r="BK291" i="9"/>
  <c r="BK333" i="9"/>
  <c r="BK56" i="9"/>
  <c r="BK232" i="9"/>
  <c r="BK101" i="9"/>
  <c r="BK227" i="9"/>
  <c r="BK278" i="9"/>
  <c r="BK196" i="9"/>
  <c r="BK170" i="9"/>
  <c r="BK223" i="9"/>
  <c r="BK160" i="9"/>
  <c r="BK265" i="9"/>
  <c r="BK187" i="9"/>
  <c r="BK220" i="9"/>
  <c r="BK169" i="9"/>
  <c r="BK218" i="9"/>
  <c r="BK326" i="9"/>
  <c r="BK347" i="9"/>
  <c r="BK123" i="9"/>
  <c r="BK324" i="9"/>
  <c r="BK193" i="9"/>
  <c r="BK346" i="9"/>
  <c r="BK154" i="9"/>
  <c r="BK178" i="9"/>
  <c r="BK79" i="9"/>
  <c r="BK190" i="9"/>
  <c r="BK319" i="9"/>
  <c r="BK168" i="9"/>
  <c r="BK214" i="9"/>
  <c r="BK303" i="9"/>
  <c r="BK212" i="9"/>
  <c r="BK33" i="9"/>
  <c r="BK75" i="9"/>
  <c r="BK111" i="9"/>
  <c r="BK118" i="9"/>
  <c r="BK282" i="9"/>
  <c r="BK117" i="9"/>
  <c r="BK115" i="9"/>
  <c r="BK27" i="9"/>
  <c r="BK202" i="9"/>
  <c r="BK25" i="9"/>
  <c r="BK281" i="9"/>
  <c r="BK199" i="9"/>
  <c r="BK249" i="9"/>
  <c r="BK69" i="9"/>
  <c r="BK90" i="9"/>
  <c r="BC22" i="9"/>
  <c r="BJ7" i="9"/>
  <c r="L54" i="3"/>
  <c r="AY11" i="9"/>
  <c r="BB11" i="9" s="1"/>
  <c r="AQ11" i="9"/>
  <c r="AT11" i="9" s="1"/>
  <c r="AI11" i="9"/>
  <c r="AL11" i="9" s="1"/>
  <c r="AA11" i="9"/>
  <c r="AD11" i="9" s="1"/>
  <c r="S11" i="9"/>
  <c r="V11" i="9" s="1"/>
  <c r="K11" i="9"/>
  <c r="N11" i="9" s="1"/>
  <c r="C11" i="9"/>
  <c r="F11" i="9" s="1"/>
  <c r="AY7" i="9"/>
  <c r="BB7" i="9" s="1"/>
  <c r="AQ7" i="9"/>
  <c r="AT7" i="9" s="1"/>
  <c r="AI7" i="9"/>
  <c r="AL7" i="9" s="1"/>
  <c r="AA7" i="9"/>
  <c r="AD7" i="9" s="1"/>
  <c r="S7" i="9"/>
  <c r="V7" i="9" s="1"/>
  <c r="K7" i="9"/>
  <c r="N7" i="9" s="1"/>
  <c r="C7" i="9"/>
  <c r="F7" i="9" s="1"/>
  <c r="S6" i="9"/>
  <c r="V6" i="9" s="1"/>
  <c r="AY9" i="9"/>
  <c r="AY8" i="9"/>
  <c r="AQ9" i="9"/>
  <c r="AQ8" i="9"/>
  <c r="AY14" i="9"/>
  <c r="AY15" i="9"/>
  <c r="AQ14" i="9"/>
  <c r="S9" i="9"/>
  <c r="S8" i="9"/>
  <c r="E10" i="8"/>
  <c r="S13" i="9"/>
  <c r="L8" i="13"/>
  <c r="L53" i="3"/>
  <c r="J10" i="13"/>
  <c r="J11" i="13" s="1"/>
  <c r="K9" i="13"/>
  <c r="L9" i="13" s="1"/>
  <c r="C14" i="9"/>
  <c r="L51" i="3"/>
  <c r="L50" i="3"/>
  <c r="AI9" i="9"/>
  <c r="AI8" i="9"/>
  <c r="AI15" i="9"/>
  <c r="AA16" i="9"/>
  <c r="AA9" i="9"/>
  <c r="AA8" i="9"/>
  <c r="K9" i="9"/>
  <c r="K8" i="9"/>
  <c r="K16" i="9"/>
  <c r="C9" i="9"/>
  <c r="C8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 s="1"/>
  <c r="M75" i="3" s="1"/>
  <c r="I14" i="5"/>
  <c r="M41" i="3" s="1"/>
  <c r="H14" i="5"/>
  <c r="L41" i="3"/>
  <c r="S13" i="5"/>
  <c r="R13" i="5"/>
  <c r="Q13" i="5"/>
  <c r="P13" i="5"/>
  <c r="N13" i="5"/>
  <c r="O13" i="5"/>
  <c r="M13" i="5"/>
  <c r="L74" i="3" s="1"/>
  <c r="M74" i="3" s="1"/>
  <c r="I13" i="5"/>
  <c r="M40" i="3" s="1"/>
  <c r="H13" i="5"/>
  <c r="L40" i="3" s="1"/>
  <c r="S12" i="5"/>
  <c r="R12" i="5"/>
  <c r="Q12" i="5"/>
  <c r="P12" i="5"/>
  <c r="O12" i="5"/>
  <c r="N12" i="5"/>
  <c r="M12" i="5"/>
  <c r="L73" i="3" s="1"/>
  <c r="M73" i="3" s="1"/>
  <c r="U73" i="3" s="1"/>
  <c r="I12" i="5"/>
  <c r="M39" i="3" s="1"/>
  <c r="H12" i="5"/>
  <c r="L39" i="3" s="1"/>
  <c r="S11" i="5"/>
  <c r="R11" i="5"/>
  <c r="Q11" i="5"/>
  <c r="P11" i="5"/>
  <c r="O11" i="5"/>
  <c r="N11" i="5"/>
  <c r="I11" i="5"/>
  <c r="M38" i="3" s="1"/>
  <c r="H11" i="5"/>
  <c r="L38" i="3" s="1"/>
  <c r="S10" i="5"/>
  <c r="R10" i="5"/>
  <c r="Q10" i="5"/>
  <c r="P10" i="5"/>
  <c r="O10" i="5"/>
  <c r="N10" i="5"/>
  <c r="M10" i="5"/>
  <c r="L71" i="3" s="1"/>
  <c r="M71" i="3" s="1"/>
  <c r="U72" i="3" s="1"/>
  <c r="I10" i="5"/>
  <c r="M37" i="3" s="1"/>
  <c r="H10" i="5"/>
  <c r="L37" i="3" s="1"/>
  <c r="S9" i="5"/>
  <c r="R9" i="5"/>
  <c r="Q9" i="5"/>
  <c r="P9" i="5"/>
  <c r="O9" i="5"/>
  <c r="N9" i="5"/>
  <c r="N70" i="3" s="1"/>
  <c r="M9" i="5"/>
  <c r="L70" i="3" s="1"/>
  <c r="M70" i="3" s="1"/>
  <c r="U70" i="3" s="1"/>
  <c r="M69" i="3"/>
  <c r="I9" i="5"/>
  <c r="M36" i="3" s="1"/>
  <c r="H9" i="5"/>
  <c r="L36" i="3" s="1"/>
  <c r="S8" i="5"/>
  <c r="R8" i="5"/>
  <c r="Q8" i="5"/>
  <c r="P8" i="5"/>
  <c r="O8" i="5"/>
  <c r="N8" i="5"/>
  <c r="I8" i="5"/>
  <c r="M35" i="3" s="1"/>
  <c r="H8" i="5"/>
  <c r="L35" i="3" s="1"/>
  <c r="Q35" i="3" s="1"/>
  <c r="S7" i="5"/>
  <c r="R7" i="5"/>
  <c r="Q7" i="5"/>
  <c r="P7" i="5"/>
  <c r="O7" i="5"/>
  <c r="N7" i="5"/>
  <c r="N68" i="3" s="1"/>
  <c r="M7" i="5"/>
  <c r="L68" i="3" s="1"/>
  <c r="M68" i="3" s="1"/>
  <c r="U69" i="3" s="1"/>
  <c r="I7" i="5"/>
  <c r="M34" i="3" s="1"/>
  <c r="H7" i="5"/>
  <c r="L34" i="3" s="1"/>
  <c r="S6" i="5"/>
  <c r="R6" i="5"/>
  <c r="Q6" i="5"/>
  <c r="P6" i="5"/>
  <c r="O6" i="5"/>
  <c r="N6" i="5"/>
  <c r="M6" i="5"/>
  <c r="L67" i="3" s="1"/>
  <c r="M67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7" i="3"/>
  <c r="L59" i="3"/>
  <c r="L56" i="3"/>
  <c r="M72" i="3"/>
  <c r="L52" i="3"/>
  <c r="L55" i="3"/>
  <c r="N55" i="3"/>
  <c r="L58" i="3"/>
  <c r="N58" i="3"/>
  <c r="N54" i="3"/>
  <c r="N57" i="3"/>
  <c r="N56" i="3"/>
  <c r="N51" i="3"/>
  <c r="N52" i="3"/>
  <c r="N53" i="3"/>
  <c r="N59" i="3"/>
  <c r="AA15" i="9"/>
  <c r="AA14" i="9"/>
  <c r="AI14" i="9"/>
  <c r="AA13" i="9"/>
  <c r="C15" i="9"/>
  <c r="C16" i="9"/>
  <c r="K14" i="9"/>
  <c r="K13" i="9"/>
  <c r="K15" i="9"/>
  <c r="AI13" i="9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F22" i="9"/>
  <c r="BO6" i="9" l="1"/>
  <c r="BW6" i="9"/>
  <c r="N72" i="3"/>
  <c r="CE6" i="9"/>
  <c r="U74" i="3"/>
  <c r="N35" i="3"/>
  <c r="P35" i="3" s="1"/>
  <c r="N71" i="3"/>
  <c r="O74" i="3"/>
  <c r="N37" i="3"/>
  <c r="P37" i="3" s="1"/>
  <c r="O72" i="3"/>
  <c r="R72" i="3" s="1"/>
  <c r="U68" i="3"/>
  <c r="O71" i="3"/>
  <c r="N73" i="3"/>
  <c r="N40" i="3"/>
  <c r="P40" i="3" s="1"/>
  <c r="O15" i="12"/>
  <c r="O21" i="12"/>
  <c r="O29" i="12"/>
  <c r="O38" i="12"/>
  <c r="O44" i="12"/>
  <c r="O51" i="12"/>
  <c r="O56" i="12"/>
  <c r="O62" i="12"/>
  <c r="O67" i="12"/>
  <c r="O73" i="12"/>
  <c r="O79" i="12"/>
  <c r="O85" i="12"/>
  <c r="O91" i="12"/>
  <c r="O97" i="12"/>
  <c r="O103" i="12"/>
  <c r="O110" i="12"/>
  <c r="O116" i="12"/>
  <c r="O123" i="12"/>
  <c r="O120" i="12"/>
  <c r="O16" i="12"/>
  <c r="O22" i="12"/>
  <c r="O30" i="12"/>
  <c r="O34" i="12"/>
  <c r="O39" i="12"/>
  <c r="O45" i="12"/>
  <c r="O48" i="12"/>
  <c r="O57" i="12"/>
  <c r="O63" i="12"/>
  <c r="O68" i="12"/>
  <c r="O74" i="12"/>
  <c r="O80" i="12"/>
  <c r="O86" i="12"/>
  <c r="O92" i="12"/>
  <c r="O98" i="12"/>
  <c r="O17" i="12"/>
  <c r="O23" i="12"/>
  <c r="O31" i="12"/>
  <c r="O35" i="12"/>
  <c r="O40" i="12"/>
  <c r="O46" i="12"/>
  <c r="O52" i="12"/>
  <c r="O58" i="12"/>
  <c r="O69" i="12"/>
  <c r="O75" i="12"/>
  <c r="O12" i="12"/>
  <c r="O18" i="12"/>
  <c r="O24" i="12"/>
  <c r="O32" i="12"/>
  <c r="O36" i="12"/>
  <c r="O41" i="12"/>
  <c r="O47" i="12"/>
  <c r="O53" i="12"/>
  <c r="O59" i="12"/>
  <c r="O64" i="12"/>
  <c r="O70" i="12"/>
  <c r="O76" i="12"/>
  <c r="O82" i="12"/>
  <c r="O88" i="12"/>
  <c r="O94" i="12"/>
  <c r="O100" i="12"/>
  <c r="O106" i="12"/>
  <c r="O113" i="12"/>
  <c r="O119" i="12"/>
  <c r="O126" i="12"/>
  <c r="O13" i="12"/>
  <c r="O19" i="12"/>
  <c r="O25" i="12"/>
  <c r="O33" i="12"/>
  <c r="O37" i="12"/>
  <c r="O42" i="12"/>
  <c r="O49" i="12"/>
  <c r="O54" i="12"/>
  <c r="O60" i="12"/>
  <c r="O65" i="12"/>
  <c r="O71" i="12"/>
  <c r="O77" i="12"/>
  <c r="O83" i="12"/>
  <c r="O89" i="12"/>
  <c r="O95" i="12"/>
  <c r="O101" i="12"/>
  <c r="O107" i="12"/>
  <c r="O114" i="12"/>
  <c r="O121" i="12"/>
  <c r="O127" i="12"/>
  <c r="O14" i="12"/>
  <c r="O20" i="12"/>
  <c r="O26" i="12"/>
  <c r="O28" i="12"/>
  <c r="O109" i="12"/>
  <c r="O43" i="12"/>
  <c r="O50" i="12"/>
  <c r="O55" i="12"/>
  <c r="O61" i="12"/>
  <c r="O66" i="12"/>
  <c r="O72" i="12"/>
  <c r="O78" i="12"/>
  <c r="O84" i="12"/>
  <c r="O90" i="12"/>
  <c r="O96" i="12"/>
  <c r="O102" i="12"/>
  <c r="O108" i="12"/>
  <c r="O115" i="12"/>
  <c r="O122" i="12"/>
  <c r="O128" i="12"/>
  <c r="O130" i="12"/>
  <c r="O112" i="12"/>
  <c r="O104" i="12"/>
  <c r="O133" i="12"/>
  <c r="O105" i="12"/>
  <c r="O131" i="12"/>
  <c r="O118" i="12"/>
  <c r="O99" i="12"/>
  <c r="O111" i="12"/>
  <c r="O124" i="12"/>
  <c r="O93" i="12"/>
  <c r="O117" i="12"/>
  <c r="O132" i="12"/>
  <c r="O87" i="12"/>
  <c r="O125" i="12"/>
  <c r="O81" i="12"/>
  <c r="O129" i="12"/>
  <c r="L10" i="13"/>
  <c r="L11" i="13"/>
  <c r="J12" i="13"/>
  <c r="AI16" i="9"/>
  <c r="AY13" i="9"/>
  <c r="AQ13" i="9"/>
  <c r="AY16" i="9"/>
  <c r="Q37" i="3"/>
  <c r="Q32" i="3"/>
  <c r="O67" i="3"/>
  <c r="N75" i="3"/>
  <c r="O68" i="3"/>
  <c r="Q36" i="3"/>
  <c r="N74" i="3"/>
  <c r="S15" i="9"/>
  <c r="S16" i="9"/>
  <c r="BG6" i="9"/>
  <c r="R68" i="3"/>
  <c r="N34" i="3"/>
  <c r="P34" i="3" s="1"/>
  <c r="S14" i="9"/>
  <c r="AQ15" i="9"/>
  <c r="AQ16" i="9"/>
  <c r="Q39" i="3"/>
  <c r="N39" i="3"/>
  <c r="P39" i="3" s="1"/>
  <c r="N38" i="3"/>
  <c r="P38" i="3" s="1"/>
  <c r="Q38" i="3"/>
  <c r="S38" i="3"/>
  <c r="U67" i="3"/>
  <c r="S36" i="3"/>
  <c r="S35" i="3"/>
  <c r="S40" i="3"/>
  <c r="Q40" i="3"/>
  <c r="Q41" i="3"/>
  <c r="S41" i="3"/>
  <c r="O69" i="3"/>
  <c r="N32" i="3"/>
  <c r="P32" i="3" s="1"/>
  <c r="N36" i="3"/>
  <c r="P36" i="3" s="1"/>
  <c r="S37" i="3"/>
  <c r="O75" i="3"/>
  <c r="R75" i="3" s="1"/>
  <c r="N67" i="3"/>
  <c r="O66" i="3"/>
  <c r="E9" i="15" l="1"/>
  <c r="E8" i="14"/>
  <c r="CH6" i="9"/>
  <c r="E11" i="14"/>
  <c r="BZ6" i="9"/>
  <c r="E10" i="14"/>
  <c r="F11" i="14" s="1"/>
  <c r="BR6" i="9"/>
  <c r="E9" i="14"/>
  <c r="R74" i="3"/>
  <c r="R67" i="3"/>
  <c r="L12" i="13"/>
  <c r="J13" i="13"/>
  <c r="G22" i="9"/>
  <c r="N33" i="3"/>
  <c r="P33" i="3" s="1"/>
  <c r="S34" i="3"/>
  <c r="Q33" i="3"/>
  <c r="S33" i="3"/>
  <c r="S39" i="3"/>
  <c r="N69" i="3"/>
  <c r="R69" i="3" s="1"/>
  <c r="R71" i="3"/>
  <c r="O70" i="3"/>
  <c r="R70" i="3" s="1"/>
  <c r="U71" i="3"/>
  <c r="N66" i="3"/>
  <c r="R66" i="3" s="1"/>
  <c r="O73" i="3"/>
  <c r="R73" i="3" s="1"/>
  <c r="N41" i="3"/>
  <c r="P41" i="3" s="1"/>
  <c r="Q34" i="3"/>
  <c r="U75" i="3"/>
  <c r="G449" i="9" l="1"/>
  <c r="G422" i="9"/>
  <c r="G447" i="9"/>
  <c r="G456" i="9"/>
  <c r="G451" i="9"/>
  <c r="G458" i="9"/>
  <c r="G421" i="9"/>
  <c r="G463" i="9"/>
  <c r="G435" i="9"/>
  <c r="G418" i="9"/>
  <c r="G452" i="9"/>
  <c r="G440" i="9"/>
  <c r="G462" i="9"/>
  <c r="G431" i="9"/>
  <c r="G448" i="9"/>
  <c r="G437" i="9"/>
  <c r="G424" i="9"/>
  <c r="G425" i="9"/>
  <c r="G444" i="9"/>
  <c r="O119" i="9"/>
  <c r="G423" i="9"/>
  <c r="G457" i="9"/>
  <c r="G446" i="9"/>
  <c r="G442" i="9"/>
  <c r="AM131" i="9"/>
  <c r="G426" i="9"/>
  <c r="G416" i="9"/>
  <c r="G438" i="9"/>
  <c r="G450" i="9"/>
  <c r="G454" i="9"/>
  <c r="G439" i="9"/>
  <c r="G459" i="9"/>
  <c r="G419" i="9"/>
  <c r="G460" i="9"/>
  <c r="G432" i="9"/>
  <c r="G430" i="9"/>
  <c r="G428" i="9"/>
  <c r="G443" i="9"/>
  <c r="G429" i="9"/>
  <c r="G445" i="9"/>
  <c r="G414" i="9"/>
  <c r="G455" i="9"/>
  <c r="G461" i="9"/>
  <c r="AM138" i="9"/>
  <c r="O116" i="9"/>
  <c r="G427" i="9"/>
  <c r="G434" i="9"/>
  <c r="G441" i="9"/>
  <c r="G453" i="9"/>
  <c r="G436" i="9"/>
  <c r="G415" i="9"/>
  <c r="G420" i="9"/>
  <c r="O115" i="9"/>
  <c r="G417" i="9"/>
  <c r="AM127" i="9"/>
  <c r="O117" i="9"/>
  <c r="AM130" i="9"/>
  <c r="AM128" i="9"/>
  <c r="AM137" i="9"/>
  <c r="G433" i="9"/>
  <c r="AM129" i="9"/>
  <c r="O118" i="9"/>
  <c r="AM126" i="9"/>
  <c r="AM125" i="9"/>
  <c r="AM132" i="9"/>
  <c r="J14" i="13"/>
  <c r="L13" i="13"/>
  <c r="BJ6" i="9"/>
  <c r="L14" i="13" l="1"/>
  <c r="J15" i="13"/>
  <c r="BB236" i="9"/>
  <c r="AL149" i="9"/>
  <c r="BB302" i="9"/>
  <c r="BB308" i="9"/>
  <c r="AT26" i="9"/>
  <c r="BB188" i="9"/>
  <c r="AD166" i="9"/>
  <c r="BB418" i="9"/>
  <c r="BB252" i="9"/>
  <c r="BB442" i="9"/>
  <c r="AT68" i="9"/>
  <c r="BB368" i="9"/>
  <c r="BB242" i="9"/>
  <c r="AD45" i="9"/>
  <c r="BB506" i="9"/>
  <c r="BB388" i="9"/>
  <c r="BB310" i="9"/>
  <c r="AT89" i="9"/>
  <c r="AT123" i="9"/>
  <c r="BB202" i="9"/>
  <c r="AD401" i="9"/>
  <c r="AD296" i="9"/>
  <c r="AT158" i="9"/>
  <c r="BB301" i="9"/>
  <c r="AT140" i="9"/>
  <c r="BB69" i="9"/>
  <c r="BB420" i="9"/>
  <c r="V61" i="9"/>
  <c r="F542" i="9"/>
  <c r="AT189" i="9"/>
  <c r="BB50" i="9"/>
  <c r="AD183" i="9"/>
  <c r="BB241" i="9"/>
  <c r="AT188" i="9"/>
  <c r="BB142" i="9"/>
  <c r="AD44" i="9"/>
  <c r="BB101" i="9"/>
  <c r="BB332" i="9"/>
  <c r="BB83" i="9"/>
  <c r="AT199" i="9"/>
  <c r="AT145" i="9"/>
  <c r="BB86" i="9"/>
  <c r="AT45" i="9"/>
  <c r="BB186" i="9"/>
  <c r="AT160" i="9"/>
  <c r="BB457" i="9"/>
  <c r="AD366" i="9"/>
  <c r="AT181" i="9"/>
  <c r="BB248" i="9"/>
  <c r="F36" i="9"/>
  <c r="V75" i="9"/>
  <c r="BB98" i="9"/>
  <c r="BB67" i="9"/>
  <c r="BB258" i="9"/>
  <c r="AL84" i="9"/>
  <c r="BB184" i="9"/>
  <c r="AL92" i="9"/>
  <c r="AT93" i="9"/>
  <c r="BB177" i="9"/>
  <c r="AL160" i="9"/>
  <c r="BB476" i="9"/>
  <c r="AD292" i="9"/>
  <c r="BB329" i="9"/>
  <c r="AD125" i="9"/>
  <c r="BB271" i="9"/>
  <c r="BB409" i="9"/>
  <c r="AT155" i="9"/>
  <c r="BB39" i="9"/>
  <c r="BB48" i="9"/>
  <c r="BB133" i="9"/>
  <c r="AD150" i="9"/>
  <c r="BB365" i="9"/>
  <c r="BB493" i="9"/>
  <c r="BB139" i="9"/>
  <c r="BB210" i="9"/>
  <c r="BB265" i="9"/>
  <c r="N22" i="9"/>
  <c r="AL34" i="9"/>
  <c r="AT173" i="9"/>
  <c r="BB212" i="9"/>
  <c r="AL176" i="9"/>
  <c r="BB295" i="9"/>
  <c r="AT153" i="9"/>
  <c r="BB284" i="9"/>
  <c r="N109" i="9"/>
  <c r="BB478" i="9"/>
  <c r="BB495" i="9"/>
  <c r="BB321" i="9"/>
  <c r="AT54" i="9"/>
  <c r="BB178" i="9"/>
  <c r="AT198" i="9"/>
  <c r="N52" i="9"/>
  <c r="BB400" i="9"/>
  <c r="BB448" i="9"/>
  <c r="AT108" i="9"/>
  <c r="BB26" i="9"/>
  <c r="BB414" i="9"/>
  <c r="BB453" i="9"/>
  <c r="AD105" i="9"/>
  <c r="BB307" i="9"/>
  <c r="V25" i="9"/>
  <c r="AT48" i="9"/>
  <c r="BB403" i="9"/>
  <c r="BB173" i="9"/>
  <c r="BB346" i="9"/>
  <c r="N167" i="9"/>
  <c r="N77" i="9"/>
  <c r="BB390" i="9"/>
  <c r="BB402" i="9"/>
  <c r="BB276" i="9"/>
  <c r="N153" i="9"/>
  <c r="AD300" i="9"/>
  <c r="AD278" i="9"/>
  <c r="F658" i="9"/>
  <c r="AD326" i="9"/>
  <c r="V48" i="9"/>
  <c r="AD90" i="9"/>
  <c r="BB268" i="9"/>
  <c r="AL151" i="9"/>
  <c r="F45" i="9"/>
  <c r="AT201" i="9"/>
  <c r="N139" i="9"/>
  <c r="AD191" i="9"/>
  <c r="F129" i="9"/>
  <c r="N169" i="9"/>
  <c r="AD377" i="9"/>
  <c r="F259" i="9"/>
  <c r="N120" i="9"/>
  <c r="F387" i="9"/>
  <c r="BB256" i="9"/>
  <c r="AT22" i="9"/>
  <c r="BB323" i="9"/>
  <c r="BB179" i="9"/>
  <c r="N112" i="9"/>
  <c r="BB23" i="9"/>
  <c r="BB228" i="9"/>
  <c r="AL40" i="9"/>
  <c r="AD264" i="9"/>
  <c r="BB330" i="9"/>
  <c r="BB369" i="9"/>
  <c r="AT112" i="9"/>
  <c r="BB167" i="9"/>
  <c r="BB74" i="9"/>
  <c r="AL168" i="9"/>
  <c r="N141" i="9"/>
  <c r="AT31" i="9"/>
  <c r="BB262" i="9"/>
  <c r="BB326" i="9"/>
  <c r="AT55" i="9"/>
  <c r="BB498" i="9"/>
  <c r="BB451" i="9"/>
  <c r="AD386" i="9"/>
  <c r="BB277" i="9"/>
  <c r="BB201" i="9"/>
  <c r="BB254" i="9"/>
  <c r="AD412" i="9"/>
  <c r="BB352" i="9"/>
  <c r="BB272" i="9"/>
  <c r="BB120" i="9"/>
  <c r="N107" i="9"/>
  <c r="AT118" i="9"/>
  <c r="BB219" i="9"/>
  <c r="AL148" i="9"/>
  <c r="AD409" i="9"/>
  <c r="AT180" i="9"/>
  <c r="BB157" i="9"/>
  <c r="BB190" i="9"/>
  <c r="N127" i="9"/>
  <c r="BB34" i="9"/>
  <c r="AT141" i="9"/>
  <c r="BB57" i="9"/>
  <c r="AL139" i="9"/>
  <c r="BB222" i="9"/>
  <c r="AD172" i="9"/>
  <c r="BB250" i="9"/>
  <c r="BB449" i="9"/>
  <c r="BB397" i="9"/>
  <c r="AT125" i="9"/>
  <c r="F176" i="9"/>
  <c r="AT128" i="9"/>
  <c r="F569" i="9"/>
  <c r="BB320" i="9"/>
  <c r="AD46" i="9"/>
  <c r="BB253" i="9"/>
  <c r="BB158" i="9"/>
  <c r="BB125" i="9"/>
  <c r="AL50" i="9"/>
  <c r="AD66" i="9"/>
  <c r="BB132" i="9"/>
  <c r="AT163" i="9"/>
  <c r="BB463" i="9"/>
  <c r="BB292" i="9"/>
  <c r="BB93" i="9"/>
  <c r="AD209" i="9"/>
  <c r="V68" i="9"/>
  <c r="BB153" i="9"/>
  <c r="BB305" i="9"/>
  <c r="BB490" i="9"/>
  <c r="BB360" i="9"/>
  <c r="BB243" i="9"/>
  <c r="BB162" i="9"/>
  <c r="AD216" i="9"/>
  <c r="BB338" i="9"/>
  <c r="AT77" i="9"/>
  <c r="BB129" i="9"/>
  <c r="BB460" i="9"/>
  <c r="BB436" i="9"/>
  <c r="AT166" i="9"/>
  <c r="BB417" i="9"/>
  <c r="BB117" i="9"/>
  <c r="BB53" i="9"/>
  <c r="AD126" i="9"/>
  <c r="AT28" i="9"/>
  <c r="AT81" i="9"/>
  <c r="AL97" i="9"/>
  <c r="F31" i="9"/>
  <c r="AL158" i="9"/>
  <c r="BB345" i="9"/>
  <c r="AD35" i="9"/>
  <c r="BB488" i="9"/>
  <c r="AT67" i="9"/>
  <c r="AT51" i="9"/>
  <c r="AD353" i="9"/>
  <c r="BB105" i="9"/>
  <c r="BB458" i="9"/>
  <c r="BB339" i="9"/>
  <c r="BB220" i="9"/>
  <c r="BB371" i="9"/>
  <c r="AT154" i="9"/>
  <c r="AD301" i="9"/>
  <c r="BB437" i="9"/>
  <c r="AT60" i="9"/>
  <c r="BB152" i="9"/>
  <c r="BB353" i="9"/>
  <c r="BB155" i="9"/>
  <c r="BB391" i="9"/>
  <c r="V69" i="9"/>
  <c r="AD203" i="9"/>
  <c r="BB149" i="9"/>
  <c r="AT122" i="9"/>
  <c r="N61" i="9"/>
  <c r="BB35" i="9"/>
  <c r="BB342" i="9"/>
  <c r="F659" i="9"/>
  <c r="AD390" i="9"/>
  <c r="AT75" i="9"/>
  <c r="AL66" i="9"/>
  <c r="AD30" i="9"/>
  <c r="AD62" i="9"/>
  <c r="BB113" i="9"/>
  <c r="F561" i="9"/>
  <c r="N59" i="9"/>
  <c r="V71" i="9"/>
  <c r="AD107" i="9"/>
  <c r="AD204" i="9"/>
  <c r="F33" i="9"/>
  <c r="AL83" i="9"/>
  <c r="AD354" i="9"/>
  <c r="AL135" i="9"/>
  <c r="BB97" i="9"/>
  <c r="BB494" i="9"/>
  <c r="BB147" i="9"/>
  <c r="AD51" i="9"/>
  <c r="BB394" i="9"/>
  <c r="BB159" i="9"/>
  <c r="BB484" i="9"/>
  <c r="V28" i="9"/>
  <c r="BB422" i="9"/>
  <c r="AL29" i="9"/>
  <c r="AD277" i="9"/>
  <c r="AD299" i="9"/>
  <c r="BB497" i="9"/>
  <c r="AT165" i="9"/>
  <c r="AT65" i="9"/>
  <c r="AT86" i="9"/>
  <c r="BB37" i="9"/>
  <c r="F507" i="9"/>
  <c r="N82" i="9"/>
  <c r="BB73" i="9"/>
  <c r="BB385" i="9"/>
  <c r="AD112" i="9"/>
  <c r="BB376" i="9"/>
  <c r="AT150" i="9"/>
  <c r="BB423" i="9"/>
  <c r="AD193" i="9"/>
  <c r="BB70" i="9"/>
  <c r="BB267" i="9"/>
  <c r="AT102" i="9"/>
  <c r="AL145" i="9"/>
  <c r="AD319" i="9"/>
  <c r="BB246" i="9"/>
  <c r="V46" i="9"/>
  <c r="AT204" i="9"/>
  <c r="BB395" i="9"/>
  <c r="BB313" i="9"/>
  <c r="AT113" i="9"/>
  <c r="BB275" i="9"/>
  <c r="AL154" i="9"/>
  <c r="AD28" i="9"/>
  <c r="AT115" i="9"/>
  <c r="BB370" i="9"/>
  <c r="BB196" i="9"/>
  <c r="AD335" i="9"/>
  <c r="BB78" i="9"/>
  <c r="BB52" i="9"/>
  <c r="AT194" i="9"/>
  <c r="AT32" i="9"/>
  <c r="AT30" i="9"/>
  <c r="BB54" i="9"/>
  <c r="AD232" i="9"/>
  <c r="BB415" i="9"/>
  <c r="BB166" i="9"/>
  <c r="AT80" i="9"/>
  <c r="BB386" i="9"/>
  <c r="BB100" i="9"/>
  <c r="BB393" i="9"/>
  <c r="AD349" i="9"/>
  <c r="BB68" i="9"/>
  <c r="BB408" i="9"/>
  <c r="AD342" i="9"/>
  <c r="BB221" i="9"/>
  <c r="BB55" i="9"/>
  <c r="BB406" i="9"/>
  <c r="BB447" i="9"/>
  <c r="AL63" i="9"/>
  <c r="BB438" i="9"/>
  <c r="AL123" i="9"/>
  <c r="AL134" i="9"/>
  <c r="BB123" i="9"/>
  <c r="BB111" i="9"/>
  <c r="AT191" i="9"/>
  <c r="BB144" i="9"/>
  <c r="AL54" i="9"/>
  <c r="AD149" i="9"/>
  <c r="AT149" i="9"/>
  <c r="BB146" i="9"/>
  <c r="AT162" i="9"/>
  <c r="BB410" i="9"/>
  <c r="BB32" i="9"/>
  <c r="AT43" i="9"/>
  <c r="AD272" i="9"/>
  <c r="AT178" i="9"/>
  <c r="BB367" i="9"/>
  <c r="AT116" i="9"/>
  <c r="V86" i="9"/>
  <c r="AL146" i="9"/>
  <c r="BB137" i="9"/>
  <c r="AT170" i="9"/>
  <c r="BB304" i="9"/>
  <c r="AT126" i="9"/>
  <c r="BB180" i="9"/>
  <c r="AL116" i="9"/>
  <c r="BB194" i="9"/>
  <c r="BB77" i="9"/>
  <c r="AD196" i="9"/>
  <c r="AD194" i="9"/>
  <c r="BB289" i="9"/>
  <c r="BB396" i="9"/>
  <c r="BB102" i="9"/>
  <c r="BB65" i="9"/>
  <c r="AT176" i="9"/>
  <c r="N133" i="9"/>
  <c r="F26" i="9"/>
  <c r="BB496" i="9"/>
  <c r="AT98" i="9"/>
  <c r="V33" i="9"/>
  <c r="AD141" i="9"/>
  <c r="BB87" i="9"/>
  <c r="AL30" i="9"/>
  <c r="AT53" i="9"/>
  <c r="AD23" i="9"/>
  <c r="AD362" i="9"/>
  <c r="AD290" i="9"/>
  <c r="AD73" i="9"/>
  <c r="AD331" i="9"/>
  <c r="AD202" i="9"/>
  <c r="AD130" i="9"/>
  <c r="AT56" i="9"/>
  <c r="AD83" i="9"/>
  <c r="AD111" i="9"/>
  <c r="AT57" i="9"/>
  <c r="F175" i="9"/>
  <c r="F56" i="9"/>
  <c r="AT177" i="9"/>
  <c r="BB452" i="9"/>
  <c r="BB331" i="9"/>
  <c r="BB334" i="9"/>
  <c r="V51" i="9"/>
  <c r="BB450" i="9"/>
  <c r="AL161" i="9"/>
  <c r="BB373" i="9"/>
  <c r="AT172" i="9"/>
  <c r="AD37" i="9"/>
  <c r="BB138" i="9"/>
  <c r="AD263" i="9"/>
  <c r="BB347" i="9"/>
  <c r="AL112" i="9"/>
  <c r="AT82" i="9"/>
  <c r="AT205" i="9"/>
  <c r="BB237" i="9"/>
  <c r="AL166" i="9"/>
  <c r="AD313" i="9"/>
  <c r="AT132" i="9"/>
  <c r="AD400" i="9"/>
  <c r="AT27" i="9"/>
  <c r="N29" i="9"/>
  <c r="BB377" i="9"/>
  <c r="AT87" i="9"/>
  <c r="BB33" i="9"/>
  <c r="AD171" i="9"/>
  <c r="BB88" i="9"/>
  <c r="BB164" i="9"/>
  <c r="AT148" i="9"/>
  <c r="AT193" i="9"/>
  <c r="BB143" i="9"/>
  <c r="BB79" i="9"/>
  <c r="N87" i="9"/>
  <c r="BB165" i="9"/>
  <c r="BB401" i="9"/>
  <c r="BB298" i="9"/>
  <c r="BB374" i="9"/>
  <c r="BB440" i="9"/>
  <c r="AT23" i="9"/>
  <c r="N41" i="9"/>
  <c r="AT79" i="9"/>
  <c r="BB58" i="9"/>
  <c r="BB398" i="9"/>
  <c r="AT157" i="9"/>
  <c r="AL162" i="9"/>
  <c r="BB230" i="9"/>
  <c r="AD297" i="9"/>
  <c r="AT24" i="9"/>
  <c r="BB489" i="9"/>
  <c r="BB444" i="9"/>
  <c r="BB192" i="9"/>
  <c r="BB124" i="9"/>
  <c r="AT124" i="9"/>
  <c r="V73" i="9"/>
  <c r="BB81" i="9"/>
  <c r="BB96" i="9"/>
  <c r="BB274" i="9"/>
  <c r="BB235" i="9"/>
  <c r="AD188" i="9"/>
  <c r="BB31" i="9"/>
  <c r="N162" i="9"/>
  <c r="BB461" i="9"/>
  <c r="BB278" i="9"/>
  <c r="BB234" i="9"/>
  <c r="BB343" i="9"/>
  <c r="BB42" i="9"/>
  <c r="AL81" i="9"/>
  <c r="V60" i="9"/>
  <c r="BB49" i="9"/>
  <c r="AT64" i="9"/>
  <c r="BB456" i="9"/>
  <c r="BB485" i="9"/>
  <c r="BB260" i="9"/>
  <c r="AT49" i="9"/>
  <c r="AD123" i="9"/>
  <c r="BB404" i="9"/>
  <c r="AT70" i="9"/>
  <c r="BB150" i="9"/>
  <c r="BB341" i="9"/>
  <c r="AT168" i="9"/>
  <c r="BB328" i="9"/>
  <c r="AD397" i="9"/>
  <c r="BB419" i="9"/>
  <c r="BB169" i="9"/>
  <c r="AT50" i="9"/>
  <c r="BB487" i="9"/>
  <c r="BB84" i="9"/>
  <c r="BB182" i="9"/>
  <c r="N78" i="9"/>
  <c r="V42" i="9"/>
  <c r="AT76" i="9"/>
  <c r="BB293" i="9"/>
  <c r="BB282" i="9"/>
  <c r="BB131" i="9"/>
  <c r="BB465" i="9"/>
  <c r="AD41" i="9"/>
  <c r="BB312" i="9"/>
  <c r="AD31" i="9"/>
  <c r="BB421" i="9"/>
  <c r="BB193" i="9"/>
  <c r="AT137" i="9"/>
  <c r="BB303" i="9"/>
  <c r="AL27" i="9"/>
  <c r="BB480" i="9"/>
  <c r="AD295" i="9"/>
  <c r="BB206" i="9"/>
  <c r="AL61" i="9"/>
  <c r="AT59" i="9"/>
  <c r="AD371" i="9"/>
  <c r="BB361" i="9"/>
  <c r="BB300" i="9"/>
  <c r="V44" i="9"/>
  <c r="N88" i="9"/>
  <c r="F661" i="9"/>
  <c r="AD201" i="9"/>
  <c r="V82" i="9"/>
  <c r="N150" i="9"/>
  <c r="BB471" i="9"/>
  <c r="AD410" i="9"/>
  <c r="AD414" i="9"/>
  <c r="V92" i="9"/>
  <c r="BB364" i="9"/>
  <c r="N27" i="9"/>
  <c r="N53" i="9"/>
  <c r="AD243" i="9"/>
  <c r="AL156" i="9"/>
  <c r="BB130" i="9"/>
  <c r="BB251" i="9"/>
  <c r="BB288" i="9"/>
  <c r="AD425" i="9"/>
  <c r="BB195" i="9"/>
  <c r="BB475" i="9"/>
  <c r="BB382" i="9"/>
  <c r="BB270" i="9"/>
  <c r="AT69" i="9"/>
  <c r="BB187" i="9"/>
  <c r="AL23" i="9"/>
  <c r="BB218" i="9"/>
  <c r="BB163" i="9"/>
  <c r="AT117" i="9"/>
  <c r="AT182" i="9"/>
  <c r="AL167" i="9"/>
  <c r="BB45" i="9"/>
  <c r="AL110" i="9"/>
  <c r="BB249" i="9"/>
  <c r="AT192" i="9"/>
  <c r="BB335" i="9"/>
  <c r="V49" i="9"/>
  <c r="AD84" i="9"/>
  <c r="BB273" i="9"/>
  <c r="BB30" i="9"/>
  <c r="N89" i="9"/>
  <c r="BB434" i="9"/>
  <c r="BB466" i="9"/>
  <c r="AL101" i="9"/>
  <c r="AT25" i="9"/>
  <c r="BB59" i="9"/>
  <c r="BB264" i="9"/>
  <c r="BB380" i="9"/>
  <c r="AT179" i="9"/>
  <c r="AT95" i="9"/>
  <c r="F213" i="9"/>
  <c r="BB435" i="9"/>
  <c r="BB501" i="9"/>
  <c r="BB72" i="9"/>
  <c r="BB119" i="9"/>
  <c r="AT91" i="9"/>
  <c r="BB25" i="9"/>
  <c r="AD197" i="9"/>
  <c r="AT100" i="9"/>
  <c r="BB259" i="9"/>
  <c r="AD187" i="9"/>
  <c r="F568" i="9"/>
  <c r="AT41" i="9"/>
  <c r="BB486" i="9"/>
  <c r="BB318" i="9"/>
  <c r="BB470" i="9"/>
  <c r="BB245" i="9"/>
  <c r="BB61" i="9"/>
  <c r="AD273" i="9"/>
  <c r="BB432" i="9"/>
  <c r="BB199" i="9"/>
  <c r="BB148" i="9"/>
  <c r="BB156" i="9"/>
  <c r="BB357" i="9"/>
  <c r="BB387" i="9"/>
  <c r="AD381" i="9"/>
  <c r="BB99" i="9"/>
  <c r="BB170" i="9"/>
  <c r="BB502" i="9"/>
  <c r="BB441" i="9"/>
  <c r="BB257" i="9"/>
  <c r="BB372" i="9"/>
  <c r="AD225" i="9"/>
  <c r="BB127" i="9"/>
  <c r="BB317" i="9"/>
  <c r="AL103" i="9"/>
  <c r="BB85" i="9"/>
  <c r="AT152" i="9"/>
  <c r="BB291" i="9"/>
  <c r="V83" i="9"/>
  <c r="BB160" i="9"/>
  <c r="BB348" i="9"/>
  <c r="AL114" i="9"/>
  <c r="AT151" i="9"/>
  <c r="BB464" i="9"/>
  <c r="BB324" i="9"/>
  <c r="BB214" i="9"/>
  <c r="BB75" i="9"/>
  <c r="AT61" i="9"/>
  <c r="AD146" i="9"/>
  <c r="BB356" i="9"/>
  <c r="BB445" i="9"/>
  <c r="BB379" i="9"/>
  <c r="F494" i="9"/>
  <c r="AT107" i="9"/>
  <c r="BB315" i="9"/>
  <c r="AT39" i="9"/>
  <c r="BB107" i="9"/>
  <c r="BB505" i="9"/>
  <c r="AD95" i="9"/>
  <c r="AL150" i="9"/>
  <c r="BB181" i="9"/>
  <c r="BB482" i="9"/>
  <c r="AL70" i="9"/>
  <c r="AT185" i="9"/>
  <c r="BB299" i="9"/>
  <c r="AL22" i="9"/>
  <c r="AL106" i="9"/>
  <c r="BB174" i="9"/>
  <c r="BB322" i="9"/>
  <c r="AD324" i="9"/>
  <c r="AL65" i="9"/>
  <c r="AL95" i="9"/>
  <c r="AT159" i="9"/>
  <c r="F24" i="9"/>
  <c r="BB378" i="9"/>
  <c r="AD310" i="9"/>
  <c r="AL93" i="9"/>
  <c r="F301" i="9"/>
  <c r="BB499" i="9"/>
  <c r="AL44" i="9"/>
  <c r="F325" i="9"/>
  <c r="AD259" i="9"/>
  <c r="AD279" i="9"/>
  <c r="AD285" i="9"/>
  <c r="F585" i="9"/>
  <c r="V36" i="9"/>
  <c r="AT186" i="9"/>
  <c r="V95" i="9"/>
  <c r="AL113" i="9"/>
  <c r="AL77" i="9"/>
  <c r="F395" i="9"/>
  <c r="AT203" i="9"/>
  <c r="BB311" i="9"/>
  <c r="BB428" i="9"/>
  <c r="BB411" i="9"/>
  <c r="BB211" i="9"/>
  <c r="BB104" i="9"/>
  <c r="BB286" i="9"/>
  <c r="BB60" i="9"/>
  <c r="BB208" i="9"/>
  <c r="BB28" i="9"/>
  <c r="BB468" i="9"/>
  <c r="BB285" i="9"/>
  <c r="AT130" i="9"/>
  <c r="AD97" i="9"/>
  <c r="BB27" i="9"/>
  <c r="AT58" i="9"/>
  <c r="BB94" i="9"/>
  <c r="BB204" i="9"/>
  <c r="BB349" i="9"/>
  <c r="AT101" i="9"/>
  <c r="AD355" i="9"/>
  <c r="BB224" i="9"/>
  <c r="AT147" i="9"/>
  <c r="V40" i="9"/>
  <c r="AL165" i="9"/>
  <c r="BB297" i="9"/>
  <c r="V47" i="9"/>
  <c r="BB154" i="9"/>
  <c r="V59" i="9"/>
  <c r="AT202" i="9"/>
  <c r="AT34" i="9"/>
  <c r="BB459" i="9"/>
  <c r="AL28" i="9"/>
  <c r="AT197" i="9"/>
  <c r="AT139" i="9"/>
  <c r="N105" i="9"/>
  <c r="BB375" i="9"/>
  <c r="BB38" i="9"/>
  <c r="BB36" i="9"/>
  <c r="BB41" i="9"/>
  <c r="BB91" i="9"/>
  <c r="AL32" i="9"/>
  <c r="AL90" i="9"/>
  <c r="BB467" i="9"/>
  <c r="BB207" i="9"/>
  <c r="BB462" i="9"/>
  <c r="AD82" i="9"/>
  <c r="AT121" i="9"/>
  <c r="AT62" i="9"/>
  <c r="AT120" i="9"/>
  <c r="BB136" i="9"/>
  <c r="BB233" i="9"/>
  <c r="AT72" i="9"/>
  <c r="AD329" i="9"/>
  <c r="BB46" i="9"/>
  <c r="BB354" i="9"/>
  <c r="BB114" i="9"/>
  <c r="BB51" i="9"/>
  <c r="BB336" i="9"/>
  <c r="BB504" i="9"/>
  <c r="AT66" i="9"/>
  <c r="BB223" i="9"/>
  <c r="BB213" i="9"/>
  <c r="BB333" i="9"/>
  <c r="BB327" i="9"/>
  <c r="BB416" i="9"/>
  <c r="AT71" i="9"/>
  <c r="BB151" i="9"/>
  <c r="AT171" i="9"/>
  <c r="BB491" i="9"/>
  <c r="AD375" i="9"/>
  <c r="AD287" i="9"/>
  <c r="AT42" i="9"/>
  <c r="BB106" i="9"/>
  <c r="AT29" i="9"/>
  <c r="BB80" i="9"/>
  <c r="BB238" i="9"/>
  <c r="AT96" i="9"/>
  <c r="AT146" i="9"/>
  <c r="AT133" i="9"/>
  <c r="BB389" i="9"/>
  <c r="AT184" i="9"/>
  <c r="AD148" i="9"/>
  <c r="AT46" i="9"/>
  <c r="AL55" i="9"/>
  <c r="AT110" i="9"/>
  <c r="AT84" i="9"/>
  <c r="BB62" i="9"/>
  <c r="BB95" i="9"/>
  <c r="BB240" i="9"/>
  <c r="AL152" i="9"/>
  <c r="BB430" i="9"/>
  <c r="BB287" i="9"/>
  <c r="BB412" i="9"/>
  <c r="AT164" i="9"/>
  <c r="BB200" i="9"/>
  <c r="BB108" i="9"/>
  <c r="BB433" i="9"/>
  <c r="AD60" i="9"/>
  <c r="AD128" i="9"/>
  <c r="BB424" i="9"/>
  <c r="AT167" i="9"/>
  <c r="BB280" i="9"/>
  <c r="BB128" i="9"/>
  <c r="BB229" i="9"/>
  <c r="AD104" i="9"/>
  <c r="BB363" i="9"/>
  <c r="AT200" i="9"/>
  <c r="BB294" i="9"/>
  <c r="BB355" i="9"/>
  <c r="AL57" i="9"/>
  <c r="AD68" i="9"/>
  <c r="AD133" i="9"/>
  <c r="N56" i="9"/>
  <c r="AD198" i="9"/>
  <c r="AD407" i="9"/>
  <c r="AD67" i="9"/>
  <c r="AD320" i="9"/>
  <c r="AL91" i="9"/>
  <c r="AD108" i="9"/>
  <c r="AD373" i="9"/>
  <c r="AD417" i="9"/>
  <c r="AD423" i="9"/>
  <c r="F216" i="9"/>
  <c r="AT37" i="9"/>
  <c r="AD121" i="9"/>
  <c r="F96" i="9"/>
  <c r="BB283" i="9"/>
  <c r="N134" i="9"/>
  <c r="AD55" i="9"/>
  <c r="F347" i="9"/>
  <c r="N157" i="9"/>
  <c r="BB112" i="9"/>
  <c r="AL178" i="9"/>
  <c r="N65" i="9"/>
  <c r="AT119" i="9"/>
  <c r="N147" i="9"/>
  <c r="AD168" i="9"/>
  <c r="AT175" i="9"/>
  <c r="AD144" i="9"/>
  <c r="F69" i="9"/>
  <c r="AD269" i="9"/>
  <c r="BB469" i="9"/>
  <c r="F576" i="9"/>
  <c r="V93" i="9"/>
  <c r="N25" i="9"/>
  <c r="AD113" i="9"/>
  <c r="AD77" i="9"/>
  <c r="AD242" i="9"/>
  <c r="AD76" i="9"/>
  <c r="F25" i="9"/>
  <c r="AD219" i="9"/>
  <c r="BB66" i="9"/>
  <c r="BB76" i="9"/>
  <c r="BB381" i="9"/>
  <c r="BB118" i="9"/>
  <c r="AD323" i="9"/>
  <c r="AD244" i="9"/>
  <c r="N123" i="9"/>
  <c r="AD33" i="9"/>
  <c r="AD298" i="9"/>
  <c r="F188" i="9"/>
  <c r="AD280" i="9"/>
  <c r="AD54" i="9"/>
  <c r="AD370" i="9"/>
  <c r="F543" i="9"/>
  <c r="AD59" i="9"/>
  <c r="AD330" i="9"/>
  <c r="F23" i="9"/>
  <c r="AL71" i="9"/>
  <c r="AT90" i="9"/>
  <c r="V70" i="9"/>
  <c r="F86" i="9"/>
  <c r="BB405" i="9"/>
  <c r="V89" i="9"/>
  <c r="AT161" i="9"/>
  <c r="AD176" i="9"/>
  <c r="AD170" i="9"/>
  <c r="V22" i="9"/>
  <c r="F556" i="9"/>
  <c r="AL24" i="9"/>
  <c r="AD237" i="9"/>
  <c r="BB215" i="9"/>
  <c r="F652" i="9"/>
  <c r="AL105" i="9"/>
  <c r="F257" i="9"/>
  <c r="F294" i="9"/>
  <c r="AL115" i="9"/>
  <c r="AL72" i="9"/>
  <c r="AD389" i="9"/>
  <c r="F559" i="9"/>
  <c r="V91" i="9"/>
  <c r="AD303" i="9"/>
  <c r="F91" i="9"/>
  <c r="F227" i="9"/>
  <c r="BB92" i="9"/>
  <c r="BB191" i="9"/>
  <c r="BB217" i="9"/>
  <c r="AT174" i="9"/>
  <c r="AD163" i="9"/>
  <c r="AD213" i="9"/>
  <c r="F356" i="9"/>
  <c r="AD138" i="9"/>
  <c r="AD246" i="9"/>
  <c r="F243" i="9"/>
  <c r="F406" i="9"/>
  <c r="AL98" i="9"/>
  <c r="F481" i="9"/>
  <c r="F546" i="9"/>
  <c r="BB197" i="9"/>
  <c r="AD159" i="9"/>
  <c r="F215" i="9"/>
  <c r="AD317" i="9"/>
  <c r="BB209" i="9"/>
  <c r="N166" i="9"/>
  <c r="F651" i="9"/>
  <c r="N132" i="9"/>
  <c r="AT183" i="9"/>
  <c r="BB90" i="9"/>
  <c r="N172" i="9"/>
  <c r="BB477" i="9"/>
  <c r="V79" i="9"/>
  <c r="AD393" i="9"/>
  <c r="BB383" i="9"/>
  <c r="F391" i="9"/>
  <c r="AL122" i="9"/>
  <c r="F242" i="9"/>
  <c r="F665" i="9"/>
  <c r="BB227" i="9"/>
  <c r="F246" i="9"/>
  <c r="F34" i="9"/>
  <c r="F553" i="9"/>
  <c r="F381" i="9"/>
  <c r="F190" i="9"/>
  <c r="AD256" i="9"/>
  <c r="F197" i="9"/>
  <c r="F584" i="9"/>
  <c r="AD182" i="9"/>
  <c r="N72" i="9"/>
  <c r="AD316" i="9"/>
  <c r="F321" i="9"/>
  <c r="F404" i="9"/>
  <c r="N80" i="9"/>
  <c r="F228" i="9"/>
  <c r="F478" i="9"/>
  <c r="AD240" i="9"/>
  <c r="N114" i="9"/>
  <c r="F399" i="9"/>
  <c r="F389" i="9"/>
  <c r="N37" i="9"/>
  <c r="F118" i="9"/>
  <c r="F111" i="9"/>
  <c r="V74" i="9"/>
  <c r="AL179" i="9"/>
  <c r="F602" i="9"/>
  <c r="AT74" i="9"/>
  <c r="F599" i="9"/>
  <c r="F502" i="9"/>
  <c r="AD42" i="9"/>
  <c r="AL170" i="9"/>
  <c r="F579" i="9"/>
  <c r="BB82" i="9"/>
  <c r="BB427" i="9"/>
  <c r="AL153" i="9"/>
  <c r="N63" i="9"/>
  <c r="AL159" i="9"/>
  <c r="AD394" i="9"/>
  <c r="N122" i="9"/>
  <c r="AL33" i="9"/>
  <c r="N94" i="9"/>
  <c r="V35" i="9"/>
  <c r="N168" i="9"/>
  <c r="AD369" i="9"/>
  <c r="AD350" i="9"/>
  <c r="AD321" i="9"/>
  <c r="AD380" i="9"/>
  <c r="F103" i="9"/>
  <c r="AT169" i="9"/>
  <c r="BB472" i="9"/>
  <c r="AD385" i="9"/>
  <c r="F514" i="9"/>
  <c r="F388" i="9"/>
  <c r="AD268" i="9"/>
  <c r="AT85" i="9"/>
  <c r="BB306" i="9"/>
  <c r="AT129" i="9"/>
  <c r="BB261" i="9"/>
  <c r="V57" i="9"/>
  <c r="N175" i="9"/>
  <c r="AD271" i="9"/>
  <c r="V67" i="9"/>
  <c r="F51" i="9"/>
  <c r="F218" i="9"/>
  <c r="AD228" i="9"/>
  <c r="BB384" i="9"/>
  <c r="F290" i="9"/>
  <c r="AD293" i="9"/>
  <c r="AL53" i="9"/>
  <c r="F113" i="9"/>
  <c r="AL124" i="9"/>
  <c r="V54" i="9"/>
  <c r="AL155" i="9"/>
  <c r="AL143" i="9"/>
  <c r="BB198" i="9"/>
  <c r="BB296" i="9"/>
  <c r="BB134" i="9"/>
  <c r="BB205" i="9"/>
  <c r="V58" i="9"/>
  <c r="N155" i="9"/>
  <c r="AL35" i="9"/>
  <c r="AD88" i="9"/>
  <c r="AD253" i="9"/>
  <c r="F186" i="9"/>
  <c r="AD29" i="9"/>
  <c r="N98" i="9"/>
  <c r="AD344" i="9"/>
  <c r="N24" i="9"/>
  <c r="AD360" i="9"/>
  <c r="AD367" i="9"/>
  <c r="F591" i="9"/>
  <c r="N99" i="9"/>
  <c r="AT88" i="9"/>
  <c r="AD402" i="9"/>
  <c r="F43" i="9"/>
  <c r="F287" i="9"/>
  <c r="AT92" i="9"/>
  <c r="BB121" i="9"/>
  <c r="AD229" i="9"/>
  <c r="BB43" i="9"/>
  <c r="BB325" i="9"/>
  <c r="F403" i="9"/>
  <c r="F104" i="9"/>
  <c r="N91" i="9"/>
  <c r="F485" i="9"/>
  <c r="AD379" i="9"/>
  <c r="AD65" i="9"/>
  <c r="AT83" i="9"/>
  <c r="N121" i="9"/>
  <c r="F499" i="9"/>
  <c r="AD282" i="9"/>
  <c r="BB392" i="9"/>
  <c r="N33" i="9"/>
  <c r="AD341" i="9"/>
  <c r="AD422" i="9"/>
  <c r="AD71" i="9"/>
  <c r="AD222" i="9"/>
  <c r="F479" i="9"/>
  <c r="AT106" i="9"/>
  <c r="AL41" i="9"/>
  <c r="AT114" i="9"/>
  <c r="BB161" i="9"/>
  <c r="AD103" i="9"/>
  <c r="AL87" i="9"/>
  <c r="V37" i="9"/>
  <c r="N73" i="9"/>
  <c r="V32" i="9"/>
  <c r="F106" i="9"/>
  <c r="F555" i="9"/>
  <c r="F78" i="9"/>
  <c r="F150" i="9"/>
  <c r="N124" i="9"/>
  <c r="N165" i="9"/>
  <c r="F201" i="9"/>
  <c r="F363" i="9"/>
  <c r="F506" i="9"/>
  <c r="F226" i="9"/>
  <c r="AL60" i="9"/>
  <c r="N76" i="9"/>
  <c r="F41" i="9"/>
  <c r="F654" i="9"/>
  <c r="N93" i="9"/>
  <c r="F355" i="9"/>
  <c r="F564" i="9"/>
  <c r="F37" i="9"/>
  <c r="AD57" i="9"/>
  <c r="F348" i="9"/>
  <c r="N102" i="9"/>
  <c r="F655" i="9"/>
  <c r="AD286" i="9"/>
  <c r="F268" i="9"/>
  <c r="BB366" i="9"/>
  <c r="V88" i="9"/>
  <c r="AL64" i="9"/>
  <c r="F235" i="9"/>
  <c r="AD308" i="9"/>
  <c r="F364" i="9"/>
  <c r="F144" i="9"/>
  <c r="BB135" i="9"/>
  <c r="F132" i="9"/>
  <c r="AT134" i="9"/>
  <c r="BB479" i="9"/>
  <c r="AT78" i="9"/>
  <c r="AL82" i="9"/>
  <c r="F489" i="9"/>
  <c r="F621" i="9"/>
  <c r="AD206" i="9"/>
  <c r="N182" i="9"/>
  <c r="N38" i="9"/>
  <c r="AD210" i="9"/>
  <c r="AD304" i="9"/>
  <c r="AD145" i="9"/>
  <c r="F570" i="9"/>
  <c r="AD32" i="9"/>
  <c r="V27" i="9"/>
  <c r="F58" i="9"/>
  <c r="AD265" i="9"/>
  <c r="AD224" i="9"/>
  <c r="V52" i="9"/>
  <c r="AT109" i="9"/>
  <c r="F119" i="9"/>
  <c r="AT94" i="9"/>
  <c r="AT135" i="9"/>
  <c r="BB216" i="9"/>
  <c r="BB226" i="9"/>
  <c r="AD352" i="9"/>
  <c r="BB24" i="9"/>
  <c r="F212" i="9"/>
  <c r="AD214" i="9"/>
  <c r="BB344" i="9"/>
  <c r="F239" i="9"/>
  <c r="AD177" i="9"/>
  <c r="AT73" i="9"/>
  <c r="AD129" i="9"/>
  <c r="AD262" i="9"/>
  <c r="AL52" i="9"/>
  <c r="AD143" i="9"/>
  <c r="N144" i="9"/>
  <c r="AD122" i="9"/>
  <c r="AD391" i="9"/>
  <c r="F288" i="9"/>
  <c r="F156" i="9"/>
  <c r="AT187" i="9"/>
  <c r="AT111" i="9"/>
  <c r="N158" i="9"/>
  <c r="BB269" i="9"/>
  <c r="BB454" i="9"/>
  <c r="AD372" i="9"/>
  <c r="F545" i="9"/>
  <c r="AL172" i="9"/>
  <c r="AL136" i="9"/>
  <c r="F100" i="9"/>
  <c r="AL171" i="9"/>
  <c r="BB141" i="9"/>
  <c r="AD27" i="9"/>
  <c r="F610" i="9"/>
  <c r="V39" i="9"/>
  <c r="F571" i="9"/>
  <c r="AD276" i="9"/>
  <c r="AL38" i="9"/>
  <c r="AD94" i="9"/>
  <c r="AL46" i="9"/>
  <c r="N110" i="9"/>
  <c r="F52" i="9"/>
  <c r="BB103" i="9"/>
  <c r="BB316" i="9"/>
  <c r="AT142" i="9"/>
  <c r="AL58" i="9"/>
  <c r="N34" i="9"/>
  <c r="AD70" i="9"/>
  <c r="AT127" i="9"/>
  <c r="AL120" i="9"/>
  <c r="AT97" i="9"/>
  <c r="F295" i="9"/>
  <c r="AD164" i="9"/>
  <c r="N43" i="9"/>
  <c r="AD208" i="9"/>
  <c r="AD173" i="9"/>
  <c r="AD294" i="9"/>
  <c r="AD174" i="9"/>
  <c r="F558" i="9"/>
  <c r="AL108" i="9"/>
  <c r="AL67" i="9"/>
  <c r="F373" i="9"/>
  <c r="F588" i="9"/>
  <c r="BB40" i="9"/>
  <c r="BB429" i="9"/>
  <c r="F30" i="9"/>
  <c r="N104" i="9"/>
  <c r="BB126" i="9"/>
  <c r="AD309" i="9"/>
  <c r="V78" i="9"/>
  <c r="AD384" i="9"/>
  <c r="AT38" i="9"/>
  <c r="F641" i="9"/>
  <c r="F622" i="9"/>
  <c r="F252" i="9"/>
  <c r="F220" i="9"/>
  <c r="F587" i="9"/>
  <c r="F76" i="9"/>
  <c r="AD24" i="9"/>
  <c r="F578" i="9"/>
  <c r="N100" i="9"/>
  <c r="F84" i="9"/>
  <c r="AD261" i="9"/>
  <c r="F131" i="9"/>
  <c r="F620" i="9"/>
  <c r="F110" i="9"/>
  <c r="F590" i="9"/>
  <c r="BB425" i="9"/>
  <c r="F101" i="9"/>
  <c r="F534" i="9"/>
  <c r="F598" i="9"/>
  <c r="AL104" i="9"/>
  <c r="BB231" i="9"/>
  <c r="F344" i="9"/>
  <c r="F567" i="9"/>
  <c r="N131" i="9"/>
  <c r="F666" i="9"/>
  <c r="F639" i="9"/>
  <c r="F544" i="9"/>
  <c r="AD314" i="9"/>
  <c r="F645" i="9"/>
  <c r="F352" i="9"/>
  <c r="F669" i="9"/>
  <c r="AD249" i="9"/>
  <c r="F405" i="9"/>
  <c r="V76" i="9"/>
  <c r="BB319" i="9"/>
  <c r="BB362" i="9"/>
  <c r="V81" i="9"/>
  <c r="AD399" i="9"/>
  <c r="F633" i="9"/>
  <c r="BB247" i="9"/>
  <c r="AD147" i="9"/>
  <c r="F153" i="9"/>
  <c r="AD235" i="9"/>
  <c r="AD247" i="9"/>
  <c r="F509" i="9"/>
  <c r="F136" i="9"/>
  <c r="AL111" i="9"/>
  <c r="AD336" i="9"/>
  <c r="AL163" i="9"/>
  <c r="N103" i="9"/>
  <c r="V43" i="9"/>
  <c r="F629" i="9"/>
  <c r="F516" i="9"/>
  <c r="F262" i="9"/>
  <c r="AD343" i="9"/>
  <c r="BB255" i="9"/>
  <c r="BB263" i="9"/>
  <c r="AT44" i="9"/>
  <c r="AD56" i="9"/>
  <c r="F160" i="9"/>
  <c r="N177" i="9"/>
  <c r="AD100" i="9"/>
  <c r="AD178" i="9"/>
  <c r="AD413" i="9"/>
  <c r="V94" i="9"/>
  <c r="AD420" i="9"/>
  <c r="F170" i="9"/>
  <c r="F60" i="9"/>
  <c r="AD22" i="9"/>
  <c r="N113" i="9"/>
  <c r="F644" i="9"/>
  <c r="AD357" i="9"/>
  <c r="AD114" i="9"/>
  <c r="F580" i="9"/>
  <c r="AD115" i="9"/>
  <c r="BB413" i="9"/>
  <c r="BB500" i="9"/>
  <c r="BB359" i="9"/>
  <c r="AD64" i="9"/>
  <c r="AT196" i="9"/>
  <c r="N58" i="9"/>
  <c r="F124" i="9"/>
  <c r="F411" i="9"/>
  <c r="BB183" i="9"/>
  <c r="F511" i="9"/>
  <c r="AL39" i="9"/>
  <c r="AD364" i="9"/>
  <c r="AD288" i="9"/>
  <c r="F214" i="9"/>
  <c r="AD325" i="9"/>
  <c r="AD284" i="9"/>
  <c r="AD345" i="9"/>
  <c r="AL96" i="9"/>
  <c r="N62" i="9"/>
  <c r="F275" i="9"/>
  <c r="AD252" i="9"/>
  <c r="F327" i="9"/>
  <c r="BB290" i="9"/>
  <c r="BB64" i="9"/>
  <c r="BB44" i="9"/>
  <c r="AD283" i="9"/>
  <c r="AD156" i="9"/>
  <c r="F504" i="9"/>
  <c r="F386" i="9"/>
  <c r="AL140" i="9"/>
  <c r="AD238" i="9"/>
  <c r="F412" i="9"/>
  <c r="AL79" i="9"/>
  <c r="F333" i="9"/>
  <c r="F50" i="9"/>
  <c r="BB110" i="9"/>
  <c r="AD388" i="9"/>
  <c r="N54" i="9"/>
  <c r="AT190" i="9"/>
  <c r="BB203" i="9"/>
  <c r="BB189" i="9"/>
  <c r="BB89" i="9"/>
  <c r="AD250" i="9"/>
  <c r="F195" i="9"/>
  <c r="AD306" i="9"/>
  <c r="AD233" i="9"/>
  <c r="AL78" i="9"/>
  <c r="AL141" i="9"/>
  <c r="AL85" i="9"/>
  <c r="N26" i="9"/>
  <c r="F59" i="9"/>
  <c r="N178" i="9"/>
  <c r="AL37" i="9"/>
  <c r="AD218" i="9"/>
  <c r="F589" i="9"/>
  <c r="AT136" i="9"/>
  <c r="AD307" i="9"/>
  <c r="F531" i="9"/>
  <c r="AD255" i="9"/>
  <c r="AL102" i="9"/>
  <c r="AD305" i="9"/>
  <c r="N180" i="9"/>
  <c r="BB407" i="9"/>
  <c r="AD74" i="9"/>
  <c r="AD212" i="9"/>
  <c r="F296" i="9"/>
  <c r="F258" i="9"/>
  <c r="N97" i="9"/>
  <c r="AD408" i="9"/>
  <c r="F151" i="9"/>
  <c r="AL74" i="9"/>
  <c r="AD241" i="9"/>
  <c r="F361" i="9"/>
  <c r="AD340" i="9"/>
  <c r="BB314" i="9"/>
  <c r="N101" i="9"/>
  <c r="F600" i="9"/>
  <c r="AL26" i="9"/>
  <c r="BB71" i="9"/>
  <c r="F349" i="9"/>
  <c r="AD158" i="9"/>
  <c r="V77" i="9"/>
  <c r="AD347" i="9"/>
  <c r="BB473" i="9"/>
  <c r="AD361" i="9"/>
  <c r="AD403" i="9"/>
  <c r="F209" i="9"/>
  <c r="F317" i="9"/>
  <c r="V66" i="9"/>
  <c r="V45" i="9"/>
  <c r="AD337" i="9"/>
  <c r="N60" i="9"/>
  <c r="AT143" i="9"/>
  <c r="AD79" i="9"/>
  <c r="AT52" i="9"/>
  <c r="AD124" i="9"/>
  <c r="AD270" i="9"/>
  <c r="F71" i="9"/>
  <c r="AD398" i="9"/>
  <c r="BB474" i="9"/>
  <c r="F528" i="9"/>
  <c r="N32" i="9"/>
  <c r="F224" i="9"/>
  <c r="BB145" i="9"/>
  <c r="BB455" i="9"/>
  <c r="BB172" i="9"/>
  <c r="AD180" i="9"/>
  <c r="N174" i="9"/>
  <c r="F508" i="9"/>
  <c r="BB122" i="9"/>
  <c r="V97" i="9"/>
  <c r="AD351" i="9"/>
  <c r="F340" i="9"/>
  <c r="N85" i="9"/>
  <c r="AD302" i="9"/>
  <c r="F505" i="9"/>
  <c r="AL175" i="9"/>
  <c r="N179" i="9"/>
  <c r="AD40" i="9"/>
  <c r="N90" i="9"/>
  <c r="AD339" i="9"/>
  <c r="AD291" i="9"/>
  <c r="AD93" i="9"/>
  <c r="BB266" i="9"/>
  <c r="F326" i="9"/>
  <c r="AT104" i="9"/>
  <c r="BB63" i="9"/>
  <c r="F297" i="9"/>
  <c r="AT131" i="9"/>
  <c r="BB185" i="9"/>
  <c r="BB109" i="9"/>
  <c r="AD274" i="9"/>
  <c r="AD220" i="9"/>
  <c r="F179" i="9"/>
  <c r="N30" i="9"/>
  <c r="AD281" i="9"/>
  <c r="AD38" i="9"/>
  <c r="F57" i="9"/>
  <c r="AT195" i="9"/>
  <c r="N96" i="9"/>
  <c r="F272" i="9"/>
  <c r="AD58" i="9"/>
  <c r="BB481" i="9"/>
  <c r="N160" i="9"/>
  <c r="F523" i="9"/>
  <c r="AD289" i="9"/>
  <c r="AD80" i="9"/>
  <c r="F97" i="9"/>
  <c r="BB337" i="9"/>
  <c r="F199" i="9"/>
  <c r="BB350" i="9"/>
  <c r="AL56" i="9"/>
  <c r="N28" i="9"/>
  <c r="V24" i="9"/>
  <c r="N176" i="9"/>
  <c r="F194" i="9"/>
  <c r="N44" i="9"/>
  <c r="AD116" i="9"/>
  <c r="V30" i="9"/>
  <c r="F667" i="9"/>
  <c r="AD315" i="9"/>
  <c r="BB175" i="9"/>
  <c r="F109" i="9"/>
  <c r="AD346" i="9"/>
  <c r="AD184" i="9"/>
  <c r="AL147" i="9"/>
  <c r="AD132" i="9"/>
  <c r="AL69" i="9"/>
  <c r="AD267" i="9"/>
  <c r="N40" i="9"/>
  <c r="AD118" i="9"/>
  <c r="BB176" i="9"/>
  <c r="N173" i="9"/>
  <c r="BB168" i="9"/>
  <c r="N49" i="9"/>
  <c r="AD139" i="9"/>
  <c r="F341" i="9"/>
  <c r="AD89" i="9"/>
  <c r="F486" i="9"/>
  <c r="AD39" i="9"/>
  <c r="F266" i="9"/>
  <c r="BB239" i="9"/>
  <c r="AL109" i="9"/>
  <c r="AD363" i="9"/>
  <c r="AD312" i="9"/>
  <c r="BB29" i="9"/>
  <c r="AD387" i="9"/>
  <c r="AD63" i="9"/>
  <c r="N81" i="9"/>
  <c r="N156" i="9"/>
  <c r="BB279" i="9"/>
  <c r="AD175" i="9"/>
  <c r="F330" i="9"/>
  <c r="BB115" i="9"/>
  <c r="AT103" i="9"/>
  <c r="BB431" i="9"/>
  <c r="AL43" i="9"/>
  <c r="AD49" i="9"/>
  <c r="F225" i="9"/>
  <c r="AL62" i="9"/>
  <c r="AD376" i="9"/>
  <c r="V87" i="9"/>
  <c r="F513" i="9"/>
  <c r="N86" i="9"/>
  <c r="V53" i="9"/>
  <c r="F138" i="9"/>
  <c r="N69" i="9"/>
  <c r="N130" i="9"/>
  <c r="F466" i="9"/>
  <c r="F79" i="9"/>
  <c r="AD85" i="9"/>
  <c r="AD152" i="9"/>
  <c r="F267" i="9"/>
  <c r="F74" i="9"/>
  <c r="N71" i="9"/>
  <c r="BB443" i="9"/>
  <c r="AT36" i="9"/>
  <c r="BB56" i="9"/>
  <c r="AD185" i="9"/>
  <c r="BB281" i="9"/>
  <c r="F203" i="9"/>
  <c r="F174" i="9"/>
  <c r="BB426" i="9"/>
  <c r="V62" i="9"/>
  <c r="N146" i="9"/>
  <c r="AL133" i="9"/>
  <c r="N171" i="9"/>
  <c r="F83" i="9"/>
  <c r="F102" i="9"/>
  <c r="AD106" i="9"/>
  <c r="F248" i="9"/>
  <c r="AD332" i="9"/>
  <c r="F181" i="9"/>
  <c r="F613" i="9"/>
  <c r="F618" i="9"/>
  <c r="AD160" i="9"/>
  <c r="F169" i="9"/>
  <c r="F261" i="9"/>
  <c r="F152" i="9"/>
  <c r="F650" i="9"/>
  <c r="F592" i="9"/>
  <c r="AD165" i="9"/>
  <c r="AD142" i="9"/>
  <c r="F331" i="9"/>
  <c r="F465" i="9"/>
  <c r="AL117" i="9"/>
  <c r="F358" i="9"/>
  <c r="V29" i="9"/>
  <c r="AD419" i="9"/>
  <c r="F377" i="9"/>
  <c r="BB358" i="9"/>
  <c r="F80" i="9"/>
  <c r="F256" i="9"/>
  <c r="N183" i="9"/>
  <c r="F282" i="9"/>
  <c r="AT156" i="9"/>
  <c r="F385" i="9"/>
  <c r="AD155" i="9"/>
  <c r="AD338" i="9"/>
  <c r="F614" i="9"/>
  <c r="N55" i="9"/>
  <c r="F604" i="9"/>
  <c r="AD396" i="9"/>
  <c r="AD91" i="9"/>
  <c r="F284" i="9"/>
  <c r="AD186" i="9"/>
  <c r="N68" i="9"/>
  <c r="F609" i="9"/>
  <c r="F291" i="9"/>
  <c r="AT144" i="9"/>
  <c r="AD162" i="9"/>
  <c r="BB351" i="9"/>
  <c r="F107" i="9"/>
  <c r="AD231" i="9"/>
  <c r="F231" i="9"/>
  <c r="F475" i="9"/>
  <c r="F48" i="9"/>
  <c r="F668" i="9"/>
  <c r="F660" i="9"/>
  <c r="AL36" i="9"/>
  <c r="AD26" i="9"/>
  <c r="F270" i="9"/>
  <c r="AL177" i="9"/>
  <c r="AD245" i="9"/>
  <c r="F607" i="9"/>
  <c r="F468" i="9"/>
  <c r="F612" i="9"/>
  <c r="F488" i="9"/>
  <c r="AD75" i="9"/>
  <c r="N170" i="9"/>
  <c r="F623" i="9"/>
  <c r="F125" i="9"/>
  <c r="F54" i="9"/>
  <c r="F143" i="9"/>
  <c r="AD109" i="9"/>
  <c r="F283" i="9"/>
  <c r="V98" i="9"/>
  <c r="F583" i="9"/>
  <c r="AD334" i="9"/>
  <c r="F92" i="9"/>
  <c r="AL99" i="9"/>
  <c r="F630" i="9"/>
  <c r="AL119" i="9"/>
  <c r="AD119" i="9"/>
  <c r="AD134" i="9"/>
  <c r="AD416" i="9"/>
  <c r="F551" i="9"/>
  <c r="F397" i="9"/>
  <c r="V55" i="9"/>
  <c r="F87" i="9"/>
  <c r="F642" i="9"/>
  <c r="F522" i="9"/>
  <c r="AD167" i="9"/>
  <c r="N136" i="9"/>
  <c r="F601" i="9"/>
  <c r="F66" i="9"/>
  <c r="F63" i="9"/>
  <c r="V26" i="9"/>
  <c r="N164" i="9"/>
  <c r="V56" i="9"/>
  <c r="F625" i="9"/>
  <c r="F491" i="9"/>
  <c r="F332" i="9"/>
  <c r="F409" i="9"/>
  <c r="F274" i="9"/>
  <c r="F351" i="9"/>
  <c r="F208" i="9"/>
  <c r="F350" i="9"/>
  <c r="N137" i="9"/>
  <c r="AD53" i="9"/>
  <c r="N140" i="9"/>
  <c r="F49" i="9"/>
  <c r="N74" i="9"/>
  <c r="F89" i="9"/>
  <c r="N95" i="9"/>
  <c r="F72" i="9"/>
  <c r="F656" i="9"/>
  <c r="F117" i="9"/>
  <c r="F234" i="9"/>
  <c r="F362" i="9"/>
  <c r="F207" i="9"/>
  <c r="F300" i="9"/>
  <c r="F359" i="9"/>
  <c r="F497" i="9"/>
  <c r="F657" i="9"/>
  <c r="F130" i="9"/>
  <c r="F67" i="9"/>
  <c r="AD153" i="9"/>
  <c r="F140" i="9"/>
  <c r="F471" i="9"/>
  <c r="F636" i="9"/>
  <c r="AD81" i="9"/>
  <c r="F560" i="9"/>
  <c r="AD211" i="9"/>
  <c r="F663" i="9"/>
  <c r="AL107" i="9"/>
  <c r="AL80" i="9"/>
  <c r="AD190" i="9"/>
  <c r="F196" i="9"/>
  <c r="N39" i="9"/>
  <c r="F554" i="9"/>
  <c r="F121" i="9"/>
  <c r="N50" i="9"/>
  <c r="F168" i="9"/>
  <c r="AD110" i="9"/>
  <c r="F496" i="9"/>
  <c r="F185" i="9"/>
  <c r="F292" i="9"/>
  <c r="F353" i="9"/>
  <c r="F525" i="9"/>
  <c r="F575" i="9"/>
  <c r="AL144" i="9"/>
  <c r="F372" i="9"/>
  <c r="F148" i="9"/>
  <c r="N84" i="9"/>
  <c r="AD137" i="9"/>
  <c r="F492" i="9"/>
  <c r="AD311" i="9"/>
  <c r="V63" i="9"/>
  <c r="N184" i="9"/>
  <c r="F241" i="9"/>
  <c r="F328" i="9"/>
  <c r="V85" i="9"/>
  <c r="F276" i="9"/>
  <c r="F236" i="9"/>
  <c r="F219" i="9"/>
  <c r="AD78" i="9"/>
  <c r="F263" i="9"/>
  <c r="AD43" i="9"/>
  <c r="N66" i="9"/>
  <c r="F638" i="9"/>
  <c r="BB439" i="9"/>
  <c r="F324" i="9"/>
  <c r="F343" i="9"/>
  <c r="F595" i="9"/>
  <c r="AL59" i="9"/>
  <c r="F29" i="9"/>
  <c r="AD117" i="9"/>
  <c r="AD395" i="9"/>
  <c r="F635" i="9"/>
  <c r="F115" i="9"/>
  <c r="F279" i="9"/>
  <c r="F237" i="9"/>
  <c r="F487" i="9"/>
  <c r="F229" i="9"/>
  <c r="F464" i="9"/>
  <c r="F134" i="9"/>
  <c r="F133" i="9"/>
  <c r="F73" i="9"/>
  <c r="F281" i="9"/>
  <c r="N151" i="9"/>
  <c r="F540" i="9"/>
  <c r="AD260" i="9"/>
  <c r="F484" i="9"/>
  <c r="AL169" i="9"/>
  <c r="F265" i="9"/>
  <c r="F233" i="9"/>
  <c r="AD98" i="9"/>
  <c r="AD411" i="9"/>
  <c r="AD205" i="9"/>
  <c r="F108" i="9"/>
  <c r="AD328" i="9"/>
  <c r="AD254" i="9"/>
  <c r="F155" i="9"/>
  <c r="F167" i="9"/>
  <c r="AT63" i="9"/>
  <c r="AL173" i="9"/>
  <c r="AD382" i="9"/>
  <c r="F173" i="9"/>
  <c r="V99" i="9"/>
  <c r="AD374" i="9"/>
  <c r="F62" i="9"/>
  <c r="F619" i="9"/>
  <c r="F28" i="9"/>
  <c r="F313" i="9"/>
  <c r="AD418" i="9"/>
  <c r="F581" i="9"/>
  <c r="AL88" i="9"/>
  <c r="AD378" i="9"/>
  <c r="F232" i="9"/>
  <c r="F271" i="9"/>
  <c r="BB399" i="9"/>
  <c r="F574" i="9"/>
  <c r="F139" i="9"/>
  <c r="F616" i="9"/>
  <c r="F146" i="9"/>
  <c r="F339" i="9"/>
  <c r="AD406" i="9"/>
  <c r="N163" i="9"/>
  <c r="F198" i="9"/>
  <c r="F302" i="9"/>
  <c r="AD368" i="9"/>
  <c r="AD215" i="9"/>
  <c r="F260" i="9"/>
  <c r="F307" i="9"/>
  <c r="F518" i="9"/>
  <c r="F310" i="9"/>
  <c r="F99" i="9"/>
  <c r="F39" i="9"/>
  <c r="F61" i="9"/>
  <c r="AD356" i="9"/>
  <c r="BB244" i="9"/>
  <c r="AL164" i="9"/>
  <c r="N70" i="9"/>
  <c r="N125" i="9"/>
  <c r="F123" i="9"/>
  <c r="AD195" i="9"/>
  <c r="BB171" i="9"/>
  <c r="F316" i="9"/>
  <c r="F631" i="9"/>
  <c r="F323" i="9"/>
  <c r="F626" i="9"/>
  <c r="F378" i="9"/>
  <c r="F357" i="9"/>
  <c r="F230" i="9"/>
  <c r="AD87" i="9"/>
  <c r="F238" i="9"/>
  <c r="AD421" i="9"/>
  <c r="F53" i="9"/>
  <c r="F189" i="9"/>
  <c r="F493" i="9"/>
  <c r="N106" i="9"/>
  <c r="F184" i="9"/>
  <c r="AT105" i="9"/>
  <c r="N154" i="9"/>
  <c r="F336" i="9"/>
  <c r="F606" i="9"/>
  <c r="F126" i="9"/>
  <c r="F245" i="9"/>
  <c r="AD234" i="9"/>
  <c r="AD392" i="9"/>
  <c r="AL25" i="9"/>
  <c r="N152" i="9"/>
  <c r="AD189" i="9"/>
  <c r="N67" i="9"/>
  <c r="F32" i="9"/>
  <c r="F112" i="9"/>
  <c r="AL86" i="9"/>
  <c r="F157" i="9"/>
  <c r="V72" i="9"/>
  <c r="AL49" i="9"/>
  <c r="F280" i="9"/>
  <c r="F526" i="9"/>
  <c r="AD169" i="9"/>
  <c r="V34" i="9"/>
  <c r="F172" i="9"/>
  <c r="F206" i="9"/>
  <c r="F298" i="9"/>
  <c r="F410" i="9"/>
  <c r="F338" i="9"/>
  <c r="F474" i="9"/>
  <c r="AL100" i="9"/>
  <c r="F311" i="9"/>
  <c r="F646" i="9"/>
  <c r="F40" i="9"/>
  <c r="F249" i="9"/>
  <c r="F597" i="9"/>
  <c r="F472" i="9"/>
  <c r="F552" i="9"/>
  <c r="F670" i="9"/>
  <c r="F640" i="9"/>
  <c r="AD200" i="9"/>
  <c r="F375" i="9"/>
  <c r="F142" i="9"/>
  <c r="BB140" i="9"/>
  <c r="F653" i="9"/>
  <c r="F64" i="9"/>
  <c r="AD217" i="9"/>
  <c r="N57" i="9"/>
  <c r="F521" i="9"/>
  <c r="AT99" i="9"/>
  <c r="F137" i="9"/>
  <c r="N126" i="9"/>
  <c r="N42" i="9"/>
  <c r="F95" i="9"/>
  <c r="F519" i="9"/>
  <c r="AL89" i="9"/>
  <c r="F309" i="9"/>
  <c r="F200" i="9"/>
  <c r="F162" i="9"/>
  <c r="N159" i="9"/>
  <c r="F314" i="9"/>
  <c r="F166" i="9"/>
  <c r="AD136" i="9"/>
  <c r="V65" i="9"/>
  <c r="AD236" i="9"/>
  <c r="F27" i="9"/>
  <c r="AD257" i="9"/>
  <c r="F289" i="9"/>
  <c r="F193" i="9"/>
  <c r="F512" i="9"/>
  <c r="V23" i="9"/>
  <c r="F529" i="9"/>
  <c r="AL94" i="9"/>
  <c r="F128" i="9"/>
  <c r="F178" i="9"/>
  <c r="AL118" i="9"/>
  <c r="F360" i="9"/>
  <c r="F634" i="9"/>
  <c r="F608" i="9"/>
  <c r="F141" i="9"/>
  <c r="F539" i="9"/>
  <c r="F572" i="9"/>
  <c r="F367" i="9"/>
  <c r="F182" i="9"/>
  <c r="F470" i="9"/>
  <c r="V80" i="9"/>
  <c r="BB492" i="9"/>
  <c r="BB309" i="9"/>
  <c r="AD69" i="9"/>
  <c r="BB47" i="9"/>
  <c r="F371" i="9"/>
  <c r="AD383" i="9"/>
  <c r="F88" i="9"/>
  <c r="F312" i="9"/>
  <c r="AD358" i="9"/>
  <c r="F649" i="9"/>
  <c r="F605" i="9"/>
  <c r="F244" i="9"/>
  <c r="F93" i="9"/>
  <c r="F408" i="9"/>
  <c r="F293" i="9"/>
  <c r="F217" i="9"/>
  <c r="F154" i="9"/>
  <c r="AD318" i="9"/>
  <c r="F603" i="9"/>
  <c r="F65" i="9"/>
  <c r="F369" i="9"/>
  <c r="F222" i="9"/>
  <c r="F145" i="9"/>
  <c r="N161" i="9"/>
  <c r="F382" i="9"/>
  <c r="V90" i="9"/>
  <c r="F334" i="9"/>
  <c r="AD36" i="9"/>
  <c r="N31" i="9"/>
  <c r="F42" i="9"/>
  <c r="F171" i="9"/>
  <c r="AD127" i="9"/>
  <c r="F286" i="9"/>
  <c r="F384" i="9"/>
  <c r="F163" i="9"/>
  <c r="F55" i="9"/>
  <c r="AD96" i="9"/>
  <c r="F390" i="9"/>
  <c r="AD151" i="9"/>
  <c r="F596" i="9"/>
  <c r="N23" i="9"/>
  <c r="F306" i="9"/>
  <c r="F383" i="9"/>
  <c r="V84" i="9"/>
  <c r="F47" i="9"/>
  <c r="F664" i="9"/>
  <c r="F624" i="9"/>
  <c r="BB340" i="9"/>
  <c r="AD135" i="9"/>
  <c r="V50" i="9"/>
  <c r="F81" i="9"/>
  <c r="F269" i="9"/>
  <c r="F165" i="9"/>
  <c r="F532" i="9"/>
  <c r="AD207" i="9"/>
  <c r="F536" i="9"/>
  <c r="F548" i="9"/>
  <c r="F277" i="9"/>
  <c r="AD52" i="9"/>
  <c r="AD131" i="9"/>
  <c r="F308" i="9"/>
  <c r="F400" i="9"/>
  <c r="N135" i="9"/>
  <c r="AD348" i="9"/>
  <c r="AD251" i="9"/>
  <c r="AD99" i="9"/>
  <c r="F662" i="9"/>
  <c r="AD25" i="9"/>
  <c r="V41" i="9"/>
  <c r="F550" i="9"/>
  <c r="N145" i="9"/>
  <c r="F365" i="9"/>
  <c r="F345" i="9"/>
  <c r="F211" i="9"/>
  <c r="AL73" i="9"/>
  <c r="F379" i="9"/>
  <c r="F253" i="9"/>
  <c r="F501" i="9"/>
  <c r="N47" i="9"/>
  <c r="AD120" i="9"/>
  <c r="F392" i="9"/>
  <c r="F627" i="9"/>
  <c r="AL121" i="9"/>
  <c r="F75" i="9"/>
  <c r="N138" i="9"/>
  <c r="F44" i="9"/>
  <c r="AD157" i="9"/>
  <c r="F247" i="9"/>
  <c r="F515" i="9"/>
  <c r="F322" i="9"/>
  <c r="AD102" i="9"/>
  <c r="F38" i="9"/>
  <c r="F149" i="9"/>
  <c r="F593" i="9"/>
  <c r="F566" i="9"/>
  <c r="N75" i="9"/>
  <c r="AL157" i="9"/>
  <c r="F533" i="9"/>
  <c r="F337" i="9"/>
  <c r="F342" i="9"/>
  <c r="F204" i="9"/>
  <c r="F628" i="9"/>
  <c r="N35" i="9"/>
  <c r="F329" i="9"/>
  <c r="F563" i="9"/>
  <c r="F127" i="9"/>
  <c r="F147" i="9"/>
  <c r="AL31" i="9"/>
  <c r="F637" i="9"/>
  <c r="AD161" i="9"/>
  <c r="BB225" i="9"/>
  <c r="F98" i="9"/>
  <c r="N111" i="9"/>
  <c r="F398" i="9"/>
  <c r="AD365" i="9"/>
  <c r="F116" i="9"/>
  <c r="F480" i="9"/>
  <c r="AL142" i="9"/>
  <c r="F240" i="9"/>
  <c r="F469" i="9"/>
  <c r="BB483" i="9"/>
  <c r="N92" i="9"/>
  <c r="F495" i="9"/>
  <c r="F577" i="9"/>
  <c r="F541" i="9"/>
  <c r="F366" i="9"/>
  <c r="BB503" i="9"/>
  <c r="N108" i="9"/>
  <c r="F407" i="9"/>
  <c r="N128" i="9"/>
  <c r="AT33" i="9"/>
  <c r="AD275" i="9"/>
  <c r="F547" i="9"/>
  <c r="F77" i="9"/>
  <c r="F180" i="9"/>
  <c r="F254" i="9"/>
  <c r="F611" i="9"/>
  <c r="F304" i="9"/>
  <c r="N129" i="9"/>
  <c r="F158" i="9"/>
  <c r="AD199" i="9"/>
  <c r="F305" i="9"/>
  <c r="AD327" i="9"/>
  <c r="F527" i="9"/>
  <c r="AD415" i="9"/>
  <c r="AT138" i="9"/>
  <c r="F35" i="9"/>
  <c r="V96" i="9"/>
  <c r="N143" i="9"/>
  <c r="F205" i="9"/>
  <c r="AL75" i="9"/>
  <c r="V31" i="9"/>
  <c r="F114" i="9"/>
  <c r="AD101" i="9"/>
  <c r="F647" i="9"/>
  <c r="F161" i="9"/>
  <c r="F251" i="9"/>
  <c r="F264" i="9"/>
  <c r="F396" i="9"/>
  <c r="N148" i="9"/>
  <c r="F582" i="9"/>
  <c r="F401" i="9"/>
  <c r="AD140" i="9"/>
  <c r="F510" i="9"/>
  <c r="F586" i="9"/>
  <c r="F562" i="9"/>
  <c r="F177" i="9"/>
  <c r="F402" i="9"/>
  <c r="F320" i="9"/>
  <c r="AD34" i="9"/>
  <c r="AD61" i="9"/>
  <c r="F159" i="9"/>
  <c r="F648" i="9"/>
  <c r="V38" i="9"/>
  <c r="F278" i="9"/>
  <c r="F500" i="9"/>
  <c r="F70" i="9"/>
  <c r="F90" i="9"/>
  <c r="F535" i="9"/>
  <c r="F299" i="9"/>
  <c r="AL42" i="9"/>
  <c r="F413" i="9"/>
  <c r="AD359" i="9"/>
  <c r="N36" i="9"/>
  <c r="AL45" i="9"/>
  <c r="AL48" i="9"/>
  <c r="AD227" i="9"/>
  <c r="F549" i="9"/>
  <c r="BB116" i="9"/>
  <c r="V64" i="9"/>
  <c r="AD226" i="9"/>
  <c r="F255" i="9"/>
  <c r="F374" i="9"/>
  <c r="F273" i="9"/>
  <c r="AD223" i="9"/>
  <c r="F191" i="9"/>
  <c r="AT40" i="9"/>
  <c r="AD405" i="9"/>
  <c r="F594" i="9"/>
  <c r="AD48" i="9"/>
  <c r="AL174" i="9"/>
  <c r="F354" i="9"/>
  <c r="F183" i="9"/>
  <c r="F520" i="9"/>
  <c r="F477" i="9"/>
  <c r="AL68" i="9"/>
  <c r="F319" i="9"/>
  <c r="F394" i="9"/>
  <c r="AD248" i="9"/>
  <c r="F467" i="9"/>
  <c r="F376" i="9"/>
  <c r="F318" i="9"/>
  <c r="AD192" i="9"/>
  <c r="AD221" i="9"/>
  <c r="AD266" i="9"/>
  <c r="F476" i="9"/>
  <c r="F303" i="9"/>
  <c r="BB232" i="9"/>
  <c r="F557" i="9"/>
  <c r="N51" i="9"/>
  <c r="AL76" i="9"/>
  <c r="F393" i="9"/>
  <c r="F192" i="9"/>
  <c r="F632" i="9"/>
  <c r="F370" i="9"/>
  <c r="N45" i="9"/>
  <c r="F483" i="9"/>
  <c r="F530" i="9"/>
  <c r="N79" i="9"/>
  <c r="F517" i="9"/>
  <c r="F223" i="9"/>
  <c r="AD424" i="9"/>
  <c r="F315" i="9"/>
  <c r="AD322" i="9"/>
  <c r="AD258" i="9"/>
  <c r="AD333" i="9"/>
  <c r="F164" i="9"/>
  <c r="AD72" i="9"/>
  <c r="F498" i="9"/>
  <c r="BB446" i="9"/>
  <c r="AD92" i="9"/>
  <c r="F210" i="9"/>
  <c r="AD404" i="9"/>
  <c r="F537" i="9"/>
  <c r="N46" i="9"/>
  <c r="F68" i="9"/>
  <c r="N64" i="9"/>
  <c r="AL47" i="9"/>
  <c r="F250" i="9"/>
  <c r="F524" i="9"/>
  <c r="F538" i="9"/>
  <c r="F615" i="9"/>
  <c r="AD154" i="9"/>
  <c r="F285" i="9"/>
  <c r="AD179" i="9"/>
  <c r="AD239" i="9"/>
  <c r="AD230" i="9"/>
  <c r="F490" i="9"/>
  <c r="F573" i="9"/>
  <c r="AT47" i="9"/>
  <c r="F617" i="9"/>
  <c r="N83" i="9"/>
  <c r="AD50" i="9"/>
  <c r="F335" i="9"/>
  <c r="F122" i="9"/>
  <c r="N181" i="9"/>
  <c r="F565" i="9"/>
  <c r="N48" i="9"/>
  <c r="AD86" i="9"/>
  <c r="F368" i="9"/>
  <c r="F346" i="9"/>
  <c r="F135" i="9"/>
  <c r="AL51" i="9"/>
  <c r="F120" i="9"/>
  <c r="F221" i="9"/>
  <c r="N149" i="9"/>
  <c r="F94" i="9"/>
  <c r="F482" i="9"/>
  <c r="AD47" i="9"/>
  <c r="F202" i="9"/>
  <c r="F82" i="9"/>
  <c r="F46" i="9"/>
  <c r="F187" i="9"/>
  <c r="N142" i="9"/>
  <c r="F380" i="9"/>
  <c r="F473" i="9"/>
  <c r="AD181" i="9"/>
  <c r="F643" i="9"/>
  <c r="F85" i="9"/>
  <c r="AT35" i="9"/>
  <c r="F105" i="9"/>
  <c r="F503" i="9"/>
  <c r="G503" i="9" l="1"/>
  <c r="G105" i="9"/>
  <c r="AU35" i="9"/>
  <c r="G85" i="9"/>
  <c r="G643" i="9"/>
  <c r="AE181" i="9"/>
  <c r="G473" i="9"/>
  <c r="G380" i="9"/>
  <c r="O142" i="9"/>
  <c r="G187" i="9"/>
  <c r="G46" i="9"/>
  <c r="G82" i="9"/>
  <c r="G202" i="9"/>
  <c r="AE47" i="9"/>
  <c r="G482" i="9"/>
  <c r="G94" i="9"/>
  <c r="O149" i="9"/>
  <c r="G221" i="9"/>
  <c r="G120" i="9"/>
  <c r="AM51" i="9"/>
  <c r="G135" i="9"/>
  <c r="G346" i="9"/>
  <c r="G368" i="9"/>
  <c r="AE86" i="9"/>
  <c r="O48" i="9"/>
  <c r="G565" i="9"/>
  <c r="O181" i="9"/>
  <c r="G122" i="9"/>
  <c r="G335" i="9"/>
  <c r="AE50" i="9"/>
  <c r="O83" i="9"/>
  <c r="G617" i="9"/>
  <c r="AU47" i="9"/>
  <c r="G573" i="9"/>
  <c r="G490" i="9"/>
  <c r="AE230" i="9"/>
  <c r="AE239" i="9"/>
  <c r="AE179" i="9"/>
  <c r="G285" i="9"/>
  <c r="AE154" i="9"/>
  <c r="G615" i="9"/>
  <c r="G538" i="9"/>
  <c r="G524" i="9"/>
  <c r="G250" i="9"/>
  <c r="AM47" i="9"/>
  <c r="O64" i="9"/>
  <c r="G68" i="9"/>
  <c r="O46" i="9"/>
  <c r="G537" i="9"/>
  <c r="AE404" i="9"/>
  <c r="G210" i="9"/>
  <c r="AE92" i="9"/>
  <c r="BC446" i="9"/>
  <c r="G498" i="9"/>
  <c r="AE72" i="9"/>
  <c r="G164" i="9"/>
  <c r="AE333" i="9"/>
  <c r="AE258" i="9"/>
  <c r="AE322" i="9"/>
  <c r="G315" i="9"/>
  <c r="AE424" i="9"/>
  <c r="G223" i="9"/>
  <c r="G517" i="9"/>
  <c r="O79" i="9"/>
  <c r="G530" i="9"/>
  <c r="G483" i="9"/>
  <c r="O45" i="9"/>
  <c r="G370" i="9"/>
  <c r="G632" i="9"/>
  <c r="G192" i="9"/>
  <c r="G393" i="9"/>
  <c r="AM76" i="9"/>
  <c r="O51" i="9"/>
  <c r="G557" i="9"/>
  <c r="BC232" i="9"/>
  <c r="G303" i="9"/>
  <c r="G476" i="9"/>
  <c r="AE266" i="9"/>
  <c r="AE221" i="9"/>
  <c r="AE192" i="9"/>
  <c r="G318" i="9"/>
  <c r="G376" i="9"/>
  <c r="G467" i="9"/>
  <c r="AE248" i="9"/>
  <c r="G394" i="9"/>
  <c r="G319" i="9"/>
  <c r="AM68" i="9"/>
  <c r="G477" i="9"/>
  <c r="G520" i="9"/>
  <c r="G183" i="9"/>
  <c r="G354" i="9"/>
  <c r="AM174" i="9"/>
  <c r="AE48" i="9"/>
  <c r="G594" i="9"/>
  <c r="AE405" i="9"/>
  <c r="AU40" i="9"/>
  <c r="G191" i="9"/>
  <c r="AE223" i="9"/>
  <c r="G273" i="9"/>
  <c r="G374" i="9"/>
  <c r="G255" i="9"/>
  <c r="AE226" i="9"/>
  <c r="BC116" i="9"/>
  <c r="G549" i="9"/>
  <c r="AE227" i="9"/>
  <c r="AM48" i="9"/>
  <c r="AM45" i="9"/>
  <c r="O36" i="9"/>
  <c r="AE359" i="9"/>
  <c r="G413" i="9"/>
  <c r="AM42" i="9"/>
  <c r="G299" i="9"/>
  <c r="G535" i="9"/>
  <c r="G90" i="9"/>
  <c r="G70" i="9"/>
  <c r="G500" i="9"/>
  <c r="G278" i="9"/>
  <c r="G648" i="9"/>
  <c r="G159" i="9"/>
  <c r="AE61" i="9"/>
  <c r="AE34" i="9"/>
  <c r="G320" i="9"/>
  <c r="G402" i="9"/>
  <c r="G177" i="9"/>
  <c r="G562" i="9"/>
  <c r="G586" i="9"/>
  <c r="G510" i="9"/>
  <c r="AE140" i="9"/>
  <c r="G401" i="9"/>
  <c r="G582" i="9"/>
  <c r="O148" i="9"/>
  <c r="G396" i="9"/>
  <c r="G264" i="9"/>
  <c r="G251" i="9"/>
  <c r="G161" i="9"/>
  <c r="G647" i="9"/>
  <c r="AE101" i="9"/>
  <c r="G114" i="9"/>
  <c r="AM75" i="9"/>
  <c r="G205" i="9"/>
  <c r="O143" i="9"/>
  <c r="G35" i="9"/>
  <c r="AU138" i="9"/>
  <c r="AE415" i="9"/>
  <c r="G527" i="9"/>
  <c r="AE327" i="9"/>
  <c r="G305" i="9"/>
  <c r="AE199" i="9"/>
  <c r="G158" i="9"/>
  <c r="O129" i="9"/>
  <c r="G304" i="9"/>
  <c r="G611" i="9"/>
  <c r="G254" i="9"/>
  <c r="G180" i="9"/>
  <c r="G77" i="9"/>
  <c r="G547" i="9"/>
  <c r="AE275" i="9"/>
  <c r="AU33" i="9"/>
  <c r="O128" i="9"/>
  <c r="G407" i="9"/>
  <c r="O108" i="9"/>
  <c r="BC503" i="9"/>
  <c r="G366" i="9"/>
  <c r="G541" i="9"/>
  <c r="G577" i="9"/>
  <c r="G495" i="9"/>
  <c r="O92" i="9"/>
  <c r="BC483" i="9"/>
  <c r="G469" i="9"/>
  <c r="G240" i="9"/>
  <c r="AM142" i="9"/>
  <c r="G480" i="9"/>
  <c r="G116" i="9"/>
  <c r="AE365" i="9"/>
  <c r="G398" i="9"/>
  <c r="O111" i="9"/>
  <c r="G98" i="9"/>
  <c r="BC225" i="9"/>
  <c r="AE161" i="9"/>
  <c r="G637" i="9"/>
  <c r="AM31" i="9"/>
  <c r="G147" i="9"/>
  <c r="G127" i="9"/>
  <c r="G563" i="9"/>
  <c r="G329" i="9"/>
  <c r="O35" i="9"/>
  <c r="G628" i="9"/>
  <c r="G204" i="9"/>
  <c r="G342" i="9"/>
  <c r="G337" i="9"/>
  <c r="G533" i="9"/>
  <c r="AM157" i="9"/>
  <c r="O75" i="9"/>
  <c r="G566" i="9"/>
  <c r="G593" i="9"/>
  <c r="G149" i="9"/>
  <c r="G38" i="9"/>
  <c r="AE102" i="9"/>
  <c r="G322" i="9"/>
  <c r="G515" i="9"/>
  <c r="G247" i="9"/>
  <c r="AE157" i="9"/>
  <c r="G44" i="9"/>
  <c r="O138" i="9"/>
  <c r="G75" i="9"/>
  <c r="AM121" i="9"/>
  <c r="G627" i="9"/>
  <c r="G392" i="9"/>
  <c r="AE120" i="9"/>
  <c r="O47" i="9"/>
  <c r="G501" i="9"/>
  <c r="G253" i="9"/>
  <c r="G379" i="9"/>
  <c r="AM73" i="9"/>
  <c r="G211" i="9"/>
  <c r="G345" i="9"/>
  <c r="G365" i="9"/>
  <c r="O145" i="9"/>
  <c r="G550" i="9"/>
  <c r="AE25" i="9"/>
  <c r="G662" i="9"/>
  <c r="AE99" i="9"/>
  <c r="AE251" i="9"/>
  <c r="AE348" i="9"/>
  <c r="O135" i="9"/>
  <c r="G400" i="9"/>
  <c r="G308" i="9"/>
  <c r="AE131" i="9"/>
  <c r="AE52" i="9"/>
  <c r="G277" i="9"/>
  <c r="G548" i="9"/>
  <c r="G536" i="9"/>
  <c r="AE207" i="9"/>
  <c r="G532" i="9"/>
  <c r="G165" i="9"/>
  <c r="G269" i="9"/>
  <c r="G81" i="9"/>
  <c r="AE135" i="9"/>
  <c r="BC340" i="9"/>
  <c r="G624" i="9"/>
  <c r="G664" i="9"/>
  <c r="G47" i="9"/>
  <c r="G383" i="9"/>
  <c r="G306" i="9"/>
  <c r="O23" i="9"/>
  <c r="G596" i="9"/>
  <c r="AE151" i="9"/>
  <c r="G390" i="9"/>
  <c r="AE96" i="9"/>
  <c r="G55" i="9"/>
  <c r="G163" i="9"/>
  <c r="G384" i="9"/>
  <c r="G286" i="9"/>
  <c r="AE127" i="9"/>
  <c r="G171" i="9"/>
  <c r="G42" i="9"/>
  <c r="O31" i="9"/>
  <c r="AE36" i="9"/>
  <c r="G334" i="9"/>
  <c r="G382" i="9"/>
  <c r="O161" i="9"/>
  <c r="G145" i="9"/>
  <c r="G222" i="9"/>
  <c r="G369" i="9"/>
  <c r="G65" i="9"/>
  <c r="G603" i="9"/>
  <c r="AE318" i="9"/>
  <c r="G154" i="9"/>
  <c r="G217" i="9"/>
  <c r="G293" i="9"/>
  <c r="G408" i="9"/>
  <c r="G93" i="9"/>
  <c r="G244" i="9"/>
  <c r="G605" i="9"/>
  <c r="G649" i="9"/>
  <c r="AE358" i="9"/>
  <c r="G312" i="9"/>
  <c r="G88" i="9"/>
  <c r="AE383" i="9"/>
  <c r="G371" i="9"/>
  <c r="BC47" i="9"/>
  <c r="AE69" i="9"/>
  <c r="BC309" i="9"/>
  <c r="BC492" i="9"/>
  <c r="G470" i="9"/>
  <c r="G182" i="9"/>
  <c r="G367" i="9"/>
  <c r="G572" i="9"/>
  <c r="G539" i="9"/>
  <c r="G141" i="9"/>
  <c r="G608" i="9"/>
  <c r="G634" i="9"/>
  <c r="G360" i="9"/>
  <c r="AM118" i="9"/>
  <c r="G178" i="9"/>
  <c r="G128" i="9"/>
  <c r="AM94" i="9"/>
  <c r="G529" i="9"/>
  <c r="G512" i="9"/>
  <c r="G193" i="9"/>
  <c r="G289" i="9"/>
  <c r="AE257" i="9"/>
  <c r="G27" i="9"/>
  <c r="AE236" i="9"/>
  <c r="AE136" i="9"/>
  <c r="G166" i="9"/>
  <c r="G314" i="9"/>
  <c r="O159" i="9"/>
  <c r="G162" i="9"/>
  <c r="G200" i="9"/>
  <c r="G309" i="9"/>
  <c r="AM89" i="9"/>
  <c r="G519" i="9"/>
  <c r="G95" i="9"/>
  <c r="O42" i="9"/>
  <c r="O126" i="9"/>
  <c r="G137" i="9"/>
  <c r="AU99" i="9"/>
  <c r="G521" i="9"/>
  <c r="O57" i="9"/>
  <c r="AE217" i="9"/>
  <c r="G64" i="9"/>
  <c r="G653" i="9"/>
  <c r="BC140" i="9"/>
  <c r="G142" i="9"/>
  <c r="G375" i="9"/>
  <c r="AE200" i="9"/>
  <c r="G640" i="9"/>
  <c r="G670" i="9"/>
  <c r="G552" i="9"/>
  <c r="G472" i="9"/>
  <c r="G597" i="9"/>
  <c r="G249" i="9"/>
  <c r="G40" i="9"/>
  <c r="G646" i="9"/>
  <c r="G311" i="9"/>
  <c r="AM100" i="9"/>
  <c r="G474" i="9"/>
  <c r="G338" i="9"/>
  <c r="G410" i="9"/>
  <c r="G298" i="9"/>
  <c r="G206" i="9"/>
  <c r="G172" i="9"/>
  <c r="AE169" i="9"/>
  <c r="G526" i="9"/>
  <c r="G280" i="9"/>
  <c r="AM49" i="9"/>
  <c r="G157" i="9"/>
  <c r="AM86" i="9"/>
  <c r="G112" i="9"/>
  <c r="G32" i="9"/>
  <c r="O67" i="9"/>
  <c r="AE189" i="9"/>
  <c r="O152" i="9"/>
  <c r="AM25" i="9"/>
  <c r="AE392" i="9"/>
  <c r="AE234" i="9"/>
  <c r="G245" i="9"/>
  <c r="G126" i="9"/>
  <c r="G606" i="9"/>
  <c r="G336" i="9"/>
  <c r="O154" i="9"/>
  <c r="AU105" i="9"/>
  <c r="G184" i="9"/>
  <c r="O106" i="9"/>
  <c r="G493" i="9"/>
  <c r="G189" i="9"/>
  <c r="G53" i="9"/>
  <c r="AE421" i="9"/>
  <c r="G238" i="9"/>
  <c r="AE87" i="9"/>
  <c r="G230" i="9"/>
  <c r="G357" i="9"/>
  <c r="G378" i="9"/>
  <c r="G626" i="9"/>
  <c r="G323" i="9"/>
  <c r="G631" i="9"/>
  <c r="G316" i="9"/>
  <c r="BC171" i="9"/>
  <c r="AE195" i="9"/>
  <c r="G123" i="9"/>
  <c r="O125" i="9"/>
  <c r="O70" i="9"/>
  <c r="AM164" i="9"/>
  <c r="BC244" i="9"/>
  <c r="AE356" i="9"/>
  <c r="G61" i="9"/>
  <c r="G39" i="9"/>
  <c r="G99" i="9"/>
  <c r="G310" i="9"/>
  <c r="G518" i="9"/>
  <c r="G307" i="9"/>
  <c r="G260" i="9"/>
  <c r="AE215" i="9"/>
  <c r="AE368" i="9"/>
  <c r="G302" i="9"/>
  <c r="G198" i="9"/>
  <c r="O163" i="9"/>
  <c r="AE406" i="9"/>
  <c r="G339" i="9"/>
  <c r="G146" i="9"/>
  <c r="G616" i="9"/>
  <c r="G139" i="9"/>
  <c r="G574" i="9"/>
  <c r="BC399" i="9"/>
  <c r="G271" i="9"/>
  <c r="G232" i="9"/>
  <c r="AE378" i="9"/>
  <c r="AM88" i="9"/>
  <c r="G581" i="9"/>
  <c r="AE418" i="9"/>
  <c r="G313" i="9"/>
  <c r="G28" i="9"/>
  <c r="G619" i="9"/>
  <c r="G62" i="9"/>
  <c r="AE374" i="9"/>
  <c r="G173" i="9"/>
  <c r="AE382" i="9"/>
  <c r="AM173" i="9"/>
  <c r="AU63" i="9"/>
  <c r="G167" i="9"/>
  <c r="G155" i="9"/>
  <c r="AE254" i="9"/>
  <c r="AE328" i="9"/>
  <c r="G108" i="9"/>
  <c r="AE205" i="9"/>
  <c r="AE411" i="9"/>
  <c r="AE98" i="9"/>
  <c r="G233" i="9"/>
  <c r="G265" i="9"/>
  <c r="AM169" i="9"/>
  <c r="G484" i="9"/>
  <c r="AE260" i="9"/>
  <c r="G540" i="9"/>
  <c r="O151" i="9"/>
  <c r="G281" i="9"/>
  <c r="G73" i="9"/>
  <c r="G133" i="9"/>
  <c r="G134" i="9"/>
  <c r="G464" i="9"/>
  <c r="G229" i="9"/>
  <c r="G487" i="9"/>
  <c r="G237" i="9"/>
  <c r="G279" i="9"/>
  <c r="G115" i="9"/>
  <c r="G635" i="9"/>
  <c r="AE395" i="9"/>
  <c r="AE117" i="9"/>
  <c r="G29" i="9"/>
  <c r="AM59" i="9"/>
  <c r="G595" i="9"/>
  <c r="G343" i="9"/>
  <c r="G324" i="9"/>
  <c r="BC439" i="9"/>
  <c r="G638" i="9"/>
  <c r="O66" i="9"/>
  <c r="AE43" i="9"/>
  <c r="G263" i="9"/>
  <c r="AE78" i="9"/>
  <c r="G219" i="9"/>
  <c r="G236" i="9"/>
  <c r="G276" i="9"/>
  <c r="G328" i="9"/>
  <c r="G241" i="9"/>
  <c r="O184" i="9"/>
  <c r="AE311" i="9"/>
  <c r="G492" i="9"/>
  <c r="AE137" i="9"/>
  <c r="O84" i="9"/>
  <c r="G148" i="9"/>
  <c r="G372" i="9"/>
  <c r="AM144" i="9"/>
  <c r="G575" i="9"/>
  <c r="G525" i="9"/>
  <c r="G353" i="9"/>
  <c r="G292" i="9"/>
  <c r="G185" i="9"/>
  <c r="G496" i="9"/>
  <c r="AE110" i="9"/>
  <c r="G168" i="9"/>
  <c r="O50" i="9"/>
  <c r="G121" i="9"/>
  <c r="G554" i="9"/>
  <c r="O39" i="9"/>
  <c r="G196" i="9"/>
  <c r="AE190" i="9"/>
  <c r="AM80" i="9"/>
  <c r="AM107" i="9"/>
  <c r="G663" i="9"/>
  <c r="AE211" i="9"/>
  <c r="G560" i="9"/>
  <c r="AE81" i="9"/>
  <c r="G636" i="9"/>
  <c r="G471" i="9"/>
  <c r="G140" i="9"/>
  <c r="AE153" i="9"/>
  <c r="G67" i="9"/>
  <c r="G130" i="9"/>
  <c r="G657" i="9"/>
  <c r="G497" i="9"/>
  <c r="G359" i="9"/>
  <c r="G300" i="9"/>
  <c r="G207" i="9"/>
  <c r="G362" i="9"/>
  <c r="G234" i="9"/>
  <c r="G117" i="9"/>
  <c r="G656" i="9"/>
  <c r="G72" i="9"/>
  <c r="O95" i="9"/>
  <c r="G89" i="9"/>
  <c r="O74" i="9"/>
  <c r="G49" i="9"/>
  <c r="O140" i="9"/>
  <c r="AE53" i="9"/>
  <c r="O137" i="9"/>
  <c r="G350" i="9"/>
  <c r="G208" i="9"/>
  <c r="G351" i="9"/>
  <c r="G274" i="9"/>
  <c r="G409" i="9"/>
  <c r="G332" i="9"/>
  <c r="G491" i="9"/>
  <c r="G625" i="9"/>
  <c r="O164" i="9"/>
  <c r="G63" i="9"/>
  <c r="G66" i="9"/>
  <c r="G601" i="9"/>
  <c r="O136" i="9"/>
  <c r="AE167" i="9"/>
  <c r="G522" i="9"/>
  <c r="G642" i="9"/>
  <c r="G87" i="9"/>
  <c r="G397" i="9"/>
  <c r="G551" i="9"/>
  <c r="AE416" i="9"/>
  <c r="AE134" i="9"/>
  <c r="AE119" i="9"/>
  <c r="AM119" i="9"/>
  <c r="G630" i="9"/>
  <c r="AM99" i="9"/>
  <c r="G92" i="9"/>
  <c r="AE334" i="9"/>
  <c r="G583" i="9"/>
  <c r="G283" i="9"/>
  <c r="AE109" i="9"/>
  <c r="G143" i="9"/>
  <c r="G54" i="9"/>
  <c r="G125" i="9"/>
  <c r="G623" i="9"/>
  <c r="O170" i="9"/>
  <c r="AE75" i="9"/>
  <c r="G488" i="9"/>
  <c r="G612" i="9"/>
  <c r="G468" i="9"/>
  <c r="G607" i="9"/>
  <c r="AE245" i="9"/>
  <c r="AM177" i="9"/>
  <c r="G270" i="9"/>
  <c r="AE26" i="9"/>
  <c r="AM36" i="9"/>
  <c r="G660" i="9"/>
  <c r="G668" i="9"/>
  <c r="G48" i="9"/>
  <c r="G475" i="9"/>
  <c r="G231" i="9"/>
  <c r="AE231" i="9"/>
  <c r="G107" i="9"/>
  <c r="BC351" i="9"/>
  <c r="AE162" i="9"/>
  <c r="AU144" i="9"/>
  <c r="G291" i="9"/>
  <c r="G609" i="9"/>
  <c r="O68" i="9"/>
  <c r="AE186" i="9"/>
  <c r="G284" i="9"/>
  <c r="AE91" i="9"/>
  <c r="AE396" i="9"/>
  <c r="G604" i="9"/>
  <c r="O55" i="9"/>
  <c r="G614" i="9"/>
  <c r="AE338" i="9"/>
  <c r="AE155" i="9"/>
  <c r="G385" i="9"/>
  <c r="AU156" i="9"/>
  <c r="G282" i="9"/>
  <c r="O183" i="9"/>
  <c r="G256" i="9"/>
  <c r="G80" i="9"/>
  <c r="BC358" i="9"/>
  <c r="G377" i="9"/>
  <c r="AE419" i="9"/>
  <c r="G358" i="9"/>
  <c r="AM117" i="9"/>
  <c r="G465" i="9"/>
  <c r="G331" i="9"/>
  <c r="AE142" i="9"/>
  <c r="AE165" i="9"/>
  <c r="G592" i="9"/>
  <c r="G650" i="9"/>
  <c r="G152" i="9"/>
  <c r="G261" i="9"/>
  <c r="G169" i="9"/>
  <c r="AE160" i="9"/>
  <c r="G618" i="9"/>
  <c r="G613" i="9"/>
  <c r="G181" i="9"/>
  <c r="AE332" i="9"/>
  <c r="G248" i="9"/>
  <c r="AE106" i="9"/>
  <c r="G102" i="9"/>
  <c r="G83" i="9"/>
  <c r="O171" i="9"/>
  <c r="AM133" i="9"/>
  <c r="O146" i="9"/>
  <c r="BC426" i="9"/>
  <c r="G174" i="9"/>
  <c r="G203" i="9"/>
  <c r="BC281" i="9"/>
  <c r="AE185" i="9"/>
  <c r="BC56" i="9"/>
  <c r="AU36" i="9"/>
  <c r="BC443" i="9"/>
  <c r="O71" i="9"/>
  <c r="G74" i="9"/>
  <c r="G267" i="9"/>
  <c r="AE152" i="9"/>
  <c r="AE85" i="9"/>
  <c r="G79" i="9"/>
  <c r="G466" i="9"/>
  <c r="O130" i="9"/>
  <c r="O69" i="9"/>
  <c r="G138" i="9"/>
  <c r="O86" i="9"/>
  <c r="G513" i="9"/>
  <c r="AE376" i="9"/>
  <c r="AM62" i="9"/>
  <c r="G225" i="9"/>
  <c r="AE49" i="9"/>
  <c r="AM43" i="9"/>
  <c r="BC431" i="9"/>
  <c r="AU103" i="9"/>
  <c r="BC115" i="9"/>
  <c r="G330" i="9"/>
  <c r="AE175" i="9"/>
  <c r="BC279" i="9"/>
  <c r="O156" i="9"/>
  <c r="O81" i="9"/>
  <c r="AE63" i="9"/>
  <c r="AE387" i="9"/>
  <c r="BC29" i="9"/>
  <c r="AE312" i="9"/>
  <c r="AE363" i="9"/>
  <c r="AM109" i="9"/>
  <c r="BC239" i="9"/>
  <c r="G266" i="9"/>
  <c r="AE39" i="9"/>
  <c r="G486" i="9"/>
  <c r="AE89" i="9"/>
  <c r="G341" i="9"/>
  <c r="AE139" i="9"/>
  <c r="O49" i="9"/>
  <c r="BC168" i="9"/>
  <c r="O173" i="9"/>
  <c r="BC176" i="9"/>
  <c r="AE118" i="9"/>
  <c r="O40" i="9"/>
  <c r="AE267" i="9"/>
  <c r="AM69" i="9"/>
  <c r="AE132" i="9"/>
  <c r="AM147" i="9"/>
  <c r="AE184" i="9"/>
  <c r="AE346" i="9"/>
  <c r="G109" i="9"/>
  <c r="BC175" i="9"/>
  <c r="AE315" i="9"/>
  <c r="G667" i="9"/>
  <c r="AE116" i="9"/>
  <c r="O44" i="9"/>
  <c r="G194" i="9"/>
  <c r="O176" i="9"/>
  <c r="O28" i="9"/>
  <c r="AM56" i="9"/>
  <c r="BC350" i="9"/>
  <c r="G199" i="9"/>
  <c r="BC337" i="9"/>
  <c r="G97" i="9"/>
  <c r="AE80" i="9"/>
  <c r="AE289" i="9"/>
  <c r="G523" i="9"/>
  <c r="O160" i="9"/>
  <c r="BC481" i="9"/>
  <c r="AE58" i="9"/>
  <c r="G272" i="9"/>
  <c r="O96" i="9"/>
  <c r="AU195" i="9"/>
  <c r="G57" i="9"/>
  <c r="AE38" i="9"/>
  <c r="AE281" i="9"/>
  <c r="O30" i="9"/>
  <c r="G179" i="9"/>
  <c r="AE220" i="9"/>
  <c r="AE274" i="9"/>
  <c r="BC109" i="9"/>
  <c r="BC185" i="9"/>
  <c r="AU131" i="9"/>
  <c r="G297" i="9"/>
  <c r="BC63" i="9"/>
  <c r="AU104" i="9"/>
  <c r="G326" i="9"/>
  <c r="BC266" i="9"/>
  <c r="AE93" i="9"/>
  <c r="AE291" i="9"/>
  <c r="AE339" i="9"/>
  <c r="O90" i="9"/>
  <c r="AE40" i="9"/>
  <c r="O179" i="9"/>
  <c r="AM175" i="9"/>
  <c r="G505" i="9"/>
  <c r="AE302" i="9"/>
  <c r="O85" i="9"/>
  <c r="G340" i="9"/>
  <c r="AE351" i="9"/>
  <c r="BC122" i="9"/>
  <c r="G508" i="9"/>
  <c r="O174" i="9"/>
  <c r="AE180" i="9"/>
  <c r="BC172" i="9"/>
  <c r="BC455" i="9"/>
  <c r="BC145" i="9"/>
  <c r="G224" i="9"/>
  <c r="O32" i="9"/>
  <c r="G528" i="9"/>
  <c r="BC474" i="9"/>
  <c r="AE398" i="9"/>
  <c r="G71" i="9"/>
  <c r="AE270" i="9"/>
  <c r="AE124" i="9"/>
  <c r="AU52" i="9"/>
  <c r="AE79" i="9"/>
  <c r="AU143" i="9"/>
  <c r="O60" i="9"/>
  <c r="AE337" i="9"/>
  <c r="G317" i="9"/>
  <c r="G209" i="9"/>
  <c r="AE403" i="9"/>
  <c r="AE361" i="9"/>
  <c r="BC473" i="9"/>
  <c r="AE347" i="9"/>
  <c r="AE158" i="9"/>
  <c r="G349" i="9"/>
  <c r="BC71" i="9"/>
  <c r="AM26" i="9"/>
  <c r="G600" i="9"/>
  <c r="O101" i="9"/>
  <c r="BC314" i="9"/>
  <c r="AE340" i="9"/>
  <c r="G361" i="9"/>
  <c r="AE241" i="9"/>
  <c r="AM74" i="9"/>
  <c r="G151" i="9"/>
  <c r="AE408" i="9"/>
  <c r="O97" i="9"/>
  <c r="G258" i="9"/>
  <c r="G296" i="9"/>
  <c r="AE212" i="9"/>
  <c r="AE74" i="9"/>
  <c r="BC407" i="9"/>
  <c r="O180" i="9"/>
  <c r="AE305" i="9"/>
  <c r="AM102" i="9"/>
  <c r="AE255" i="9"/>
  <c r="G531" i="9"/>
  <c r="AE307" i="9"/>
  <c r="AU136" i="9"/>
  <c r="G589" i="9"/>
  <c r="AE218" i="9"/>
  <c r="AM37" i="9"/>
  <c r="O178" i="9"/>
  <c r="G59" i="9"/>
  <c r="O26" i="9"/>
  <c r="AM85" i="9"/>
  <c r="AM141" i="9"/>
  <c r="AM78" i="9"/>
  <c r="AE233" i="9"/>
  <c r="AE306" i="9"/>
  <c r="G195" i="9"/>
  <c r="AE250" i="9"/>
  <c r="BC89" i="9"/>
  <c r="BC189" i="9"/>
  <c r="BC203" i="9"/>
  <c r="AU190" i="9"/>
  <c r="O54" i="9"/>
  <c r="AE388" i="9"/>
  <c r="BC110" i="9"/>
  <c r="G50" i="9"/>
  <c r="G333" i="9"/>
  <c r="AM79" i="9"/>
  <c r="G412" i="9"/>
  <c r="AE238" i="9"/>
  <c r="AM140" i="9"/>
  <c r="G386" i="9"/>
  <c r="G504" i="9"/>
  <c r="AE156" i="9"/>
  <c r="AE283" i="9"/>
  <c r="BC44" i="9"/>
  <c r="BC64" i="9"/>
  <c r="BC290" i="9"/>
  <c r="G327" i="9"/>
  <c r="AE252" i="9"/>
  <c r="G275" i="9"/>
  <c r="O62" i="9"/>
  <c r="AM96" i="9"/>
  <c r="AE345" i="9"/>
  <c r="AE284" i="9"/>
  <c r="AE325" i="9"/>
  <c r="G214" i="9"/>
  <c r="AE288" i="9"/>
  <c r="AE364" i="9"/>
  <c r="AM39" i="9"/>
  <c r="G511" i="9"/>
  <c r="BC183" i="9"/>
  <c r="G411" i="9"/>
  <c r="G124" i="9"/>
  <c r="O58" i="9"/>
  <c r="AU196" i="9"/>
  <c r="AE64" i="9"/>
  <c r="BC359" i="9"/>
  <c r="BC500" i="9"/>
  <c r="BC413" i="9"/>
  <c r="AE115" i="9"/>
  <c r="G580" i="9"/>
  <c r="AE114" i="9"/>
  <c r="AE357" i="9"/>
  <c r="G644" i="9"/>
  <c r="O113" i="9"/>
  <c r="AE22" i="9"/>
  <c r="G60" i="9"/>
  <c r="G170" i="9"/>
  <c r="AE420" i="9"/>
  <c r="AE413" i="9"/>
  <c r="AE178" i="9"/>
  <c r="AE100" i="9"/>
  <c r="O177" i="9"/>
  <c r="G160" i="9"/>
  <c r="AE56" i="9"/>
  <c r="AU44" i="9"/>
  <c r="BC263" i="9"/>
  <c r="BC255" i="9"/>
  <c r="AE343" i="9"/>
  <c r="G262" i="9"/>
  <c r="G516" i="9"/>
  <c r="G629" i="9"/>
  <c r="O103" i="9"/>
  <c r="AM163" i="9"/>
  <c r="AE336" i="9"/>
  <c r="AM111" i="9"/>
  <c r="G136" i="9"/>
  <c r="G509" i="9"/>
  <c r="AE247" i="9"/>
  <c r="AE235" i="9"/>
  <c r="G153" i="9"/>
  <c r="AE147" i="9"/>
  <c r="BC247" i="9"/>
  <c r="G633" i="9"/>
  <c r="AE399" i="9"/>
  <c r="BC362" i="9"/>
  <c r="BC319" i="9"/>
  <c r="G405" i="9"/>
  <c r="AE249" i="9"/>
  <c r="G669" i="9"/>
  <c r="G352" i="9"/>
  <c r="G645" i="9"/>
  <c r="AE314" i="9"/>
  <c r="G544" i="9"/>
  <c r="G639" i="9"/>
  <c r="G666" i="9"/>
  <c r="O131" i="9"/>
  <c r="G567" i="9"/>
  <c r="G344" i="9"/>
  <c r="BC231" i="9"/>
  <c r="AM104" i="9"/>
  <c r="G598" i="9"/>
  <c r="G534" i="9"/>
  <c r="G101" i="9"/>
  <c r="BC425" i="9"/>
  <c r="G590" i="9"/>
  <c r="G110" i="9"/>
  <c r="G620" i="9"/>
  <c r="G131" i="9"/>
  <c r="AE261" i="9"/>
  <c r="G84" i="9"/>
  <c r="O100" i="9"/>
  <c r="G578" i="9"/>
  <c r="AE24" i="9"/>
  <c r="G76" i="9"/>
  <c r="G587" i="9"/>
  <c r="G220" i="9"/>
  <c r="G252" i="9"/>
  <c r="G622" i="9"/>
  <c r="G641" i="9"/>
  <c r="AU38" i="9"/>
  <c r="AE384" i="9"/>
  <c r="AE309" i="9"/>
  <c r="BC126" i="9"/>
  <c r="O104" i="9"/>
  <c r="G30" i="9"/>
  <c r="BC429" i="9"/>
  <c r="BC40" i="9"/>
  <c r="G588" i="9"/>
  <c r="G373" i="9"/>
  <c r="AM67" i="9"/>
  <c r="AM108" i="9"/>
  <c r="G558" i="9"/>
  <c r="AE174" i="9"/>
  <c r="AE294" i="9"/>
  <c r="AE173" i="9"/>
  <c r="AE208" i="9"/>
  <c r="O43" i="9"/>
  <c r="AE164" i="9"/>
  <c r="G295" i="9"/>
  <c r="AU97" i="9"/>
  <c r="AM120" i="9"/>
  <c r="AU127" i="9"/>
  <c r="AE70" i="9"/>
  <c r="O34" i="9"/>
  <c r="AM58" i="9"/>
  <c r="AU142" i="9"/>
  <c r="BC316" i="9"/>
  <c r="BC103" i="9"/>
  <c r="G52" i="9"/>
  <c r="O110" i="9"/>
  <c r="AM46" i="9"/>
  <c r="AE94" i="9"/>
  <c r="AM38" i="9"/>
  <c r="AE276" i="9"/>
  <c r="G571" i="9"/>
  <c r="G610" i="9"/>
  <c r="AE27" i="9"/>
  <c r="BC141" i="9"/>
  <c r="AM171" i="9"/>
  <c r="G100" i="9"/>
  <c r="AM136" i="9"/>
  <c r="AM172" i="9"/>
  <c r="G545" i="9"/>
  <c r="AE372" i="9"/>
  <c r="BC454" i="9"/>
  <c r="BC269" i="9"/>
  <c r="O158" i="9"/>
  <c r="AU111" i="9"/>
  <c r="AU187" i="9"/>
  <c r="G156" i="9"/>
  <c r="G288" i="9"/>
  <c r="AE391" i="9"/>
  <c r="AE122" i="9"/>
  <c r="O144" i="9"/>
  <c r="AE143" i="9"/>
  <c r="AM52" i="9"/>
  <c r="AE262" i="9"/>
  <c r="AE129" i="9"/>
  <c r="AU73" i="9"/>
  <c r="AE177" i="9"/>
  <c r="G239" i="9"/>
  <c r="BC344" i="9"/>
  <c r="AE214" i="9"/>
  <c r="G212" i="9"/>
  <c r="BC24" i="9"/>
  <c r="AE352" i="9"/>
  <c r="BC226" i="9"/>
  <c r="BC216" i="9"/>
  <c r="AU135" i="9"/>
  <c r="AU94" i="9"/>
  <c r="G119" i="9"/>
  <c r="AU109" i="9"/>
  <c r="AE224" i="9"/>
  <c r="AE265" i="9"/>
  <c r="G58" i="9"/>
  <c r="AE32" i="9"/>
  <c r="G570" i="9"/>
  <c r="AE145" i="9"/>
  <c r="AE304" i="9"/>
  <c r="AE210" i="9"/>
  <c r="O38" i="9"/>
  <c r="O182" i="9"/>
  <c r="AE206" i="9"/>
  <c r="G621" i="9"/>
  <c r="G489" i="9"/>
  <c r="AM82" i="9"/>
  <c r="AU78" i="9"/>
  <c r="BC479" i="9"/>
  <c r="AU134" i="9"/>
  <c r="G132" i="9"/>
  <c r="BC135" i="9"/>
  <c r="G144" i="9"/>
  <c r="G364" i="9"/>
  <c r="AE308" i="9"/>
  <c r="G235" i="9"/>
  <c r="AM64" i="9"/>
  <c r="BC366" i="9"/>
  <c r="G268" i="9"/>
  <c r="AE286" i="9"/>
  <c r="G655" i="9"/>
  <c r="O102" i="9"/>
  <c r="G348" i="9"/>
  <c r="AE57" i="9"/>
  <c r="G37" i="9"/>
  <c r="G564" i="9"/>
  <c r="G355" i="9"/>
  <c r="O93" i="9"/>
  <c r="G654" i="9"/>
  <c r="G41" i="9"/>
  <c r="O76" i="9"/>
  <c r="AM60" i="9"/>
  <c r="G226" i="9"/>
  <c r="G506" i="9"/>
  <c r="G363" i="9"/>
  <c r="G201" i="9"/>
  <c r="O165" i="9"/>
  <c r="O124" i="9"/>
  <c r="G150" i="9"/>
  <c r="G78" i="9"/>
  <c r="G555" i="9"/>
  <c r="G106" i="9"/>
  <c r="O73" i="9"/>
  <c r="AM87" i="9"/>
  <c r="AE103" i="9"/>
  <c r="BC161" i="9"/>
  <c r="AU114" i="9"/>
  <c r="AM41" i="9"/>
  <c r="AU106" i="9"/>
  <c r="G479" i="9"/>
  <c r="AE222" i="9"/>
  <c r="AE71" i="9"/>
  <c r="AE422" i="9"/>
  <c r="AE341" i="9"/>
  <c r="O33" i="9"/>
  <c r="BC392" i="9"/>
  <c r="AE282" i="9"/>
  <c r="G499" i="9"/>
  <c r="O121" i="9"/>
  <c r="AU83" i="9"/>
  <c r="AE65" i="9"/>
  <c r="AE379" i="9"/>
  <c r="G485" i="9"/>
  <c r="O91" i="9"/>
  <c r="G104" i="9"/>
  <c r="G403" i="9"/>
  <c r="BC325" i="9"/>
  <c r="BC43" i="9"/>
  <c r="AE229" i="9"/>
  <c r="BC121" i="9"/>
  <c r="AU92" i="9"/>
  <c r="G287" i="9"/>
  <c r="G43" i="9"/>
  <c r="AE402" i="9"/>
  <c r="AU88" i="9"/>
  <c r="O99" i="9"/>
  <c r="G591" i="9"/>
  <c r="AE367" i="9"/>
  <c r="AE360" i="9"/>
  <c r="O24" i="9"/>
  <c r="AE344" i="9"/>
  <c r="O98" i="9"/>
  <c r="AE29" i="9"/>
  <c r="G186" i="9"/>
  <c r="AE253" i="9"/>
  <c r="AE88" i="9"/>
  <c r="AM35" i="9"/>
  <c r="O155" i="9"/>
  <c r="BC205" i="9"/>
  <c r="BC134" i="9"/>
  <c r="BC296" i="9"/>
  <c r="BC198" i="9"/>
  <c r="AM143" i="9"/>
  <c r="AM155" i="9"/>
  <c r="AM124" i="9"/>
  <c r="G113" i="9"/>
  <c r="AM53" i="9"/>
  <c r="AE293" i="9"/>
  <c r="G290" i="9"/>
  <c r="BC384" i="9"/>
  <c r="AE228" i="9"/>
  <c r="G218" i="9"/>
  <c r="G51" i="9"/>
  <c r="AE271" i="9"/>
  <c r="O175" i="9"/>
  <c r="BC261" i="9"/>
  <c r="AU129" i="9"/>
  <c r="BC306" i="9"/>
  <c r="AU85" i="9"/>
  <c r="AE268" i="9"/>
  <c r="G388" i="9"/>
  <c r="G514" i="9"/>
  <c r="AE385" i="9"/>
  <c r="BC472" i="9"/>
  <c r="AU169" i="9"/>
  <c r="G103" i="9"/>
  <c r="AE380" i="9"/>
  <c r="AE321" i="9"/>
  <c r="AE350" i="9"/>
  <c r="AE369" i="9"/>
  <c r="O168" i="9"/>
  <c r="O94" i="9"/>
  <c r="AM33" i="9"/>
  <c r="O122" i="9"/>
  <c r="AE394" i="9"/>
  <c r="AM159" i="9"/>
  <c r="O63" i="9"/>
  <c r="AM153" i="9"/>
  <c r="BC427" i="9"/>
  <c r="BC82" i="9"/>
  <c r="G579" i="9"/>
  <c r="AM170" i="9"/>
  <c r="AE42" i="9"/>
  <c r="G502" i="9"/>
  <c r="G599" i="9"/>
  <c r="AU74" i="9"/>
  <c r="G602" i="9"/>
  <c r="AM179" i="9"/>
  <c r="G111" i="9"/>
  <c r="G118" i="9"/>
  <c r="O37" i="9"/>
  <c r="G389" i="9"/>
  <c r="G399" i="9"/>
  <c r="O114" i="9"/>
  <c r="AE240" i="9"/>
  <c r="G478" i="9"/>
  <c r="G228" i="9"/>
  <c r="O80" i="9"/>
  <c r="G404" i="9"/>
  <c r="G321" i="9"/>
  <c r="AE316" i="9"/>
  <c r="O72" i="9"/>
  <c r="AE182" i="9"/>
  <c r="G584" i="9"/>
  <c r="G197" i="9"/>
  <c r="AE256" i="9"/>
  <c r="G190" i="9"/>
  <c r="G381" i="9"/>
  <c r="G553" i="9"/>
  <c r="G34" i="9"/>
  <c r="G246" i="9"/>
  <c r="BC227" i="9"/>
  <c r="G665" i="9"/>
  <c r="G242" i="9"/>
  <c r="AM122" i="9"/>
  <c r="G391" i="9"/>
  <c r="BC383" i="9"/>
  <c r="AE393" i="9"/>
  <c r="BC477" i="9"/>
  <c r="O172" i="9"/>
  <c r="BC90" i="9"/>
  <c r="AU183" i="9"/>
  <c r="O132" i="9"/>
  <c r="G651" i="9"/>
  <c r="O166" i="9"/>
  <c r="BC209" i="9"/>
  <c r="AE317" i="9"/>
  <c r="G215" i="9"/>
  <c r="AE159" i="9"/>
  <c r="BC197" i="9"/>
  <c r="G546" i="9"/>
  <c r="G481" i="9"/>
  <c r="AM98" i="9"/>
  <c r="G406" i="9"/>
  <c r="G243" i="9"/>
  <c r="AE246" i="9"/>
  <c r="AE138" i="9"/>
  <c r="G356" i="9"/>
  <c r="AE213" i="9"/>
  <c r="AE163" i="9"/>
  <c r="AU174" i="9"/>
  <c r="BC217" i="9"/>
  <c r="BC191" i="9"/>
  <c r="BC92" i="9"/>
  <c r="G227" i="9"/>
  <c r="G91" i="9"/>
  <c r="AE303" i="9"/>
  <c r="G559" i="9"/>
  <c r="AE389" i="9"/>
  <c r="AM72" i="9"/>
  <c r="AM115" i="9"/>
  <c r="G294" i="9"/>
  <c r="G257" i="9"/>
  <c r="AM105" i="9"/>
  <c r="G652" i="9"/>
  <c r="BC215" i="9"/>
  <c r="AE237" i="9"/>
  <c r="AM24" i="9"/>
  <c r="G556" i="9"/>
  <c r="AE170" i="9"/>
  <c r="AE176" i="9"/>
  <c r="AU161" i="9"/>
  <c r="BC405" i="9"/>
  <c r="G86" i="9"/>
  <c r="AU90" i="9"/>
  <c r="AM71" i="9"/>
  <c r="G23" i="9"/>
  <c r="AE330" i="9"/>
  <c r="AE59" i="9"/>
  <c r="G543" i="9"/>
  <c r="AE370" i="9"/>
  <c r="AE54" i="9"/>
  <c r="AE280" i="9"/>
  <c r="G188" i="9"/>
  <c r="AE298" i="9"/>
  <c r="AE33" i="9"/>
  <c r="O123" i="9"/>
  <c r="AE244" i="9"/>
  <c r="AE323" i="9"/>
  <c r="BC118" i="9"/>
  <c r="BC381" i="9"/>
  <c r="BC76" i="9"/>
  <c r="BC66" i="9"/>
  <c r="AE219" i="9"/>
  <c r="G25" i="9"/>
  <c r="AE76" i="9"/>
  <c r="AE242" i="9"/>
  <c r="AE77" i="9"/>
  <c r="AE113" i="9"/>
  <c r="O25" i="9"/>
  <c r="G576" i="9"/>
  <c r="BC469" i="9"/>
  <c r="AE269" i="9"/>
  <c r="G69" i="9"/>
  <c r="AE144" i="9"/>
  <c r="AU175" i="9"/>
  <c r="AE168" i="9"/>
  <c r="O147" i="9"/>
  <c r="AU119" i="9"/>
  <c r="O65" i="9"/>
  <c r="AM178" i="9"/>
  <c r="BC112" i="9"/>
  <c r="O157" i="9"/>
  <c r="G347" i="9"/>
  <c r="AE55" i="9"/>
  <c r="O134" i="9"/>
  <c r="BC283" i="9"/>
  <c r="G96" i="9"/>
  <c r="AE121" i="9"/>
  <c r="AU37" i="9"/>
  <c r="G216" i="9"/>
  <c r="AE423" i="9"/>
  <c r="AE417" i="9"/>
  <c r="AE373" i="9"/>
  <c r="AE108" i="9"/>
  <c r="AM91" i="9"/>
  <c r="AE320" i="9"/>
  <c r="AE67" i="9"/>
  <c r="AE407" i="9"/>
  <c r="AE198" i="9"/>
  <c r="O56" i="9"/>
  <c r="AE133" i="9"/>
  <c r="AE68" i="9"/>
  <c r="AM57" i="9"/>
  <c r="BC355" i="9"/>
  <c r="BC294" i="9"/>
  <c r="AU200" i="9"/>
  <c r="BC363" i="9"/>
  <c r="AE104" i="9"/>
  <c r="BC229" i="9"/>
  <c r="BC128" i="9"/>
  <c r="BC280" i="9"/>
  <c r="AU167" i="9"/>
  <c r="BC424" i="9"/>
  <c r="AE128" i="9"/>
  <c r="AE60" i="9"/>
  <c r="BC433" i="9"/>
  <c r="BC108" i="9"/>
  <c r="BC200" i="9"/>
  <c r="AU164" i="9"/>
  <c r="BC412" i="9"/>
  <c r="BC287" i="9"/>
  <c r="BC430" i="9"/>
  <c r="AM152" i="9"/>
  <c r="BC240" i="9"/>
  <c r="BC95" i="9"/>
  <c r="BC62" i="9"/>
  <c r="AU84" i="9"/>
  <c r="AU110" i="9"/>
  <c r="AM55" i="9"/>
  <c r="AU46" i="9"/>
  <c r="AE148" i="9"/>
  <c r="AU184" i="9"/>
  <c r="BC389" i="9"/>
  <c r="AU133" i="9"/>
  <c r="AU146" i="9"/>
  <c r="AU96" i="9"/>
  <c r="BC238" i="9"/>
  <c r="BC80" i="9"/>
  <c r="AU29" i="9"/>
  <c r="BC106" i="9"/>
  <c r="AU42" i="9"/>
  <c r="AE287" i="9"/>
  <c r="AE375" i="9"/>
  <c r="BC491" i="9"/>
  <c r="AU171" i="9"/>
  <c r="BC151" i="9"/>
  <c r="AU71" i="9"/>
  <c r="BC416" i="9"/>
  <c r="BC327" i="9"/>
  <c r="BC333" i="9"/>
  <c r="BC213" i="9"/>
  <c r="BC223" i="9"/>
  <c r="AU66" i="9"/>
  <c r="BC504" i="9"/>
  <c r="BC336" i="9"/>
  <c r="BC51" i="9"/>
  <c r="BC114" i="9"/>
  <c r="BC354" i="9"/>
  <c r="BC46" i="9"/>
  <c r="AE329" i="9"/>
  <c r="AU72" i="9"/>
  <c r="BC233" i="9"/>
  <c r="BC136" i="9"/>
  <c r="AU120" i="9"/>
  <c r="AU62" i="9"/>
  <c r="AU121" i="9"/>
  <c r="AE82" i="9"/>
  <c r="BC462" i="9"/>
  <c r="BC207" i="9"/>
  <c r="BC467" i="9"/>
  <c r="AM90" i="9"/>
  <c r="AM32" i="9"/>
  <c r="BC91" i="9"/>
  <c r="BC41" i="9"/>
  <c r="BC36" i="9"/>
  <c r="BC38" i="9"/>
  <c r="BC375" i="9"/>
  <c r="O105" i="9"/>
  <c r="AU139" i="9"/>
  <c r="AU197" i="9"/>
  <c r="AM28" i="9"/>
  <c r="BC459" i="9"/>
  <c r="AU34" i="9"/>
  <c r="AU202" i="9"/>
  <c r="BC154" i="9"/>
  <c r="BC297" i="9"/>
  <c r="AM165" i="9"/>
  <c r="AU147" i="9"/>
  <c r="BC224" i="9"/>
  <c r="AE355" i="9"/>
  <c r="AU101" i="9"/>
  <c r="BC349" i="9"/>
  <c r="BC204" i="9"/>
  <c r="BC94" i="9"/>
  <c r="AU58" i="9"/>
  <c r="BC27" i="9"/>
  <c r="AE97" i="9"/>
  <c r="AU130" i="9"/>
  <c r="BC285" i="9"/>
  <c r="BC468" i="9"/>
  <c r="BC28" i="9"/>
  <c r="BC208" i="9"/>
  <c r="BC60" i="9"/>
  <c r="BC286" i="9"/>
  <c r="BC104" i="9"/>
  <c r="BC211" i="9"/>
  <c r="BC411" i="9"/>
  <c r="BC428" i="9"/>
  <c r="BC311" i="9"/>
  <c r="AU203" i="9"/>
  <c r="G395" i="9"/>
  <c r="AM77" i="9"/>
  <c r="AM113" i="9"/>
  <c r="AU186" i="9"/>
  <c r="G585" i="9"/>
  <c r="AE285" i="9"/>
  <c r="AE279" i="9"/>
  <c r="AE259" i="9"/>
  <c r="G325" i="9"/>
  <c r="AM44" i="9"/>
  <c r="BC499" i="9"/>
  <c r="G301" i="9"/>
  <c r="AM93" i="9"/>
  <c r="AE310" i="9"/>
  <c r="BC378" i="9"/>
  <c r="G24" i="9"/>
  <c r="AU159" i="9"/>
  <c r="AM95" i="9"/>
  <c r="AM65" i="9"/>
  <c r="AE324" i="9"/>
  <c r="BC322" i="9"/>
  <c r="BC174" i="9"/>
  <c r="AM106" i="9"/>
  <c r="AM22" i="9"/>
  <c r="BC299" i="9"/>
  <c r="AU185" i="9"/>
  <c r="AM70" i="9"/>
  <c r="BC482" i="9"/>
  <c r="BC181" i="9"/>
  <c r="AM150" i="9"/>
  <c r="AE95" i="9"/>
  <c r="BC505" i="9"/>
  <c r="BC107" i="9"/>
  <c r="AU39" i="9"/>
  <c r="BC315" i="9"/>
  <c r="AU107" i="9"/>
  <c r="G494" i="9"/>
  <c r="BC379" i="9"/>
  <c r="BC445" i="9"/>
  <c r="BC356" i="9"/>
  <c r="AE146" i="9"/>
  <c r="AU61" i="9"/>
  <c r="BC75" i="9"/>
  <c r="BC214" i="9"/>
  <c r="BC324" i="9"/>
  <c r="BC464" i="9"/>
  <c r="AU151" i="9"/>
  <c r="AM114" i="9"/>
  <c r="BC348" i="9"/>
  <c r="BC160" i="9"/>
  <c r="BC291" i="9"/>
  <c r="AU152" i="9"/>
  <c r="BC85" i="9"/>
  <c r="AM103" i="9"/>
  <c r="BC317" i="9"/>
  <c r="BC127" i="9"/>
  <c r="AE225" i="9"/>
  <c r="BC372" i="9"/>
  <c r="BC257" i="9"/>
  <c r="BC441" i="9"/>
  <c r="BC502" i="9"/>
  <c r="BC170" i="9"/>
  <c r="BC99" i="9"/>
  <c r="AE381" i="9"/>
  <c r="BC387" i="9"/>
  <c r="BC357" i="9"/>
  <c r="BC156" i="9"/>
  <c r="BC148" i="9"/>
  <c r="BC199" i="9"/>
  <c r="BC432" i="9"/>
  <c r="AE273" i="9"/>
  <c r="BC61" i="9"/>
  <c r="BC245" i="9"/>
  <c r="BC470" i="9"/>
  <c r="BC318" i="9"/>
  <c r="BC486" i="9"/>
  <c r="AU41" i="9"/>
  <c r="G568" i="9"/>
  <c r="AE187" i="9"/>
  <c r="BC259" i="9"/>
  <c r="AU100" i="9"/>
  <c r="AE197" i="9"/>
  <c r="BC25" i="9"/>
  <c r="AU91" i="9"/>
  <c r="BC119" i="9"/>
  <c r="BC72" i="9"/>
  <c r="BC501" i="9"/>
  <c r="BC435" i="9"/>
  <c r="G213" i="9"/>
  <c r="AU95" i="9"/>
  <c r="AU179" i="9"/>
  <c r="BC380" i="9"/>
  <c r="BC264" i="9"/>
  <c r="BC59" i="9"/>
  <c r="AU25" i="9"/>
  <c r="AM101" i="9"/>
  <c r="BC466" i="9"/>
  <c r="BC434" i="9"/>
  <c r="O89" i="9"/>
  <c r="BC30" i="9"/>
  <c r="BC273" i="9"/>
  <c r="AE84" i="9"/>
  <c r="BC335" i="9"/>
  <c r="AU192" i="9"/>
  <c r="BC249" i="9"/>
  <c r="AM110" i="9"/>
  <c r="BC45" i="9"/>
  <c r="AM167" i="9"/>
  <c r="AU182" i="9"/>
  <c r="AU117" i="9"/>
  <c r="BC163" i="9"/>
  <c r="BC218" i="9"/>
  <c r="AM23" i="9"/>
  <c r="BC187" i="9"/>
  <c r="AU69" i="9"/>
  <c r="BC270" i="9"/>
  <c r="BC382" i="9"/>
  <c r="BC475" i="9"/>
  <c r="BC195" i="9"/>
  <c r="AE425" i="9"/>
  <c r="BC288" i="9"/>
  <c r="BC251" i="9"/>
  <c r="BC130" i="9"/>
  <c r="AM156" i="9"/>
  <c r="AE243" i="9"/>
  <c r="O53" i="9"/>
  <c r="O27" i="9"/>
  <c r="BC364" i="9"/>
  <c r="AE414" i="9"/>
  <c r="AE410" i="9"/>
  <c r="BC471" i="9"/>
  <c r="O150" i="9"/>
  <c r="AE201" i="9"/>
  <c r="G661" i="9"/>
  <c r="O88" i="9"/>
  <c r="BC300" i="9"/>
  <c r="BC361" i="9"/>
  <c r="AE371" i="9"/>
  <c r="AU59" i="9"/>
  <c r="AM61" i="9"/>
  <c r="BC206" i="9"/>
  <c r="AE295" i="9"/>
  <c r="BC480" i="9"/>
  <c r="AM27" i="9"/>
  <c r="BC303" i="9"/>
  <c r="AU137" i="9"/>
  <c r="BC193" i="9"/>
  <c r="BC421" i="9"/>
  <c r="AE31" i="9"/>
  <c r="BC312" i="9"/>
  <c r="AE41" i="9"/>
  <c r="BC465" i="9"/>
  <c r="BC131" i="9"/>
  <c r="BC282" i="9"/>
  <c r="BC293" i="9"/>
  <c r="AU76" i="9"/>
  <c r="O78" i="9"/>
  <c r="BC182" i="9"/>
  <c r="BC84" i="9"/>
  <c r="BC487" i="9"/>
  <c r="AU50" i="9"/>
  <c r="BC169" i="9"/>
  <c r="BC419" i="9"/>
  <c r="AE397" i="9"/>
  <c r="BC328" i="9"/>
  <c r="AU168" i="9"/>
  <c r="BC341" i="9"/>
  <c r="BC150" i="9"/>
  <c r="AU70" i="9"/>
  <c r="BC404" i="9"/>
  <c r="AE123" i="9"/>
  <c r="AU49" i="9"/>
  <c r="BC260" i="9"/>
  <c r="BC485" i="9"/>
  <c r="BC456" i="9"/>
  <c r="AU64" i="9"/>
  <c r="BC49" i="9"/>
  <c r="AM81" i="9"/>
  <c r="BC42" i="9"/>
  <c r="BC343" i="9"/>
  <c r="BC234" i="9"/>
  <c r="BC278" i="9"/>
  <c r="BC461" i="9"/>
  <c r="O162" i="9"/>
  <c r="BC31" i="9"/>
  <c r="AE188" i="9"/>
  <c r="BC235" i="9"/>
  <c r="BC274" i="9"/>
  <c r="BC96" i="9"/>
  <c r="BC81" i="9"/>
  <c r="AU124" i="9"/>
  <c r="BC124" i="9"/>
  <c r="BC192" i="9"/>
  <c r="BC444" i="9"/>
  <c r="BC489" i="9"/>
  <c r="AU24" i="9"/>
  <c r="AE297" i="9"/>
  <c r="BC230" i="9"/>
  <c r="AM162" i="9"/>
  <c r="AU157" i="9"/>
  <c r="BC398" i="9"/>
  <c r="BC58" i="9"/>
  <c r="AU79" i="9"/>
  <c r="O41" i="9"/>
  <c r="AU23" i="9"/>
  <c r="BC440" i="9"/>
  <c r="BC374" i="9"/>
  <c r="BC298" i="9"/>
  <c r="BC401" i="9"/>
  <c r="BC165" i="9"/>
  <c r="O87" i="9"/>
  <c r="BC79" i="9"/>
  <c r="BC143" i="9"/>
  <c r="AU193" i="9"/>
  <c r="AU148" i="9"/>
  <c r="BC164" i="9"/>
  <c r="BC88" i="9"/>
  <c r="AE171" i="9"/>
  <c r="BC33" i="9"/>
  <c r="AU87" i="9"/>
  <c r="BC377" i="9"/>
  <c r="O29" i="9"/>
  <c r="AU27" i="9"/>
  <c r="AE400" i="9"/>
  <c r="AU132" i="9"/>
  <c r="AE313" i="9"/>
  <c r="AM166" i="9"/>
  <c r="BC237" i="9"/>
  <c r="AU205" i="9"/>
  <c r="AU82" i="9"/>
  <c r="AM112" i="9"/>
  <c r="BC347" i="9"/>
  <c r="AE263" i="9"/>
  <c r="BC138" i="9"/>
  <c r="AE37" i="9"/>
  <c r="AU172" i="9"/>
  <c r="BC373" i="9"/>
  <c r="AM161" i="9"/>
  <c r="BC450" i="9"/>
  <c r="BC334" i="9"/>
  <c r="BC331" i="9"/>
  <c r="BC452" i="9"/>
  <c r="AU177" i="9"/>
  <c r="G56" i="9"/>
  <c r="G175" i="9"/>
  <c r="AU57" i="9"/>
  <c r="AE111" i="9"/>
  <c r="AE83" i="9"/>
  <c r="AU56" i="9"/>
  <c r="AE130" i="9"/>
  <c r="AE202" i="9"/>
  <c r="AE331" i="9"/>
  <c r="AE73" i="9"/>
  <c r="AE290" i="9"/>
  <c r="AE362" i="9"/>
  <c r="AE23" i="9"/>
  <c r="AU53" i="9"/>
  <c r="AM30" i="9"/>
  <c r="BC87" i="9"/>
  <c r="AE141" i="9"/>
  <c r="AU98" i="9"/>
  <c r="BC496" i="9"/>
  <c r="G26" i="9"/>
  <c r="O133" i="9"/>
  <c r="AU176" i="9"/>
  <c r="BC65" i="9"/>
  <c r="BC102" i="9"/>
  <c r="BC396" i="9"/>
  <c r="BC289" i="9"/>
  <c r="AE194" i="9"/>
  <c r="AE196" i="9"/>
  <c r="BC77" i="9"/>
  <c r="BC194" i="9"/>
  <c r="AM116" i="9"/>
  <c r="BC180" i="9"/>
  <c r="AU126" i="9"/>
  <c r="BC304" i="9"/>
  <c r="AU170" i="9"/>
  <c r="BC137" i="9"/>
  <c r="AM146" i="9"/>
  <c r="AU116" i="9"/>
  <c r="BC367" i="9"/>
  <c r="AU178" i="9"/>
  <c r="AE272" i="9"/>
  <c r="AU43" i="9"/>
  <c r="BC32" i="9"/>
  <c r="BC410" i="9"/>
  <c r="AU162" i="9"/>
  <c r="BC146" i="9"/>
  <c r="AU149" i="9"/>
  <c r="AE149" i="9"/>
  <c r="AM54" i="9"/>
  <c r="BC144" i="9"/>
  <c r="AU191" i="9"/>
  <c r="BC111" i="9"/>
  <c r="BC123" i="9"/>
  <c r="AM134" i="9"/>
  <c r="AM123" i="9"/>
  <c r="BC438" i="9"/>
  <c r="AM63" i="9"/>
  <c r="BC447" i="9"/>
  <c r="BC406" i="9"/>
  <c r="BC55" i="9"/>
  <c r="BC221" i="9"/>
  <c r="AE342" i="9"/>
  <c r="BC408" i="9"/>
  <c r="BC68" i="9"/>
  <c r="AE349" i="9"/>
  <c r="BC393" i="9"/>
  <c r="BC100" i="9"/>
  <c r="BC386" i="9"/>
  <c r="AU80" i="9"/>
  <c r="BC166" i="9"/>
  <c r="BC415" i="9"/>
  <c r="AE232" i="9"/>
  <c r="BC54" i="9"/>
  <c r="AU30" i="9"/>
  <c r="AU32" i="9"/>
  <c r="AU194" i="9"/>
  <c r="BC52" i="9"/>
  <c r="BC78" i="9"/>
  <c r="AE335" i="9"/>
  <c r="BC196" i="9"/>
  <c r="BC370" i="9"/>
  <c r="AU115" i="9"/>
  <c r="AE28" i="9"/>
  <c r="AM154" i="9"/>
  <c r="BC275" i="9"/>
  <c r="AU113" i="9"/>
  <c r="BC313" i="9"/>
  <c r="BC395" i="9"/>
  <c r="AU204" i="9"/>
  <c r="BC246" i="9"/>
  <c r="AE319" i="9"/>
  <c r="AM145" i="9"/>
  <c r="AU102" i="9"/>
  <c r="BC267" i="9"/>
  <c r="BC70" i="9"/>
  <c r="AE193" i="9"/>
  <c r="BC423" i="9"/>
  <c r="AU150" i="9"/>
  <c r="BC376" i="9"/>
  <c r="AE112" i="9"/>
  <c r="BC385" i="9"/>
  <c r="BC73" i="9"/>
  <c r="O82" i="9"/>
  <c r="G507" i="9"/>
  <c r="BC37" i="9"/>
  <c r="AU86" i="9"/>
  <c r="AU65" i="9"/>
  <c r="AU165" i="9"/>
  <c r="BC497" i="9"/>
  <c r="AE299" i="9"/>
  <c r="AE277" i="9"/>
  <c r="AM29" i="9"/>
  <c r="BC422" i="9"/>
  <c r="BC484" i="9"/>
  <c r="BC159" i="9"/>
  <c r="BC394" i="9"/>
  <c r="AE51" i="9"/>
  <c r="BC147" i="9"/>
  <c r="BC494" i="9"/>
  <c r="BC97" i="9"/>
  <c r="AM135" i="9"/>
  <c r="AE354" i="9"/>
  <c r="AM83" i="9"/>
  <c r="G33" i="9"/>
  <c r="AE204" i="9"/>
  <c r="AE107" i="9"/>
  <c r="O59" i="9"/>
  <c r="G561" i="9"/>
  <c r="BC113" i="9"/>
  <c r="AE62" i="9"/>
  <c r="AE30" i="9"/>
  <c r="AM66" i="9"/>
  <c r="AU75" i="9"/>
  <c r="AE390" i="9"/>
  <c r="G659" i="9"/>
  <c r="BC342" i="9"/>
  <c r="BC35" i="9"/>
  <c r="O61" i="9"/>
  <c r="AU122" i="9"/>
  <c r="BC149" i="9"/>
  <c r="AE203" i="9"/>
  <c r="BC391" i="9"/>
  <c r="BC155" i="9"/>
  <c r="BC353" i="9"/>
  <c r="BC152" i="9"/>
  <c r="AU60" i="9"/>
  <c r="BC437" i="9"/>
  <c r="AE301" i="9"/>
  <c r="AU154" i="9"/>
  <c r="BC371" i="9"/>
  <c r="BC220" i="9"/>
  <c r="BC339" i="9"/>
  <c r="BC458" i="9"/>
  <c r="BC105" i="9"/>
  <c r="AE353" i="9"/>
  <c r="AU51" i="9"/>
  <c r="AU67" i="9"/>
  <c r="BC488" i="9"/>
  <c r="AE35" i="9"/>
  <c r="BC345" i="9"/>
  <c r="AM158" i="9"/>
  <c r="G31" i="9"/>
  <c r="AM97" i="9"/>
  <c r="AU81" i="9"/>
  <c r="AU28" i="9"/>
  <c r="AE126" i="9"/>
  <c r="BC53" i="9"/>
  <c r="BC117" i="9"/>
  <c r="BC417" i="9"/>
  <c r="AU166" i="9"/>
  <c r="BC436" i="9"/>
  <c r="BC460" i="9"/>
  <c r="BC129" i="9"/>
  <c r="AU77" i="9"/>
  <c r="BC338" i="9"/>
  <c r="AE216" i="9"/>
  <c r="BC162" i="9"/>
  <c r="BC243" i="9"/>
  <c r="BC360" i="9"/>
  <c r="BC490" i="9"/>
  <c r="BC305" i="9"/>
  <c r="BC153" i="9"/>
  <c r="AE209" i="9"/>
  <c r="BC93" i="9"/>
  <c r="BC292" i="9"/>
  <c r="BC463" i="9"/>
  <c r="AU163" i="9"/>
  <c r="BC132" i="9"/>
  <c r="AE66" i="9"/>
  <c r="AM50" i="9"/>
  <c r="BC125" i="9"/>
  <c r="BC158" i="9"/>
  <c r="BC253" i="9"/>
  <c r="AE46" i="9"/>
  <c r="BC320" i="9"/>
  <c r="G569" i="9"/>
  <c r="AU128" i="9"/>
  <c r="G176" i="9"/>
  <c r="AU125" i="9"/>
  <c r="BC397" i="9"/>
  <c r="BC449" i="9"/>
  <c r="BC250" i="9"/>
  <c r="AE172" i="9"/>
  <c r="BC222" i="9"/>
  <c r="AM139" i="9"/>
  <c r="BC57" i="9"/>
  <c r="AU141" i="9"/>
  <c r="BC34" i="9"/>
  <c r="O127" i="9"/>
  <c r="BC190" i="9"/>
  <c r="BC157" i="9"/>
  <c r="AU180" i="9"/>
  <c r="AE409" i="9"/>
  <c r="AM148" i="9"/>
  <c r="BC219" i="9"/>
  <c r="AU118" i="9"/>
  <c r="O107" i="9"/>
  <c r="BC120" i="9"/>
  <c r="BC272" i="9"/>
  <c r="BC352" i="9"/>
  <c r="AE412" i="9"/>
  <c r="BC254" i="9"/>
  <c r="BC201" i="9"/>
  <c r="BC277" i="9"/>
  <c r="AE386" i="9"/>
  <c r="BC451" i="9"/>
  <c r="BC498" i="9"/>
  <c r="AU55" i="9"/>
  <c r="BC326" i="9"/>
  <c r="BC262" i="9"/>
  <c r="AU31" i="9"/>
  <c r="O141" i="9"/>
  <c r="AM168" i="9"/>
  <c r="BC74" i="9"/>
  <c r="BC167" i="9"/>
  <c r="AU112" i="9"/>
  <c r="BC369" i="9"/>
  <c r="BC330" i="9"/>
  <c r="AE264" i="9"/>
  <c r="AM40" i="9"/>
  <c r="BC228" i="9"/>
  <c r="BC23" i="9"/>
  <c r="O112" i="9"/>
  <c r="BC179" i="9"/>
  <c r="BC323" i="9"/>
  <c r="AU22" i="9"/>
  <c r="BC256" i="9"/>
  <c r="G387" i="9"/>
  <c r="O120" i="9"/>
  <c r="G259" i="9"/>
  <c r="AE377" i="9"/>
  <c r="O169" i="9"/>
  <c r="G129" i="9"/>
  <c r="AE191" i="9"/>
  <c r="O139" i="9"/>
  <c r="AU201" i="9"/>
  <c r="G45" i="9"/>
  <c r="AM151" i="9"/>
  <c r="BC268" i="9"/>
  <c r="AE90" i="9"/>
  <c r="AE326" i="9"/>
  <c r="G658" i="9"/>
  <c r="AE278" i="9"/>
  <c r="AE300" i="9"/>
  <c r="O153" i="9"/>
  <c r="BC276" i="9"/>
  <c r="BC402" i="9"/>
  <c r="BC390" i="9"/>
  <c r="O77" i="9"/>
  <c r="O167" i="9"/>
  <c r="BC346" i="9"/>
  <c r="BC173" i="9"/>
  <c r="BC403" i="9"/>
  <c r="AU48" i="9"/>
  <c r="BC307" i="9"/>
  <c r="AE105" i="9"/>
  <c r="BC453" i="9"/>
  <c r="BC414" i="9"/>
  <c r="BC26" i="9"/>
  <c r="AU108" i="9"/>
  <c r="BC448" i="9"/>
  <c r="BC400" i="9"/>
  <c r="O52" i="9"/>
  <c r="AU198" i="9"/>
  <c r="BC178" i="9"/>
  <c r="AU54" i="9"/>
  <c r="BC321" i="9"/>
  <c r="BC495" i="9"/>
  <c r="BC478" i="9"/>
  <c r="O109" i="9"/>
  <c r="BC284" i="9"/>
  <c r="AU153" i="9"/>
  <c r="BC295" i="9"/>
  <c r="AM176" i="9"/>
  <c r="BC212" i="9"/>
  <c r="AU173" i="9"/>
  <c r="AM34" i="9"/>
  <c r="O22" i="9"/>
  <c r="BC265" i="9"/>
  <c r="BC210" i="9"/>
  <c r="BC139" i="9"/>
  <c r="BC493" i="9"/>
  <c r="BC365" i="9"/>
  <c r="AE150" i="9"/>
  <c r="BC133" i="9"/>
  <c r="BC48" i="9"/>
  <c r="BC39" i="9"/>
  <c r="AU155" i="9"/>
  <c r="BC409" i="9"/>
  <c r="BC271" i="9"/>
  <c r="AE125" i="9"/>
  <c r="BC329" i="9"/>
  <c r="AE292" i="9"/>
  <c r="BC476" i="9"/>
  <c r="AM160" i="9"/>
  <c r="BC177" i="9"/>
  <c r="AU93" i="9"/>
  <c r="AM92" i="9"/>
  <c r="BC184" i="9"/>
  <c r="AM84" i="9"/>
  <c r="BC258" i="9"/>
  <c r="BC67" i="9"/>
  <c r="BC98" i="9"/>
  <c r="G36" i="9"/>
  <c r="BC248" i="9"/>
  <c r="AU181" i="9"/>
  <c r="AE366" i="9"/>
  <c r="BC457" i="9"/>
  <c r="AU160" i="9"/>
  <c r="BC186" i="9"/>
  <c r="AU45" i="9"/>
  <c r="BC86" i="9"/>
  <c r="AU145" i="9"/>
  <c r="AU199" i="9"/>
  <c r="BC83" i="9"/>
  <c r="BC332" i="9"/>
  <c r="BC101" i="9"/>
  <c r="AE44" i="9"/>
  <c r="BC142" i="9"/>
  <c r="AU188" i="9"/>
  <c r="BC241" i="9"/>
  <c r="AE183" i="9"/>
  <c r="BC50" i="9"/>
  <c r="AU189" i="9"/>
  <c r="G542" i="9"/>
  <c r="BC420" i="9"/>
  <c r="BC69" i="9"/>
  <c r="AU140" i="9"/>
  <c r="BC301" i="9"/>
  <c r="AU158" i="9"/>
  <c r="AE296" i="9"/>
  <c r="AE401" i="9"/>
  <c r="BC202" i="9"/>
  <c r="AU123" i="9"/>
  <c r="AU89" i="9"/>
  <c r="BC310" i="9"/>
  <c r="BC388" i="9"/>
  <c r="BC506" i="9"/>
  <c r="AE45" i="9"/>
  <c r="BC242" i="9"/>
  <c r="BC368" i="9"/>
  <c r="AU68" i="9"/>
  <c r="BC442" i="9"/>
  <c r="BC252" i="9"/>
  <c r="BC418" i="9"/>
  <c r="AE166" i="9"/>
  <c r="BC188" i="9"/>
  <c r="AU26" i="9"/>
  <c r="BC308" i="9"/>
  <c r="BC302" i="9"/>
  <c r="AM149" i="9"/>
  <c r="BC236" i="9"/>
  <c r="L15" i="13"/>
  <c r="J16" i="13"/>
  <c r="AA6" i="9" l="1"/>
  <c r="AD6" i="9" s="1"/>
  <c r="C6" i="9"/>
  <c r="K6" i="9"/>
  <c r="AI6" i="9"/>
  <c r="AQ6" i="9"/>
  <c r="AY6" i="9"/>
  <c r="L16" i="13"/>
  <c r="J17" i="13"/>
  <c r="E8" i="15" l="1"/>
  <c r="E8" i="8"/>
  <c r="F9" i="8" s="1"/>
  <c r="E12" i="8"/>
  <c r="F13" i="8" s="1"/>
  <c r="F6" i="9"/>
  <c r="F9" i="14"/>
  <c r="E13" i="8"/>
  <c r="F14" i="8" s="1"/>
  <c r="E9" i="8"/>
  <c r="F10" i="8" s="1"/>
  <c r="F10" i="14"/>
  <c r="N6" i="9"/>
  <c r="BB6" i="9"/>
  <c r="E11" i="8"/>
  <c r="F12" i="8" s="1"/>
  <c r="AL6" i="9"/>
  <c r="AT6" i="9"/>
  <c r="E14" i="8"/>
  <c r="J18" i="13"/>
  <c r="L17" i="13"/>
  <c r="L18" i="13" l="1"/>
  <c r="J19" i="13"/>
  <c r="J20" i="13" l="1"/>
  <c r="L19" i="13"/>
  <c r="L20" i="13" l="1"/>
  <c r="J21" i="13"/>
  <c r="J22" i="13" l="1"/>
  <c r="L21" i="13"/>
  <c r="L22" i="13" l="1"/>
  <c r="J23" i="13"/>
  <c r="L23" i="13" l="1"/>
  <c r="J24" i="13"/>
  <c r="L24" i="13" l="1"/>
  <c r="J25" i="13"/>
  <c r="L25" i="13" l="1"/>
  <c r="J26" i="13"/>
  <c r="L26" i="13" l="1"/>
  <c r="J27" i="13"/>
  <c r="L27" i="13" l="1"/>
  <c r="J28" i="13"/>
  <c r="L28" i="13" l="1"/>
  <c r="J29" i="13"/>
  <c r="L29" i="13" l="1"/>
  <c r="J30" i="13"/>
  <c r="L30" i="13" l="1"/>
  <c r="J31" i="13"/>
  <c r="L31" i="13" l="1"/>
  <c r="J32" i="13"/>
  <c r="L32" i="13" l="1"/>
  <c r="J33" i="13"/>
  <c r="L33" i="13" l="1"/>
  <c r="J34" i="13"/>
  <c r="L34" i="13" l="1"/>
  <c r="J35" i="13"/>
  <c r="L35" i="13" l="1"/>
  <c r="J36" i="13"/>
  <c r="J37" i="13" l="1"/>
  <c r="L36" i="13"/>
  <c r="L37" i="13" l="1"/>
  <c r="J38" i="13"/>
  <c r="L38" i="13" s="1"/>
</calcChain>
</file>

<file path=xl/sharedStrings.xml><?xml version="1.0" encoding="utf-8"?>
<sst xmlns="http://schemas.openxmlformats.org/spreadsheetml/2006/main" count="12262" uniqueCount="604">
  <si>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</si>
  <si>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</si>
  <si>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</si>
  <si>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</si>
  <si>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</si>
  <si>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</si>
  <si>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</si>
  <si>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</si>
  <si>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</si>
  <si>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</si>
  <si>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</si>
  <si>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</si>
  <si>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</si>
  <si>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</si>
  <si>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</si>
  <si>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</si>
  <si>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</si>
  <si>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</si>
  <si>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</si>
  <si>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</si>
  <si>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</si>
  <si>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</si>
  <si>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</si>
  <si>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</si>
  <si>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</si>
  <si>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</si>
  <si>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</si>
  <si>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</si>
  <si>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</si>
  <si>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</si>
  <si>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</si>
  <si>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</si>
  <si>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</si>
  <si>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</si>
  <si>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</si>
  <si>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</si>
  <si>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</si>
  <si>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</si>
  <si>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</si>
  <si>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</si>
  <si>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</si>
  <si>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</si>
  <si>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</si>
  <si>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</si>
  <si>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</si>
  <si>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</si>
  <si>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</si>
  <si>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</si>
  <si>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</si>
  <si>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</si>
  <si>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</si>
  <si>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</si>
  <si>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</si>
  <si>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</si>
  <si>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</si>
  <si>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</si>
  <si>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</si>
  <si>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</si>
  <si>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</si>
  <si>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</si>
  <si>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</si>
  <si>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</si>
  <si>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</si>
  <si>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</si>
  <si>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</si>
  <si>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</si>
  <si>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</si>
  <si>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</si>
  <si>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</si>
  <si>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</si>
  <si>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</si>
  <si>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</si>
  <si>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</si>
  <si>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</si>
  <si>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</si>
  <si>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</si>
  <si>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</si>
  <si>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</si>
  <si>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</si>
  <si>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</si>
  <si>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</si>
  <si>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</si>
  <si>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</si>
  <si>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</si>
  <si>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</si>
  <si>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</si>
  <si>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</si>
  <si>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</si>
  <si>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</si>
  <si>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</si>
  <si>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</si>
  <si>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</si>
  <si>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</si>
  <si>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</si>
  <si>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</si>
  <si>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</si>
  <si>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</si>
  <si>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</si>
  <si>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</si>
  <si>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</si>
  <si>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</si>
  <si>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</si>
  <si>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</si>
  <si>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</si>
  <si>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</si>
  <si>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</si>
  <si>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</si>
  <si>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</si>
  <si>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</si>
  <si>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</si>
  <si>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</si>
  <si>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</si>
  <si>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</si>
  <si>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</si>
  <si>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</si>
  <si>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</si>
  <si>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</si>
  <si>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</si>
  <si>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</si>
  <si>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</si>
  <si>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</si>
  <si>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</si>
  <si>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</si>
  <si>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</si>
  <si>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</si>
  <si>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</si>
  <si>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</si>
  <si>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</si>
  <si>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</si>
  <si>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</si>
  <si>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</si>
  <si>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</si>
  <si>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</si>
  <si>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</si>
  <si>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</si>
  <si>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</si>
  <si>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</si>
  <si>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</si>
  <si>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</si>
  <si>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</si>
  <si>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</si>
  <si>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</si>
  <si>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</si>
  <si>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</si>
  <si>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</si>
  <si>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</si>
  <si>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</si>
  <si>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</si>
  <si>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</si>
  <si>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</si>
  <si>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</si>
  <si>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</si>
  <si>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</si>
  <si>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</si>
  <si>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</si>
  <si>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</si>
  <si>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</si>
  <si>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</si>
  <si>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</si>
  <si>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</si>
  <si>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</si>
  <si>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</si>
  <si>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</si>
  <si>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</si>
  <si>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</si>
  <si>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</si>
  <si>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</si>
  <si>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</si>
  <si>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</si>
  <si>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</si>
  <si>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</si>
  <si>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</si>
  <si>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</si>
  <si>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</si>
  <si>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</si>
  <si>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</si>
  <si>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</si>
  <si>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</si>
  <si>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</si>
  <si>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</si>
  <si>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</si>
  <si>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</si>
  <si>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</si>
  <si>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</si>
  <si>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</si>
  <si>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</si>
  <si>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</si>
  <si>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</si>
  <si>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</si>
  <si>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</si>
  <si>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</si>
  <si>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</si>
  <si>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</si>
  <si>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</si>
  <si>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</si>
  <si>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</si>
  <si>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</si>
  <si>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</si>
  <si>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</si>
  <si>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</si>
  <si>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</si>
  <si>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</si>
  <si>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</si>
  <si>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</si>
  <si>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</si>
  <si>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</si>
  <si>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</si>
  <si>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</si>
  <si>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</si>
  <si>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</si>
  <si>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</si>
  <si>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</si>
  <si>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</si>
  <si>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</si>
  <si>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</si>
  <si>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</si>
  <si>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</si>
  <si>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</si>
  <si>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</si>
  <si>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</si>
  <si>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</si>
  <si>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</si>
  <si>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</si>
  <si>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</si>
  <si>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</si>
  <si>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</si>
  <si>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</si>
  <si>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</si>
  <si>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</si>
  <si>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</si>
  <si>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</si>
  <si>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</si>
  <si>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</si>
  <si>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</si>
  <si>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</si>
  <si>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</si>
  <si>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</si>
  <si>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</si>
  <si>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</si>
  <si>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</si>
  <si>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</si>
  <si>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</si>
  <si>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</si>
  <si>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</si>
  <si>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</si>
  <si>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</si>
  <si>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</si>
  <si>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</si>
  <si>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</si>
  <si>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</si>
  <si>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</si>
  <si>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</si>
  <si>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</si>
  <si>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</si>
  <si>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</si>
  <si>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</si>
  <si>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</si>
  <si>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</si>
  <si>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</si>
  <si>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</si>
  <si>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</si>
  <si>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</si>
  <si>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</si>
  <si>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</si>
  <si>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</si>
  <si>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</si>
  <si>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</si>
  <si>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</si>
  <si>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</si>
  <si>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</si>
  <si>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</si>
  <si>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</si>
  <si>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</si>
  <si>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</si>
  <si>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</si>
  <si>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</si>
  <si>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</si>
  <si>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</si>
  <si>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</si>
  <si>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</si>
  <si>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</si>
  <si>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</si>
  <si>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</si>
  <si>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</si>
  <si>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</si>
  <si>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</si>
  <si>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</si>
  <si>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</si>
  <si>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</si>
  <si>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</si>
  <si>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</si>
  <si>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</si>
  <si>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</si>
  <si>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</si>
  <si>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</si>
  <si>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</si>
  <si>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</si>
  <si>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</si>
  <si>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</si>
  <si>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</si>
  <si>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</si>
  <si>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</si>
  <si>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</si>
  <si>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</si>
  <si>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</si>
  <si>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</si>
  <si>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</si>
  <si>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</si>
  <si>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</si>
  <si>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</si>
  <si>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</si>
  <si>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</si>
  <si>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</si>
  <si>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</si>
  <si>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</si>
  <si>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</si>
  <si>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</si>
  <si>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</si>
  <si>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</si>
  <si>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</si>
  <si>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</si>
  <si>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</si>
  <si>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</si>
  <si>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</si>
  <si>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</si>
  <si>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</si>
  <si>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</si>
  <si>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</si>
  <si>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</si>
  <si>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</si>
  <si>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</si>
  <si>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</si>
  <si>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</si>
  <si>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</si>
  <si>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</si>
  <si>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</si>
  <si>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</si>
  <si>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</si>
  <si>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</si>
  <si>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</si>
  <si>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</si>
  <si>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</si>
  <si>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</si>
  <si>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</si>
  <si>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</si>
  <si>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</si>
  <si>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</si>
  <si>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</si>
  <si>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</si>
  <si>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</si>
  <si>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</si>
  <si>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</si>
  <si>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</si>
  <si>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</si>
  <si>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</si>
  <si>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</si>
  <si>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</si>
  <si>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</si>
  <si>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</si>
  <si>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</si>
  <si>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</si>
  <si>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</si>
  <si>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</si>
  <si>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</si>
  <si>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</si>
  <si>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</si>
  <si>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</si>
  <si>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</si>
  <si>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</si>
  <si>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</si>
  <si>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</si>
  <si>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</si>
  <si>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</si>
  <si>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</si>
  <si>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</si>
  <si>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</si>
  <si>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</si>
  <si>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</si>
  <si>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</si>
  <si>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</si>
  <si>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</si>
  <si>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</si>
  <si>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</si>
  <si>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</si>
  <si>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</si>
  <si>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</si>
  <si>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</si>
  <si>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</si>
  <si>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</si>
  <si>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</si>
  <si>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PF_Pelican</t>
  </si>
  <si>
    <t>STARTINGPOINT/HUMANVILLAGE</t>
  </si>
  <si>
    <t>STARTINGPOINT/WATERFALL</t>
  </si>
  <si>
    <t>Cage/PF_Cage</t>
  </si>
  <si>
    <t>Air/PF_Pelican</t>
  </si>
  <si>
    <t>Water/PF_Piranha</t>
  </si>
  <si>
    <t>Water/PF_Fish01_Generic</t>
  </si>
  <si>
    <t>Water/PF_Shark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</si>
  <si>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</si>
  <si>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</si>
  <si>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</si>
  <si>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</si>
  <si>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</si>
  <si>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</si>
  <si>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</si>
  <si>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</si>
  <si>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</si>
  <si>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</si>
  <si>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</si>
  <si>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</si>
  <si>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</si>
  <si>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</si>
  <si>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</si>
  <si>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</si>
  <si>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Pelican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</si>
  <si>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</si>
  <si>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</si>
  <si>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</si>
  <si>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</si>
  <si>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</si>
  <si>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</si>
  <si>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</si>
  <si>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</si>
  <si>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</si>
  <si>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</si>
  <si>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</si>
  <si>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</si>
  <si>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</si>
  <si>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</si>
  <si>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</si>
  <si>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</si>
  <si>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</si>
  <si>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</si>
  <si>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</si>
  <si>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</si>
  <si>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</si>
  <si>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</si>
  <si>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</si>
  <si>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</si>
  <si>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</si>
  <si>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</si>
  <si>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</si>
  <si>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</si>
  <si>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</si>
  <si>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</si>
  <si>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</si>
  <si>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</si>
  <si>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</si>
  <si>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</si>
  <si>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</si>
  <si>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</si>
  <si>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</si>
  <si>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</si>
  <si>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</si>
  <si>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</si>
  <si>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</si>
  <si>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</si>
  <si>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</si>
  <si>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</si>
  <si>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</si>
  <si>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</si>
  <si>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</si>
  <si>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</si>
  <si>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</si>
  <si>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</si>
  <si>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</si>
  <si>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</si>
  <si>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</si>
  <si>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</si>
  <si>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</si>
  <si>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MAGIC AREA/BIG CAVES</t>
  </si>
  <si>
    <t>Air/PF_Razorback</t>
  </si>
  <si>
    <t>MAGIC AREA/HUMAN FOREST</t>
  </si>
  <si>
    <t>Surface/PF_Archer02_Static</t>
  </si>
  <si>
    <t>Surface/PF_Villager02_Static</t>
  </si>
  <si>
    <t>Surface/PF_Villager03_Static</t>
  </si>
  <si>
    <t>Goblin/PF_WorkerWife</t>
  </si>
  <si>
    <t>Surface/PF_BadWitch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</si>
  <si>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</si>
  <si>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</si>
  <si>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</si>
  <si>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</si>
  <si>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</si>
  <si>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</si>
  <si>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</si>
  <si>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</si>
  <si>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</si>
  <si>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</si>
  <si>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</si>
  <si>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</si>
  <si>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</si>
  <si>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</si>
  <si>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</si>
  <si>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</si>
  <si>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</si>
  <si>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SP_GoblinWagonLeft</t>
  </si>
  <si>
    <t>SP_GoblinWagonRight</t>
  </si>
  <si>
    <t>SP_Guardian</t>
  </si>
  <si>
    <t>PF_Guardian</t>
  </si>
  <si>
    <t>SP_Merida_Static</t>
  </si>
  <si>
    <t>PF_Merida_Static</t>
  </si>
  <si>
    <t>spiderWeb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</si>
  <si>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</si>
  <si>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</si>
  <si>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</si>
  <si>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</si>
  <si>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</si>
  <si>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</si>
  <si>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</si>
  <si>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</si>
  <si>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</si>
  <si>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</si>
  <si>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</si>
  <si>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</si>
  <si>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</si>
  <si>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</si>
  <si>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Surface/PF_GoodWitch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</si>
  <si>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</si>
  <si>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</si>
  <si>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</si>
  <si>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</si>
  <si>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</si>
  <si>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</si>
  <si>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</si>
  <si>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</si>
  <si>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</si>
  <si>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</si>
  <si>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</si>
  <si>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</si>
  <si>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</si>
  <si>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</si>
  <si>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</si>
  <si>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</si>
  <si>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</si>
  <si>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</si>
  <si>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</si>
  <si>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</si>
  <si>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</si>
  <si>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</si>
  <si>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</si>
  <si>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</si>
  <si>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</si>
  <si>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</si>
  <si>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</si>
  <si>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</si>
  <si>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</si>
  <si>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</si>
  <si>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</si>
  <si>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</si>
  <si>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</si>
  <si>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</si>
  <si>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</si>
  <si>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</si>
  <si>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</si>
  <si>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(Hay una araña que es de caves02)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</si>
  <si>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</si>
  <si>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</si>
  <si>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</si>
  <si>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</si>
  <si>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</si>
  <si>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</si>
  <si>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</si>
  <si>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</si>
  <si>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</si>
  <si>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</si>
  <si>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</si>
  <si>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</si>
  <si>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</si>
  <si>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Total in "Medieval_Final_Castle"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</si>
  <si>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</si>
  <si>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</si>
  <si>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</si>
  <si>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</si>
  <si>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</si>
  <si>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</si>
  <si>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</si>
  <si>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SP_TEMP_Ginger_Dark</t>
  </si>
  <si>
    <t>SP_TEMP_Pelican_Dark</t>
  </si>
  <si>
    <t>SP_TEMP_Zombie_Dark</t>
  </si>
  <si>
    <t>SP_TEST_SKY_Archer01</t>
  </si>
  <si>
    <t>PF_TEST_SKY_Archer01</t>
  </si>
  <si>
    <t>SP_TEST_SKY_Bomber</t>
  </si>
  <si>
    <t>PF_TEST_SKY_Bomber</t>
  </si>
  <si>
    <t>SP_TEST_SKY_FairyBig</t>
  </si>
  <si>
    <t>PF_TEST_SKY_FairyBig</t>
  </si>
  <si>
    <t>SP_TEST_SKY_FlyingPig</t>
  </si>
  <si>
    <t>SP_TEST_SKY_Kamikaze</t>
  </si>
  <si>
    <t>PF_TEST_SKY_Kamikaze</t>
  </si>
  <si>
    <t>PF_WitchAir</t>
  </si>
  <si>
    <t>Percentage1</t>
  </si>
  <si>
    <t>Borrar el segundo GoodJunkBottle (no encuentra el GoodJunkScore)</t>
  </si>
  <si>
    <t>La suma de "SpawnersPrefab" debe ser 3 menos que los que hay en unity: faltan los 2 de background y el GoodJunkScore</t>
  </si>
  <si>
    <t>SP_TEMP_Crow_Dark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</si>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</sst>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8" fillId="0" borderId="0" xfId="0" applyFont="1"/>
  </cellXfs>
  <cellStyles count="1">
    <cellStyle name="Normal" xfId="0" builtinId="0"/>
  </cellStyles>
  <dxfs count="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194657280"/>
        <c:axId val="193868544"/>
      </c:barChart>
      <c:catAx>
        <c:axId val="19465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868544"/>
        <c:crosses val="autoZero"/>
        <c:auto val="1"/>
        <c:lblAlgn val="ctr"/>
        <c:lblOffset val="100"/>
        <c:noMultiLvlLbl val="0"/>
      </c:catAx>
      <c:valAx>
        <c:axId val="19386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5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283</c:v>
                </c:pt>
                <c:pt idx="1">
                  <c:v>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89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48729</c:v>
                </c:pt>
                <c:pt idx="1">
                  <c:v>13660</c:v>
                </c:pt>
                <c:pt idx="2">
                  <c:v>7335</c:v>
                </c:pt>
                <c:pt idx="3">
                  <c:v>30047</c:v>
                </c:pt>
                <c:pt idx="4">
                  <c:v>14270</c:v>
                </c:pt>
                <c:pt idx="5">
                  <c:v>13067</c:v>
                </c:pt>
                <c:pt idx="6">
                  <c:v>41594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15168"/>
        <c:axId val="199816704"/>
      </c:barChart>
      <c:catAx>
        <c:axId val="19981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816704"/>
        <c:crosses val="autoZero"/>
        <c:auto val="1"/>
        <c:lblAlgn val="ctr"/>
        <c:lblOffset val="100"/>
        <c:noMultiLvlLbl val="0"/>
      </c:catAx>
      <c:valAx>
        <c:axId val="19981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1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29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51328"/>
        <c:axId val="172452864"/>
      </c:barChart>
      <c:catAx>
        <c:axId val="17245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452864"/>
        <c:crosses val="autoZero"/>
        <c:auto val="1"/>
        <c:lblAlgn val="ctr"/>
        <c:lblOffset val="100"/>
        <c:noMultiLvlLbl val="0"/>
      </c:catAx>
      <c:valAx>
        <c:axId val="17245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5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MAGIC AREA/HUMAN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211</c:v>
                </c:pt>
                <c:pt idx="1">
                  <c:v>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MAGIC AREA/BIG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117</c:v>
                </c:pt>
                <c:pt idx="1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DATA_SCENES_UNITY_1!$BG$5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DATA_SCENES_UNITY_1!$BG$8:$BG$9</c:f>
              <c:numCache>
                <c:formatCode>General</c:formatCode>
                <c:ptCount val="2"/>
                <c:pt idx="0">
                  <c:v>179</c:v>
                </c:pt>
                <c:pt idx="1">
                  <c:v>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DATA_SCENES_UNITY_1!$BO$5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DATA_SCENES_UNITY_1!$BO$8:$BO$9</c:f>
              <c:numCache>
                <c:formatCode>General</c:formatCode>
                <c:ptCount val="2"/>
                <c:pt idx="0">
                  <c:v>58</c:v>
                </c:pt>
                <c:pt idx="1">
                  <c:v>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DATA_SCENES_UNITY_1!$CE$5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DATA_SCENES_UNITY_1!$CE$8:$CE$9</c:f>
              <c:numCache>
                <c:formatCode>General</c:formatCode>
                <c:ptCount val="2"/>
                <c:pt idx="0">
                  <c:v>260</c:v>
                </c:pt>
                <c:pt idx="1">
                  <c:v>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12.6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00544"/>
        <c:axId val="193902464"/>
      </c:lineChart>
      <c:catAx>
        <c:axId val="19390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902464"/>
        <c:crosses val="autoZero"/>
        <c:auto val="1"/>
        <c:lblAlgn val="ctr"/>
        <c:lblOffset val="100"/>
        <c:noMultiLvlLbl val="0"/>
      </c:catAx>
      <c:valAx>
        <c:axId val="1939024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390054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(DATA_SCENES_UNITY_1!$BG$18,DATA_SCENES_UNITY_1!$BO$18,DATA_SCENES_UNITY_1!$BW$18,DATA_SCENES_UNITY_1!$CE$18)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(DATA_SCENES_UNITY_1!$BG$6,DATA_SCENES_UNITY_1!$BO$6,DATA_SCENES_UNITY_1!$BW$6,DATA_SCENES_UNITY_1!$CE$6)</c:f>
              <c:numCache>
                <c:formatCode>General</c:formatCode>
                <c:ptCount val="4"/>
                <c:pt idx="0">
                  <c:v>24678</c:v>
                </c:pt>
                <c:pt idx="1">
                  <c:v>13665</c:v>
                </c:pt>
                <c:pt idx="2">
                  <c:v>30984</c:v>
                </c:pt>
                <c:pt idx="3">
                  <c:v>52400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95680"/>
        <c:axId val="205097216"/>
      </c:barChart>
      <c:catAx>
        <c:axId val="20509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97216"/>
        <c:crosses val="autoZero"/>
        <c:auto val="1"/>
        <c:lblAlgn val="ctr"/>
        <c:lblOffset val="100"/>
        <c:noMultiLvlLbl val="0"/>
      </c:catAx>
      <c:valAx>
        <c:axId val="20509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9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33</c:v>
                </c:pt>
                <c:pt idx="6">
                  <c:v>19</c:v>
                </c:pt>
                <c:pt idx="7">
                  <c:v>66</c:v>
                </c:pt>
                <c:pt idx="8">
                  <c:v>33</c:v>
                </c:pt>
                <c:pt idx="9">
                  <c:v>40</c:v>
                </c:pt>
                <c:pt idx="10">
                  <c:v>25</c:v>
                </c:pt>
                <c:pt idx="11">
                  <c:v>32</c:v>
                </c:pt>
                <c:pt idx="12">
                  <c:v>17</c:v>
                </c:pt>
                <c:pt idx="13">
                  <c:v>15</c:v>
                </c:pt>
                <c:pt idx="14">
                  <c:v>15</c:v>
                </c:pt>
                <c:pt idx="15">
                  <c:v>21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18464"/>
        <c:axId val="205124352"/>
      </c:barChart>
      <c:catAx>
        <c:axId val="20511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124352"/>
        <c:crosses val="autoZero"/>
        <c:auto val="1"/>
        <c:lblAlgn val="ctr"/>
        <c:lblOffset val="100"/>
        <c:noMultiLvlLbl val="0"/>
      </c:catAx>
      <c:valAx>
        <c:axId val="2051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1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DATA_SCENES_UNITY_1!$BW$5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DATA_SCENES_UNITY_1!$BW$8:$BW$9</c:f>
              <c:numCache>
                <c:formatCode>General</c:formatCode>
                <c:ptCount val="2"/>
                <c:pt idx="0">
                  <c:v>114</c:v>
                </c:pt>
                <c:pt idx="1">
                  <c:v>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23.9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54336"/>
        <c:axId val="197856256"/>
      </c:lineChart>
      <c:catAx>
        <c:axId val="19785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56256"/>
        <c:crosses val="autoZero"/>
        <c:auto val="1"/>
        <c:lblAlgn val="ctr"/>
        <c:lblOffset val="100"/>
        <c:noMultiLvlLbl val="0"/>
      </c:catAx>
      <c:valAx>
        <c:axId val="197856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785433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925</c:v>
                </c:pt>
                <c:pt idx="1">
                  <c:v>1196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611</c:v>
                </c:pt>
                <c:pt idx="1">
                  <c:v>1010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Prog.!$B$8:$B$9</c:f>
              <c:strCache>
                <c:ptCount val="2"/>
                <c:pt idx="0">
                  <c:v>Village</c:v>
                </c:pt>
                <c:pt idx="1">
                  <c:v>Castle</c:v>
                </c:pt>
              </c:strCache>
            </c:strRef>
          </c:cat>
          <c:val>
            <c:numRef>
              <c:f>Prog.!$E$8:$E$9</c:f>
              <c:numCache>
                <c:formatCode>General</c:formatCode>
                <c:ptCount val="2"/>
                <c:pt idx="0">
                  <c:v>168702</c:v>
                </c:pt>
                <c:pt idx="1">
                  <c:v>121727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47936"/>
        <c:axId val="214649472"/>
      </c:barChart>
      <c:catAx>
        <c:axId val="21464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49472"/>
        <c:crosses val="autoZero"/>
        <c:auto val="1"/>
        <c:lblAlgn val="ctr"/>
        <c:lblOffset val="100"/>
        <c:noMultiLvlLbl val="0"/>
      </c:catAx>
      <c:valAx>
        <c:axId val="21464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4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29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33</c:v>
                </c:pt>
                <c:pt idx="6">
                  <c:v>19</c:v>
                </c:pt>
                <c:pt idx="7">
                  <c:v>66</c:v>
                </c:pt>
                <c:pt idx="8">
                  <c:v>33</c:v>
                </c:pt>
                <c:pt idx="9">
                  <c:v>40</c:v>
                </c:pt>
                <c:pt idx="10">
                  <c:v>25</c:v>
                </c:pt>
                <c:pt idx="11">
                  <c:v>32</c:v>
                </c:pt>
                <c:pt idx="12">
                  <c:v>17</c:v>
                </c:pt>
                <c:pt idx="13">
                  <c:v>15</c:v>
                </c:pt>
                <c:pt idx="14">
                  <c:v>15</c:v>
                </c:pt>
                <c:pt idx="15">
                  <c:v>21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49664"/>
        <c:axId val="206084736"/>
      </c:barChart>
      <c:catAx>
        <c:axId val="20604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084736"/>
        <c:crosses val="autoZero"/>
        <c:auto val="1"/>
        <c:lblAlgn val="ctr"/>
        <c:lblOffset val="100"/>
        <c:noMultiLvlLbl val="0"/>
      </c:catAx>
      <c:valAx>
        <c:axId val="20608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4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272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80</c:v>
                </c:pt>
                <c:pt idx="1">
                  <c:v>83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80</c:v>
                </c:pt>
                <c:pt idx="1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57</xdr:row>
      <xdr:rowOff>28575</xdr:rowOff>
    </xdr:from>
    <xdr:to>
      <xdr:col>3</xdr:col>
      <xdr:colOff>1195799</xdr:colOff>
      <xdr:row>72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57</xdr:row>
      <xdr:rowOff>28574</xdr:rowOff>
    </xdr:from>
    <xdr:to>
      <xdr:col>7</xdr:col>
      <xdr:colOff>481424</xdr:colOff>
      <xdr:row>72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7</xdr:col>
      <xdr:colOff>495300</xdr:colOff>
      <xdr:row>56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528636</xdr:colOff>
      <xdr:row>35</xdr:row>
      <xdr:rowOff>66675</xdr:rowOff>
    </xdr:from>
    <xdr:to>
      <xdr:col>24</xdr:col>
      <xdr:colOff>571500</xdr:colOff>
      <xdr:row>60</xdr:row>
      <xdr:rowOff>180974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533400</xdr:colOff>
      <xdr:row>36</xdr:row>
      <xdr:rowOff>104775</xdr:rowOff>
    </xdr:from>
    <xdr:to>
      <xdr:col>16</xdr:col>
      <xdr:colOff>495300</xdr:colOff>
      <xdr:row>38</xdr:row>
      <xdr:rowOff>152400</xdr:rowOff>
    </xdr:to>
    <xdr:sp macro="" textlink="">
      <xdr:nvSpPr>
        <xdr:cNvPr id="15" name="TextBox 14"/>
        <xdr:cNvSpPr txBox="1"/>
      </xdr:nvSpPr>
      <xdr:spPr>
        <a:xfrm>
          <a:off x="13544550" y="6962775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0</xdr:col>
      <xdr:colOff>228600</xdr:colOff>
      <xdr:row>45</xdr:row>
      <xdr:rowOff>114300</xdr:rowOff>
    </xdr:from>
    <xdr:to>
      <xdr:col>3</xdr:col>
      <xdr:colOff>1262062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1238250</xdr:colOff>
      <xdr:row>45</xdr:row>
      <xdr:rowOff>104775</xdr:rowOff>
    </xdr:from>
    <xdr:to>
      <xdr:col>7</xdr:col>
      <xdr:colOff>471487</xdr:colOff>
      <xdr:row>59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59</xdr:row>
      <xdr:rowOff>142875</xdr:rowOff>
    </xdr:from>
    <xdr:to>
      <xdr:col>3</xdr:col>
      <xdr:colOff>1252537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219076</xdr:colOff>
      <xdr:row>73</xdr:row>
      <xdr:rowOff>76199</xdr:rowOff>
    </xdr:from>
    <xdr:to>
      <xdr:col>3</xdr:col>
      <xdr:colOff>1257301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20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" name="Table1" displayName="Table1" ref="D11:Q133" totalsRowShown="0" headerRowDxfId="45" dataDxfId="44">
  <autoFilter ref="D11:Q133"/>
  <sortState ref="D12:Q133">
    <sortCondition ref="E11:E133"/>
  </sortState>
  <tableColumns count="14">
    <tableColumn id="1" name="Content Sku" dataDxfId="43"/>
    <tableColumn id="2" name="Spawner Prefab" dataDxfId="42"/>
    <tableColumn id="3" name="Entity Prefab" dataDxfId="41"/>
    <tableColumn id="4" name="Respawn Min" dataDxfId="40"/>
    <tableColumn id="5" name="Respawn Max" dataDxfId="39"/>
    <tableColumn id="6" name="HP Given" dataDxfId="38"/>
    <tableColumn id="7" name="XP Given" dataDxfId="37"/>
    <tableColumn id="8" name="Edible Tier" dataDxfId="36"/>
    <tableColumn id="9" name="BurnableTier" dataDxfId="35"/>
    <tableColumn id="10" name="Damage" dataDxfId="34"/>
    <tableColumn id="11" name="Total in &quot;Medieval_Final_Village&quot;" dataDxfId="33">
      <calculatedColumnFormula>COUNTIF(Table7[Spawner],Table1[[#This Row],[Spawner Prefab]])</calculatedColumnFormula>
    </tableColumn>
    <tableColumn id="12" name="Percentage1" dataDxfId="32">
      <calculatedColumnFormula>ROUND((Table1[[#This Row],[Total in "Medieval_Final_Village"]]/SUM(Table1[Total in "Medieval_Final_Village"]))*100,1)</calculatedColumnFormula>
    </tableColumn>
    <tableColumn id="13" name="Total in &quot;Medieval_Final_Castle&quot;" dataDxfId="31">
      <calculatedColumnFormula>COUNTIF(Table15[Spawner],Table1[[#This Row],[Spawner Prefab]])</calculatedColumnFormula>
    </tableColumn>
    <tableColumn id="14" name="Percentage2" dataDxfId="30">
      <calculatedColumnFormula>ROUND((Table1[[#This Row],[Total in "Medieval_Final_Castle"]]/SUM(Table1[Total in "Medieval_Final_Castle"]))*100,1)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610" displayName="Table610" ref="AP21:AV205" totalsRowShown="0">
  <autoFilter ref="AP21:AV205"/>
  <sortState ref="AP22:AV206">
    <sortCondition ref="AP21:AP2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INDIRECT(ADDRESS(11+(MATCH(RIGHT(Table610[[#This Row],[spawner_sku]],LEN(Table610[[#This Row],[spawner_sku]])-FIND("/",Table610[[#This Row],[spawner_sku]])),Table1[Entity Prefab])),10,1,1,"Entities"))</calculatedColumnFormula>
    </tableColumn>
    <tableColumn id="8" name="total xp" dataDxfId="17">
      <calculatedColumnFormula>ROUND((Table610[[#This Row],[XP]]*Table610[[#This Row],[entity_spawned (AVG)]])*(Table610[[#This Row],[activating_chance]]/100),0)</calculatedColumnFormula>
    </tableColumn>
    <tableColumn id="9" name="Aggressive" dataDxfId="1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0" name="Table61011" displayName="Table61011" ref="AX21:BD506" totalsRowShown="0">
  <autoFilter ref="AX21:BD506"/>
  <sortState ref="AX22:BD506">
    <sortCondition ref="AX21:AX5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INDIRECT(ADDRESS(11+(MATCH(RIGHT(Table61011[[#This Row],[spawner_sku]],LEN(Table61011[[#This Row],[spawner_sku]])-FIND("/",Table61011[[#This Row],[spawner_sku]])),Table1[Entity Prefab])),10,1,1,"Entities"))</calculatedColumnFormula>
    </tableColumn>
    <tableColumn id="8" name="total xp" dataDxfId="15">
      <calculatedColumnFormula>ROUND((Table61011[[#This Row],[XP]]*Table61011[[#This Row],[entity_spawned (AVG)]])*(Table61011[[#This Row],[activating_chance]]/100),0)</calculatedColumnFormula>
    </tableColumn>
    <tableColumn id="9" name="Aggressive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Table11" displayName="Table11" ref="BF21:BL351" totalsRowShown="0">
  <autoFilter ref="BF21:BL351"/>
  <sortState ref="BF22:BL351">
    <sortCondition ref="BF21:BF351"/>
  </sortState>
  <tableColumns count="7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INDIRECT(ADDRESS(11+(MATCH(RIGHT(Table11[[#This Row],[spawner_sku]],LEN(Table11[[#This Row],[spawner_sku]])-FIND("/",Table11[[#This Row],[spawner_sku]])),Table1[Entity Prefab])),10,1,1,"Entities"))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1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Table12" displayName="Table12" ref="BN21:BT219" totalsRowShown="0">
  <autoFilter ref="BN21:BT219"/>
  <sortState ref="BN22:BT219">
    <sortCondition ref="BN21:BN219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12">
      <calculatedColumnFormula>INDIRECT(ADDRESS(11+(MATCH(RIGHT(Table12[[#This Row],[spawner_sku]],LEN(Table12[[#This Row],[spawner_sku]])-FIND("/",Table12[[#This Row],[spawner_sku]])),Table1[Entity Prefab])),10,1,1,"Entities"))</calculatedColumnFormula>
    </tableColumn>
    <tableColumn id="6" name="total xp" dataDxfId="11">
      <calculatedColumnFormula>ROUND((Table12[[#This Row],[XP]]*Table12[[#This Row],[entity_spawned (AVG)]])*(Table12[[#This Row],[activating_chance]]/100),0)</calculatedColumnFormula>
    </tableColumn>
    <tableColumn id="7" name="Aggressive" dataDxfId="1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Table13" displayName="Table13" ref="BV21:CB364" totalsRowShown="0">
  <autoFilter ref="BV21:CB364"/>
  <sortState ref="BV22:CB364">
    <sortCondition ref="BV21:BV364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9">
      <calculatedColumnFormula>INDIRECT(ADDRESS(11+(MATCH(RIGHT(Table13[[#This Row],[spawner_sku]],LEN(Table13[[#This Row],[spawner_sku]])-FIND("/",Table13[[#This Row],[spawner_sku]])),Table1[Entity Prefab])),10,1,1,"Entities"))</calculatedColumnFormula>
    </tableColumn>
    <tableColumn id="6" name="total xp" dataDxfId="8">
      <calculatedColumnFormula>ROUND((Table13[[#This Row],[XP]]*Table13[[#This Row],[entity_spawned (AVG)]])*(Table13[[#This Row],[activating_chance]]/100),0)</calculatedColumnFormula>
    </tableColumn>
    <tableColumn id="7" name="Aggressive" dataDxfId="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4" name="Table14" displayName="Table14" ref="CD21:CJ771" totalsRowShown="0">
  <autoFilter ref="CD21:CJ771"/>
  <sortState ref="CD22:CJ771">
    <sortCondition ref="CD21:CD771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6">
      <calculatedColumnFormula>INDIRECT(ADDRESS(11+(MATCH(RIGHT(Table14[[#This Row],[spawner_sku]],LEN(Table14[[#This Row],[spawner_sku]])-FIND("/",Table14[[#This Row],[spawner_sku]])),Table1[Entity Prefab])),10,1,1,"Entities"))</calculatedColumnFormula>
    </tableColumn>
    <tableColumn id="6" name="total xp" dataDxfId="5">
      <calculatedColumnFormula>ROUND((Table14[[#This Row],[XP]]*Table14[[#This Row],[entity_spawned (AVG)]])*(Table14[[#This Row],[activating_chance]]/100),0)</calculatedColumnFormula>
    </tableColumn>
    <tableColumn id="7" name="Aggressive" dataDxfId="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7" name="Table7" displayName="Table7" ref="E7:G2128" totalsRowShown="0">
  <autoFilter ref="E7:G2128"/>
  <sortState ref="E8:G2240">
    <sortCondition ref="E7:E2240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Table15" displayName="Table15" ref="T7:V1643" totalsRowShown="0">
  <autoFilter ref="T7:V1643"/>
  <sortState ref="T8:V1643">
    <sortCondition ref="U7:U1643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3">
      <calculatedColumnFormula>DATA_SCENES_UNITY_1!C7+DATA_SCENES_UNITY_1!K7+DATA_SCENES_UNITY_1!S7+DATA_SCENES_UNITY_1!AA7+DATA_SCENES_UNITY_1!AI7+DATA_SCENES_UNITY_1!AQ7+DATA_SCENES_UNITY_1!AY7</calculatedColumnFormula>
    </tableColumn>
    <tableColumn id="3" name="Total enemies" dataDxfId="2">
      <calculatedColumnFormula>DATA_SCENES_UNITY_1!BG7+DATA_SCENES_UNITY_1!BO7+DATA_SCENES_UNITY_1!BW7+DATA_SCENES_UNITY_1!CE7</calculatedColumnFormula>
    </tableColumn>
    <tableColumn id="5" name="Total preys" dataDxfId="1">
      <calculatedColumnFormula>DATA_SCENES_UNITY_1!C9+DATA_SCENES_UNITY_1!K9+DATA_SCENES_UNITY_1!S9+DATA_SCENES_UNITY_1!AA9+DATA_SCENES_UNITY_1!AI9+DATA_SCENES_UNITY_1!AQ9+DATA_SCENES_UNITY_1!AY9</calculatedColumnFormula>
    </tableColumn>
    <tableColumn id="7" name="Total entities" dataDxfId="0">
      <calculatedColumnFormula>DATA_SCENES_UNITY_1!C11+DATA_SCENES_UNITY_1!K11+DATA_SCENES_UNITY_1!S11+DATA_SCENES_UNITY_1!AA11+DATA_SCENES_UNITY_1!AI11+DATA_SCENES_UNITY_1!AQ11+DATA_SCENES_UNITY_1!AY11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J21:P184" totalsRowShown="0">
  <autoFilter ref="J21:P184"/>
  <sortState ref="J22:P184">
    <sortCondition ref="J21:J184"/>
  </sortState>
  <tableColumns count="7">
    <tableColumn id="1" name="spawner_sku"/>
    <tableColumn id="2" name="entity_spawned (AVG)"/>
    <tableColumn id="5" name="respawn_time"/>
    <tableColumn id="6" name="activating_chance"/>
    <tableColumn id="8" name="XP">
      <calculatedColumnFormula>INDIRECT(ADDRESS(11+(MATCH(RIGHT(Table3[[#This Row],[spawner_sku]],LEN(Table3[[#This Row],[spawner_sku]])-FIND("/",Table3[[#This Row],[spawner_sku]])),Table1[Entity Prefab])),10,1,1,"Entities"))</calculatedColumnFormula>
    </tableColumn>
    <tableColumn id="9" name="total xp" dataDxfId="29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245" displayName="Table245" ref="B21:H670" totalsRowShown="0" headerRowDxfId="28">
  <autoFilter ref="B21:H670"/>
  <sortState ref="B22:H670">
    <sortCondition ref="B21:B670"/>
  </sortState>
  <tableColumns count="7">
    <tableColumn id="1" name="spawner_sku" dataDxfId="27"/>
    <tableColumn id="2" name="entity_spawned (AVG)"/>
    <tableColumn id="5" name="respawn_time"/>
    <tableColumn id="6" name="activating_chance"/>
    <tableColumn id="7" name="XP" dataDxfId="26">
      <calculatedColumnFormula>INDIRECT(ADDRESS(11+(MATCH(RIGHT(Table245[[#This Row],[spawner_sku]],LEN(Table245[[#This Row],[spawner_sku]])-FIND("/",Table245[[#This Row],[spawner_sku]])),Table1[Entity Prefab])),10,1,1,"Entities"))</calculatedColumnFormula>
    </tableColumn>
    <tableColumn id="8" name="total xp" dataDxfId="25">
      <calculatedColumnFormula>ROUND((Table245[[#This Row],[XP]]*Table245[[#This Row],[entity_spawned (AVG)]])*(Table245[[#This Row],[activating_chance]]/100),0)</calculatedColumnFormula>
    </tableColumn>
    <tableColumn id="3" name="Aggresive" dataDxfId="2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le2" displayName="Table2" ref="Z21:AF425" totalsRowShown="0">
  <autoFilter ref="Z21:AF425"/>
  <sortState ref="Z22:AF426">
    <sortCondition ref="Z21:Z42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INDIRECT(ADDRESS(11+(MATCH(RIGHT(Table2[[#This Row],[spawner_sku]],LEN(Table2[[#This Row],[spawner_sku]])-FIND("/",Table2[[#This Row],[spawner_sku]])),Table1[Entity Prefab])),10,1,1,"Entities"))</calculatedColumnFormula>
    </tableColumn>
    <tableColumn id="8" name="total xp" dataDxfId="23">
      <calculatedColumnFormula>ROUND((Table2[[#This Row],[XP]]*Table2[[#This Row],[entity_spawned (AVG)]])*(Table2[[#This Row],[activating_chance]]/100),0)</calculatedColumnFormula>
    </tableColumn>
    <tableColumn id="9" name="Aggressive" dataDxfId="2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AH21:AN179" totalsRowShown="0">
  <autoFilter ref="AH21:AN179"/>
  <sortState ref="AH22:AN180">
    <sortCondition ref="AH21:AH180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INDIRECT(ADDRESS(11+(MATCH(RIGHT(Table6[[#This Row],[spawner_sku]],LEN(Table6[[#This Row],[spawner_sku]])-FIND("/",Table6[[#This Row],[spawner_sku]])),Table1[Entity Prefab])),10,1,1,"Entities"))</calculatedColumnFormula>
    </tableColumn>
    <tableColumn id="8" name="total xp" dataDxfId="21">
      <calculatedColumnFormula>ROUND((Table6[[#This Row],[XP]]*Table6[[#This Row],[entity_spawned (AVG)]])*(Table6[[#This Row],[activating_chance]]/100),0)</calculatedColumnFormula>
    </tableColumn>
    <tableColumn id="9" name="Aggressive" dataDxfId="2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le39" displayName="Table39" ref="R21:X99" totalsRowShown="0">
  <autoFilter ref="R21:X99"/>
  <sortState ref="R22:X100">
    <sortCondition ref="R21:R100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19">
      <calculatedColumnFormula>INDIRECT(ADDRESS(11+(MATCH(RIGHT(Table39[[#This Row],[spawner_sku]],LEN(Table39[[#This Row],[spawner_sku]])-FIND("/",Table39[[#This Row],[spawner_sku]])),Table1[Entity Prefab])),10,1,1,"Entities"))</calculatedColumnFormula>
    </tableColumn>
    <tableColumn id="9" name="total xp" dataDxfId="18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Q133"/>
  <sheetViews>
    <sheetView topLeftCell="A76" workbookViewId="0">
      <selection activeCell="G116" sqref="G116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  <col min="15" max="15" width="17" customWidth="1"/>
    <col min="16" max="16" width="33" customWidth="1"/>
    <col min="17" max="17" width="16.140625" customWidth="1"/>
    <col min="18" max="18" width="12.5703125" customWidth="1"/>
  </cols>
  <sheetData>
    <row r="2" spans="4:17" x14ac:dyDescent="0.25">
      <c r="E2" t="s">
        <v>279</v>
      </c>
      <c r="N2" s="77"/>
    </row>
    <row r="3" spans="4:17" x14ac:dyDescent="0.25">
      <c r="F3" s="85" t="s">
        <v>590</v>
      </c>
      <c r="N3" s="77"/>
    </row>
    <row r="4" spans="4:17" x14ac:dyDescent="0.25">
      <c r="F4" s="85" t="s">
        <v>591</v>
      </c>
      <c r="N4" s="77"/>
    </row>
    <row r="5" spans="4:17" x14ac:dyDescent="0.25">
      <c r="N5" s="77"/>
    </row>
    <row r="6" spans="4:17" x14ac:dyDescent="0.25">
      <c r="F6" s="1" t="s">
        <v>381</v>
      </c>
      <c r="H6" s="1" t="s">
        <v>384</v>
      </c>
      <c r="N6" s="78"/>
    </row>
    <row r="7" spans="4:17" x14ac:dyDescent="0.25">
      <c r="F7" t="s">
        <v>382</v>
      </c>
      <c r="H7" t="s">
        <v>385</v>
      </c>
      <c r="N7" s="78"/>
    </row>
    <row r="8" spans="4:17" x14ac:dyDescent="0.25">
      <c r="F8" t="s">
        <v>383</v>
      </c>
      <c r="H8" t="s">
        <v>386</v>
      </c>
      <c r="N8" s="77"/>
      <c r="O8" s="77"/>
    </row>
    <row r="11" spans="4:17" x14ac:dyDescent="0.25">
      <c r="D11" s="1" t="s">
        <v>282</v>
      </c>
      <c r="E11" s="1" t="s">
        <v>281</v>
      </c>
      <c r="F11" s="1" t="s">
        <v>283</v>
      </c>
      <c r="G11" s="1" t="s">
        <v>284</v>
      </c>
      <c r="H11" s="1" t="s">
        <v>285</v>
      </c>
      <c r="I11" s="1" t="s">
        <v>286</v>
      </c>
      <c r="J11" s="1" t="s">
        <v>287</v>
      </c>
      <c r="K11" s="1" t="s">
        <v>379</v>
      </c>
      <c r="L11" s="1" t="s">
        <v>430</v>
      </c>
      <c r="M11" s="1" t="s">
        <v>188</v>
      </c>
      <c r="N11" s="1" t="s">
        <v>459</v>
      </c>
      <c r="O11" s="1" t="s">
        <v>589</v>
      </c>
      <c r="P11" s="87" t="s">
        <v>568</v>
      </c>
      <c r="Q11" s="87" t="s">
        <v>569</v>
      </c>
    </row>
    <row r="12" spans="4:17" ht="15" customHeight="1" x14ac:dyDescent="0.25">
      <c r="D12" s="79" t="s">
        <v>70</v>
      </c>
      <c r="E12" s="79" t="s">
        <v>11</v>
      </c>
      <c r="F12" s="79" t="s">
        <v>13</v>
      </c>
      <c r="G12" s="80">
        <v>280</v>
      </c>
      <c r="H12" s="80">
        <v>280</v>
      </c>
      <c r="I12" s="80">
        <v>20</v>
      </c>
      <c r="J12" s="80">
        <v>75</v>
      </c>
      <c r="K12" s="80">
        <v>0</v>
      </c>
      <c r="L12" s="80">
        <v>0</v>
      </c>
      <c r="M12" s="80">
        <v>10</v>
      </c>
      <c r="N12" s="82">
        <f>COUNTIF(Table7[Spawner],Table1[[#This Row],[Spawner Prefab]])</f>
        <v>6</v>
      </c>
      <c r="O12" s="82">
        <f>ROUND((Table1[[#This Row],[Total in "Medieval_Final_Village"]]/SUM(Table1[Total in "Medieval_Final_Village"]))*100,1)</f>
        <v>0.3</v>
      </c>
      <c r="P12" s="80">
        <f>COUNTIF(Table15[Spawner],Table1[[#This Row],[Spawner Prefab]])</f>
        <v>0</v>
      </c>
      <c r="Q12" s="80">
        <f>ROUND((Table1[[#This Row],[Total in "Medieval_Final_Castle"]]/SUM(Table1[Total in "Medieval_Final_Castle"]))*100,1)</f>
        <v>0</v>
      </c>
    </row>
    <row r="13" spans="4:17" ht="17.25" customHeight="1" x14ac:dyDescent="0.25">
      <c r="D13" s="79" t="s">
        <v>70</v>
      </c>
      <c r="E13" s="79" t="s">
        <v>0</v>
      </c>
      <c r="F13" s="79" t="s">
        <v>2</v>
      </c>
      <c r="G13" s="80">
        <v>280</v>
      </c>
      <c r="H13" s="80">
        <v>280</v>
      </c>
      <c r="I13" s="80">
        <v>20</v>
      </c>
      <c r="J13" s="80">
        <v>75</v>
      </c>
      <c r="K13" s="80">
        <v>0</v>
      </c>
      <c r="L13" s="80">
        <v>0</v>
      </c>
      <c r="M13" s="80">
        <v>10</v>
      </c>
      <c r="N13" s="82">
        <f>COUNTIF(Table7[Spawner],Table1[[#This Row],[Spawner Prefab]])</f>
        <v>9</v>
      </c>
      <c r="O13" s="82">
        <f>ROUND((Table1[[#This Row],[Total in "Medieval_Final_Village"]]/SUM(Table1[Total in "Medieval_Final_Village"]))*100,1)</f>
        <v>0.4</v>
      </c>
      <c r="P13" s="80">
        <f>COUNTIF(Table15[Spawner],Table1[[#This Row],[Spawner Prefab]])</f>
        <v>0</v>
      </c>
      <c r="Q13" s="80">
        <f>ROUND((Table1[[#This Row],[Total in "Medieval_Final_Castle"]]/SUM(Table1[Total in "Medieval_Final_Castle"]))*100,1)</f>
        <v>0</v>
      </c>
    </row>
    <row r="14" spans="4:17" x14ac:dyDescent="0.25">
      <c r="D14" s="79" t="s">
        <v>71</v>
      </c>
      <c r="E14" s="79" t="s">
        <v>12</v>
      </c>
      <c r="F14" s="79" t="s">
        <v>14</v>
      </c>
      <c r="G14" s="80">
        <v>300</v>
      </c>
      <c r="H14" s="80">
        <v>300</v>
      </c>
      <c r="I14" s="80">
        <v>20</v>
      </c>
      <c r="J14" s="80">
        <v>75</v>
      </c>
      <c r="K14" s="80">
        <v>0</v>
      </c>
      <c r="L14" s="80">
        <v>0</v>
      </c>
      <c r="M14" s="80">
        <v>16</v>
      </c>
      <c r="N14" s="82">
        <f>COUNTIF(Table7[Spawner],Table1[[#This Row],[Spawner Prefab]])</f>
        <v>11</v>
      </c>
      <c r="O14" s="82">
        <f>ROUND((Table1[[#This Row],[Total in "Medieval_Final_Village"]]/SUM(Table1[Total in "Medieval_Final_Village"]))*100,1)</f>
        <v>0.5</v>
      </c>
      <c r="P14" s="80">
        <f>COUNTIF(Table15[Spawner],Table1[[#This Row],[Spawner Prefab]])</f>
        <v>4</v>
      </c>
      <c r="Q14" s="80">
        <f>ROUND((Table1[[#This Row],[Total in "Medieval_Final_Castle"]]/SUM(Table1[Total in "Medieval_Final_Castle"]))*100,1)</f>
        <v>0.3</v>
      </c>
    </row>
    <row r="15" spans="4:17" x14ac:dyDescent="0.25">
      <c r="D15" s="79" t="s">
        <v>71</v>
      </c>
      <c r="E15" s="79" t="s">
        <v>1</v>
      </c>
      <c r="F15" s="79" t="s">
        <v>3</v>
      </c>
      <c r="G15" s="80">
        <v>300</v>
      </c>
      <c r="H15" s="80">
        <v>300</v>
      </c>
      <c r="I15" s="80">
        <v>20</v>
      </c>
      <c r="J15" s="80">
        <v>75</v>
      </c>
      <c r="K15" s="80">
        <v>0</v>
      </c>
      <c r="L15" s="80">
        <v>0</v>
      </c>
      <c r="M15" s="80">
        <v>16</v>
      </c>
      <c r="N15" s="82">
        <f>COUNTIF(Table7[Spawner],Table1[[#This Row],[Spawner Prefab]])</f>
        <v>6</v>
      </c>
      <c r="O15" s="82">
        <f>ROUND((Table1[[#This Row],[Total in "Medieval_Final_Village"]]/SUM(Table1[Total in "Medieval_Final_Village"]))*100,1)</f>
        <v>0.3</v>
      </c>
      <c r="P15" s="80">
        <f>COUNTIF(Table15[Spawner],Table1[[#This Row],[Spawner Prefab]])</f>
        <v>13</v>
      </c>
      <c r="Q15" s="80">
        <f>ROUND((Table1[[#This Row],[Total in "Medieval_Final_Castle"]]/SUM(Table1[Total in "Medieval_Final_Castle"]))*100,1)</f>
        <v>0.8</v>
      </c>
    </row>
    <row r="16" spans="4:17" x14ac:dyDescent="0.25">
      <c r="D16" s="79" t="s">
        <v>442</v>
      </c>
      <c r="E16" s="79" t="s">
        <v>443</v>
      </c>
      <c r="F16" s="79" t="s">
        <v>444</v>
      </c>
      <c r="G16" s="80">
        <v>310</v>
      </c>
      <c r="H16" s="80">
        <v>310</v>
      </c>
      <c r="I16" s="80">
        <v>50</v>
      </c>
      <c r="J16" s="80">
        <v>55</v>
      </c>
      <c r="K16" s="80">
        <v>1</v>
      </c>
      <c r="L16" s="80">
        <v>1</v>
      </c>
      <c r="M16" s="80">
        <v>40</v>
      </c>
      <c r="N16" s="82">
        <f>COUNTIF(Table7[Spawner],Table1[[#This Row],[Spawner Prefab]])</f>
        <v>12</v>
      </c>
      <c r="O16" s="82">
        <f>ROUND((Table1[[#This Row],[Total in "Medieval_Final_Village"]]/SUM(Table1[Total in "Medieval_Final_Village"]))*100,1)</f>
        <v>0.6</v>
      </c>
      <c r="P16" s="80">
        <f>COUNTIF(Table15[Spawner],Table1[[#This Row],[Spawner Prefab]])</f>
        <v>0</v>
      </c>
      <c r="Q16" s="80">
        <f>ROUND((Table1[[#This Row],[Total in "Medieval_Final_Castle"]]/SUM(Table1[Total in "Medieval_Final_Castle"]))*100,1)</f>
        <v>0</v>
      </c>
    </row>
    <row r="17" spans="4:17" x14ac:dyDescent="0.25">
      <c r="D17" s="79" t="s">
        <v>442</v>
      </c>
      <c r="E17" s="79" t="s">
        <v>445</v>
      </c>
      <c r="F17" s="79" t="s">
        <v>446</v>
      </c>
      <c r="G17" s="80">
        <v>310</v>
      </c>
      <c r="H17" s="80">
        <v>310</v>
      </c>
      <c r="I17" s="80">
        <v>50</v>
      </c>
      <c r="J17" s="80">
        <v>55</v>
      </c>
      <c r="K17" s="80">
        <v>1</v>
      </c>
      <c r="L17" s="80">
        <v>1</v>
      </c>
      <c r="M17" s="80">
        <v>40</v>
      </c>
      <c r="N17" s="82">
        <f>COUNTIF(Table7[Spawner],Table1[[#This Row],[Spawner Prefab]])</f>
        <v>2</v>
      </c>
      <c r="O17" s="82">
        <f>ROUND((Table1[[#This Row],[Total in "Medieval_Final_Village"]]/SUM(Table1[Total in "Medieval_Final_Village"]))*100,1)</f>
        <v>0.1</v>
      </c>
      <c r="P17" s="80">
        <f>COUNTIF(Table15[Spawner],Table1[[#This Row],[Spawner Prefab]])</f>
        <v>0</v>
      </c>
      <c r="Q17" s="80">
        <f>ROUND((Table1[[#This Row],[Total in "Medieval_Final_Castle"]]/SUM(Table1[Total in "Medieval_Final_Castle"]))*100,1)</f>
        <v>0</v>
      </c>
    </row>
    <row r="18" spans="4:17" x14ac:dyDescent="0.25">
      <c r="D18" s="79" t="s">
        <v>447</v>
      </c>
      <c r="E18" s="79" t="s">
        <v>433</v>
      </c>
      <c r="F18" s="79" t="s">
        <v>434</v>
      </c>
      <c r="G18" s="80">
        <v>200</v>
      </c>
      <c r="H18" s="80">
        <v>200</v>
      </c>
      <c r="I18" s="80">
        <v>-10</v>
      </c>
      <c r="J18" s="80">
        <v>0</v>
      </c>
      <c r="K18" s="80">
        <v>0</v>
      </c>
      <c r="L18" s="80">
        <v>0</v>
      </c>
      <c r="M18" s="80" t="s">
        <v>9</v>
      </c>
      <c r="N18" s="82">
        <f>COUNTIF(Table7[Spawner],Table1[[#This Row],[Spawner Prefab]])</f>
        <v>139</v>
      </c>
      <c r="O18" s="82">
        <f>ROUND((Table1[[#This Row],[Total in "Medieval_Final_Village"]]/SUM(Table1[Total in "Medieval_Final_Village"]))*100,1)</f>
        <v>6.6</v>
      </c>
      <c r="P18" s="80">
        <f>COUNTIF(Table15[Spawner],Table1[[#This Row],[Spawner Prefab]])</f>
        <v>151</v>
      </c>
      <c r="Q18" s="80">
        <f>ROUND((Table1[[#This Row],[Total in "Medieval_Final_Castle"]]/SUM(Table1[Total in "Medieval_Final_Castle"]))*100,1)</f>
        <v>9.5</v>
      </c>
    </row>
    <row r="19" spans="4:17" x14ac:dyDescent="0.25">
      <c r="D19" s="79" t="s">
        <v>448</v>
      </c>
      <c r="E19" s="79" t="s">
        <v>449</v>
      </c>
      <c r="F19" s="79" t="s">
        <v>570</v>
      </c>
      <c r="G19" s="80">
        <v>280</v>
      </c>
      <c r="H19" s="80">
        <v>280</v>
      </c>
      <c r="I19" s="80">
        <v>20</v>
      </c>
      <c r="J19" s="80">
        <v>50</v>
      </c>
      <c r="K19" s="80">
        <v>0</v>
      </c>
      <c r="L19" s="80">
        <v>0</v>
      </c>
      <c r="M19" s="80">
        <v>10</v>
      </c>
      <c r="N19" s="82">
        <f>COUNTIF(Table7[Spawner],Table1[[#This Row],[Spawner Prefab]])</f>
        <v>3</v>
      </c>
      <c r="O19" s="82">
        <f>ROUND((Table1[[#This Row],[Total in "Medieval_Final_Village"]]/SUM(Table1[Total in "Medieval_Final_Village"]))*100,1)</f>
        <v>0.1</v>
      </c>
      <c r="P19" s="80">
        <f>COUNTIF(Table15[Spawner],Table1[[#This Row],[Spawner Prefab]])</f>
        <v>0</v>
      </c>
      <c r="Q19" s="80">
        <f>ROUND((Table1[[#This Row],[Total in "Medieval_Final_Castle"]]/SUM(Table1[Total in "Medieval_Final_Castle"]))*100,1)</f>
        <v>0</v>
      </c>
    </row>
    <row r="20" spans="4:17" x14ac:dyDescent="0.25">
      <c r="D20" s="79" t="s">
        <v>72</v>
      </c>
      <c r="E20" s="79" t="s">
        <v>4</v>
      </c>
      <c r="F20" s="79" t="s">
        <v>5</v>
      </c>
      <c r="G20" s="80">
        <v>200</v>
      </c>
      <c r="H20" s="80">
        <v>200</v>
      </c>
      <c r="I20" s="80">
        <v>20</v>
      </c>
      <c r="J20" s="80">
        <v>50</v>
      </c>
      <c r="K20" s="80">
        <v>0</v>
      </c>
      <c r="L20" s="80">
        <v>0</v>
      </c>
      <c r="M20" s="80" t="s">
        <v>9</v>
      </c>
      <c r="N20" s="82">
        <f>COUNTIF(Table7[Spawner],Table1[[#This Row],[Spawner Prefab]])</f>
        <v>1</v>
      </c>
      <c r="O20" s="82">
        <f>ROUND((Table1[[#This Row],[Total in "Medieval_Final_Village"]]/SUM(Table1[Total in "Medieval_Final_Village"]))*100,1)</f>
        <v>0</v>
      </c>
      <c r="P20" s="80">
        <f>COUNTIF(Table15[Spawner],Table1[[#This Row],[Spawner Prefab]])</f>
        <v>0</v>
      </c>
      <c r="Q20" s="80">
        <f>ROUND((Table1[[#This Row],[Total in "Medieval_Final_Castle"]]/SUM(Table1[Total in "Medieval_Final_Castle"]))*100,1)</f>
        <v>0</v>
      </c>
    </row>
    <row r="21" spans="4:17" x14ac:dyDescent="0.25">
      <c r="D21" s="79" t="s">
        <v>91</v>
      </c>
      <c r="E21" s="79" t="s">
        <v>40</v>
      </c>
      <c r="F21" s="79" t="s">
        <v>34</v>
      </c>
      <c r="G21" s="80">
        <v>260</v>
      </c>
      <c r="H21" s="80">
        <v>260</v>
      </c>
      <c r="I21" s="80">
        <v>5</v>
      </c>
      <c r="J21" s="80">
        <v>55</v>
      </c>
      <c r="K21" s="80">
        <v>1</v>
      </c>
      <c r="L21" s="80">
        <v>1</v>
      </c>
      <c r="M21" s="80">
        <v>8</v>
      </c>
      <c r="N21" s="82">
        <f>COUNTIF(Table7[Spawner],Table1[[#This Row],[Spawner Prefab]])</f>
        <v>42</v>
      </c>
      <c r="O21" s="82">
        <f>ROUND((Table1[[#This Row],[Total in "Medieval_Final_Village"]]/SUM(Table1[Total in "Medieval_Final_Village"]))*100,1)</f>
        <v>2</v>
      </c>
      <c r="P21" s="80">
        <f>COUNTIF(Table15[Spawner],Table1[[#This Row],[Spawner Prefab]])</f>
        <v>41</v>
      </c>
      <c r="Q21" s="80">
        <f>ROUND((Table1[[#This Row],[Total in "Medieval_Final_Castle"]]/SUM(Table1[Total in "Medieval_Final_Castle"]))*100,1)</f>
        <v>2.6</v>
      </c>
    </row>
    <row r="22" spans="4:17" x14ac:dyDescent="0.25">
      <c r="D22" s="79" t="s">
        <v>92</v>
      </c>
      <c r="E22" s="79" t="s">
        <v>41</v>
      </c>
      <c r="F22" s="79" t="s">
        <v>35</v>
      </c>
      <c r="G22" s="80">
        <v>280</v>
      </c>
      <c r="H22" s="80">
        <v>280</v>
      </c>
      <c r="I22" s="80">
        <v>2</v>
      </c>
      <c r="J22" s="80">
        <v>25</v>
      </c>
      <c r="K22" s="80">
        <v>0</v>
      </c>
      <c r="L22" s="80">
        <v>0</v>
      </c>
      <c r="M22" s="80" t="s">
        <v>9</v>
      </c>
      <c r="N22" s="82">
        <f>COUNTIF(Table7[Spawner],Table1[[#This Row],[Spawner Prefab]])</f>
        <v>32</v>
      </c>
      <c r="O22" s="82">
        <f>ROUND((Table1[[#This Row],[Total in "Medieval_Final_Village"]]/SUM(Table1[Total in "Medieval_Final_Village"]))*100,1)</f>
        <v>1.5</v>
      </c>
      <c r="P22" s="80">
        <f>COUNTIF(Table15[Spawner],Table1[[#This Row],[Spawner Prefab]])</f>
        <v>121</v>
      </c>
      <c r="Q22" s="80">
        <f>ROUND((Table1[[#This Row],[Total in "Medieval_Final_Castle"]]/SUM(Table1[Total in "Medieval_Final_Castle"]))*100,1)</f>
        <v>7.6</v>
      </c>
    </row>
    <row r="23" spans="4:17" x14ac:dyDescent="0.25">
      <c r="D23" s="79" t="s">
        <v>92</v>
      </c>
      <c r="E23" s="79" t="s">
        <v>42</v>
      </c>
      <c r="F23" s="79" t="s">
        <v>36</v>
      </c>
      <c r="G23" s="80">
        <v>5000</v>
      </c>
      <c r="H23" s="80">
        <v>5000</v>
      </c>
      <c r="I23" s="80">
        <v>2</v>
      </c>
      <c r="J23" s="80">
        <v>25</v>
      </c>
      <c r="K23" s="80">
        <v>0</v>
      </c>
      <c r="L23" s="80">
        <v>0</v>
      </c>
      <c r="M23" s="80" t="s">
        <v>9</v>
      </c>
      <c r="N23" s="82">
        <f>COUNTIF(Table7[Spawner],Table1[[#This Row],[Spawner Prefab]])</f>
        <v>4</v>
      </c>
      <c r="O23" s="82">
        <f>ROUND((Table1[[#This Row],[Total in "Medieval_Final_Village"]]/SUM(Table1[Total in "Medieval_Final_Village"]))*100,1)</f>
        <v>0.2</v>
      </c>
      <c r="P23" s="80">
        <f>COUNTIF(Table15[Spawner],Table1[[#This Row],[Spawner Prefab]])</f>
        <v>2</v>
      </c>
      <c r="Q23" s="80">
        <f>ROUND((Table1[[#This Row],[Total in "Medieval_Final_Castle"]]/SUM(Table1[Total in "Medieval_Final_Castle"]))*100,1)</f>
        <v>0.1</v>
      </c>
    </row>
    <row r="24" spans="4:17" ht="15" customHeight="1" x14ac:dyDescent="0.25">
      <c r="D24" s="79" t="s">
        <v>73</v>
      </c>
      <c r="E24" s="79" t="s">
        <v>58</v>
      </c>
      <c r="F24" s="79" t="s">
        <v>56</v>
      </c>
      <c r="G24" s="80">
        <v>130</v>
      </c>
      <c r="H24" s="80">
        <v>130</v>
      </c>
      <c r="I24" s="80">
        <v>15</v>
      </c>
      <c r="J24" s="80">
        <v>50</v>
      </c>
      <c r="K24" s="80">
        <v>0</v>
      </c>
      <c r="L24" s="80">
        <v>0</v>
      </c>
      <c r="M24" s="80" t="s">
        <v>9</v>
      </c>
      <c r="N24" s="82">
        <f>COUNTIF(Table7[Spawner],Table1[[#This Row],[Spawner Prefab]])</f>
        <v>0</v>
      </c>
      <c r="O24" s="82">
        <f>ROUND((Table1[[#This Row],[Total in "Medieval_Final_Village"]]/SUM(Table1[Total in "Medieval_Final_Village"]))*100,1)</f>
        <v>0</v>
      </c>
      <c r="P24" s="80">
        <f>COUNTIF(Table15[Spawner],Table1[[#This Row],[Spawner Prefab]])</f>
        <v>3</v>
      </c>
      <c r="Q24" s="80">
        <f>ROUND((Table1[[#This Row],[Total in "Medieval_Final_Castle"]]/SUM(Table1[Total in "Medieval_Final_Castle"]))*100,1)</f>
        <v>0.2</v>
      </c>
    </row>
    <row r="25" spans="4:17" x14ac:dyDescent="0.25">
      <c r="D25" s="79" t="s">
        <v>73</v>
      </c>
      <c r="E25" s="79" t="s">
        <v>59</v>
      </c>
      <c r="F25" s="79" t="s">
        <v>57</v>
      </c>
      <c r="G25" s="80">
        <v>130</v>
      </c>
      <c r="H25" s="80">
        <v>130</v>
      </c>
      <c r="I25" s="80">
        <v>15</v>
      </c>
      <c r="J25" s="80">
        <v>50</v>
      </c>
      <c r="K25" s="80">
        <v>0</v>
      </c>
      <c r="L25" s="80">
        <v>0</v>
      </c>
      <c r="M25" s="80" t="s">
        <v>9</v>
      </c>
      <c r="N25" s="82">
        <f>COUNTIF(Table7[Spawner],Table1[[#This Row],[Spawner Prefab]])</f>
        <v>0</v>
      </c>
      <c r="O25" s="82">
        <f>ROUND((Table1[[#This Row],[Total in "Medieval_Final_Village"]]/SUM(Table1[Total in "Medieval_Final_Village"]))*100,1)</f>
        <v>0</v>
      </c>
      <c r="P25" s="80">
        <f>COUNTIF(Table15[Spawner],Table1[[#This Row],[Spawner Prefab]])</f>
        <v>0</v>
      </c>
      <c r="Q25" s="80">
        <f>ROUND((Table1[[#This Row],[Total in "Medieval_Final_Castle"]]/SUM(Table1[Total in "Medieval_Final_Castle"]))*100,1)</f>
        <v>0</v>
      </c>
    </row>
    <row r="26" spans="4:17" x14ac:dyDescent="0.25">
      <c r="D26" s="79" t="s">
        <v>87</v>
      </c>
      <c r="E26" s="79" t="s">
        <v>25</v>
      </c>
      <c r="F26" s="79" t="s">
        <v>23</v>
      </c>
      <c r="G26" s="80">
        <v>220</v>
      </c>
      <c r="H26" s="80">
        <v>220</v>
      </c>
      <c r="I26" s="80">
        <v>10</v>
      </c>
      <c r="J26" s="80">
        <v>75</v>
      </c>
      <c r="K26" s="80">
        <v>0</v>
      </c>
      <c r="L26" s="80">
        <v>0</v>
      </c>
      <c r="M26" s="80">
        <v>8</v>
      </c>
      <c r="N26" s="82">
        <f>COUNTIF(Table7[Spawner],Table1[[#This Row],[Spawner Prefab]])</f>
        <v>13</v>
      </c>
      <c r="O26" s="82">
        <f>ROUND((Table1[[#This Row],[Total in "Medieval_Final_Village"]]/SUM(Table1[Total in "Medieval_Final_Village"]))*100,1)</f>
        <v>0.6</v>
      </c>
      <c r="P26" s="80">
        <f>COUNTIF(Table15[Spawner],Table1[[#This Row],[Spawner Prefab]])</f>
        <v>20</v>
      </c>
      <c r="Q26" s="80">
        <f>ROUND((Table1[[#This Row],[Total in "Medieval_Final_Castle"]]/SUM(Table1[Total in "Medieval_Final_Castle"]))*100,1)</f>
        <v>1.3</v>
      </c>
    </row>
    <row r="27" spans="4:17" x14ac:dyDescent="0.25">
      <c r="D27" s="79" t="s">
        <v>9</v>
      </c>
      <c r="E27" s="79" t="s">
        <v>387</v>
      </c>
      <c r="F27" s="79" t="s">
        <v>388</v>
      </c>
      <c r="G27" s="80">
        <v>450</v>
      </c>
      <c r="H27" s="80">
        <v>450</v>
      </c>
      <c r="I27" s="80" t="s">
        <v>9</v>
      </c>
      <c r="J27" s="80"/>
      <c r="K27" s="80"/>
      <c r="L27" s="80"/>
      <c r="M27" s="80"/>
      <c r="N27" s="82">
        <f>COUNTIF(Table7[Spawner],Table1[[#This Row],[Spawner Prefab]])</f>
        <v>3</v>
      </c>
      <c r="O27" s="82">
        <f>ROUND((Table1[[#This Row],[Total in "Medieval_Final_Village"]]/SUM(Table1[Total in "Medieval_Final_Village"]))*100,1)</f>
        <v>0.1</v>
      </c>
      <c r="P27" s="80">
        <f>COUNTIF(Table15[Spawner],Table1[[#This Row],[Spawner Prefab]])</f>
        <v>0</v>
      </c>
      <c r="Q27" s="80">
        <f>ROUND((Table1[[#This Row],[Total in "Medieval_Final_Castle"]]/SUM(Table1[Total in "Medieval_Final_Castle"]))*100,1)</f>
        <v>0</v>
      </c>
    </row>
    <row r="28" spans="4:17" x14ac:dyDescent="0.25">
      <c r="D28" s="79" t="s">
        <v>103</v>
      </c>
      <c r="E28" s="79" t="s">
        <v>269</v>
      </c>
      <c r="F28" s="79" t="s">
        <v>93</v>
      </c>
      <c r="G28" s="80">
        <v>180</v>
      </c>
      <c r="H28" s="80">
        <v>180</v>
      </c>
      <c r="I28" s="80">
        <v>2</v>
      </c>
      <c r="J28" s="80">
        <v>25</v>
      </c>
      <c r="K28" s="80">
        <v>0</v>
      </c>
      <c r="L28" s="80">
        <v>0</v>
      </c>
      <c r="M28" s="80" t="s">
        <v>9</v>
      </c>
      <c r="N28" s="82">
        <f>COUNTIF(Table7[Spawner],Table1[[#This Row],[Spawner Prefab]])</f>
        <v>109</v>
      </c>
      <c r="O28" s="82">
        <f>ROUND((Table1[[#This Row],[Total in "Medieval_Final_Village"]]/SUM(Table1[Total in "Medieval_Final_Village"]))*100,1)</f>
        <v>5.2</v>
      </c>
      <c r="P28" s="80">
        <f>COUNTIF(Table15[Spawner],Table1[[#This Row],[Spawner Prefab]])</f>
        <v>16</v>
      </c>
      <c r="Q28" s="80">
        <f>ROUND((Table1[[#This Row],[Total in "Medieval_Final_Castle"]]/SUM(Table1[Total in "Medieval_Final_Castle"]))*100,1)</f>
        <v>1</v>
      </c>
    </row>
    <row r="29" spans="4:17" x14ac:dyDescent="0.25">
      <c r="D29" s="79" t="s">
        <v>103</v>
      </c>
      <c r="E29" s="79" t="s">
        <v>270</v>
      </c>
      <c r="F29" s="79" t="s">
        <v>93</v>
      </c>
      <c r="G29" s="80">
        <v>180</v>
      </c>
      <c r="H29" s="80">
        <v>180</v>
      </c>
      <c r="I29" s="80">
        <v>2</v>
      </c>
      <c r="J29" s="80">
        <v>25</v>
      </c>
      <c r="K29" s="80">
        <v>0</v>
      </c>
      <c r="L29" s="80">
        <v>0</v>
      </c>
      <c r="M29" s="80" t="s">
        <v>9</v>
      </c>
      <c r="N29" s="82">
        <f>COUNTIF(Table7[Spawner],Table1[[#This Row],[Spawner Prefab]])</f>
        <v>197</v>
      </c>
      <c r="O29" s="82">
        <f>ROUND((Table1[[#This Row],[Total in "Medieval_Final_Village"]]/SUM(Table1[Total in "Medieval_Final_Village"]))*100,1)</f>
        <v>9.3000000000000007</v>
      </c>
      <c r="P29" s="80">
        <f>COUNTIF(Table15[Spawner],Table1[[#This Row],[Spawner Prefab]])</f>
        <v>43</v>
      </c>
      <c r="Q29" s="80">
        <f>ROUND((Table1[[#This Row],[Total in "Medieval_Final_Castle"]]/SUM(Table1[Total in "Medieval_Final_Castle"]))*100,1)</f>
        <v>2.7</v>
      </c>
    </row>
    <row r="30" spans="4:17" x14ac:dyDescent="0.25">
      <c r="D30" s="79" t="s">
        <v>103</v>
      </c>
      <c r="E30" s="79" t="s">
        <v>97</v>
      </c>
      <c r="F30" s="79" t="s">
        <v>93</v>
      </c>
      <c r="G30" s="80">
        <v>180</v>
      </c>
      <c r="H30" s="80">
        <v>180</v>
      </c>
      <c r="I30" s="80">
        <v>2</v>
      </c>
      <c r="J30" s="80">
        <v>25</v>
      </c>
      <c r="K30" s="80">
        <v>0</v>
      </c>
      <c r="L30" s="80">
        <v>0</v>
      </c>
      <c r="M30" s="80" t="s">
        <v>9</v>
      </c>
      <c r="N30" s="82">
        <f>COUNTIF(Table7[Spawner],Table1[[#This Row],[Spawner Prefab]])</f>
        <v>75</v>
      </c>
      <c r="O30" s="82">
        <f>ROUND((Table1[[#This Row],[Total in "Medieval_Final_Village"]]/SUM(Table1[Total in "Medieval_Final_Village"]))*100,1)</f>
        <v>3.5</v>
      </c>
      <c r="P30" s="80">
        <f>COUNTIF(Table15[Spawner],Table1[[#This Row],[Spawner Prefab]])</f>
        <v>0</v>
      </c>
      <c r="Q30" s="80">
        <f>ROUND((Table1[[#This Row],[Total in "Medieval_Final_Castle"]]/SUM(Table1[Total in "Medieval_Final_Castle"]))*100,1)</f>
        <v>0</v>
      </c>
    </row>
    <row r="31" spans="4:17" x14ac:dyDescent="0.25">
      <c r="D31" s="79" t="s">
        <v>104</v>
      </c>
      <c r="E31" s="79" t="s">
        <v>98</v>
      </c>
      <c r="F31" s="79" t="s">
        <v>94</v>
      </c>
      <c r="G31" s="80">
        <v>180</v>
      </c>
      <c r="H31" s="80">
        <v>180</v>
      </c>
      <c r="I31" s="80">
        <v>2</v>
      </c>
      <c r="J31" s="80">
        <v>25</v>
      </c>
      <c r="K31" s="80">
        <v>0</v>
      </c>
      <c r="L31" s="80">
        <v>0</v>
      </c>
      <c r="M31" s="80" t="s">
        <v>9</v>
      </c>
      <c r="N31" s="82">
        <f>COUNTIF(Table7[Spawner],Table1[[#This Row],[Spawner Prefab]])</f>
        <v>39</v>
      </c>
      <c r="O31" s="82">
        <f>ROUND((Table1[[#This Row],[Total in "Medieval_Final_Village"]]/SUM(Table1[Total in "Medieval_Final_Village"]))*100,1)</f>
        <v>1.8</v>
      </c>
      <c r="P31" s="80">
        <f>COUNTIF(Table15[Spawner],Table1[[#This Row],[Spawner Prefab]])</f>
        <v>0</v>
      </c>
      <c r="Q31" s="80">
        <f>ROUND((Table1[[#This Row],[Total in "Medieval_Final_Castle"]]/SUM(Table1[Total in "Medieval_Final_Castle"]))*100,1)</f>
        <v>0</v>
      </c>
    </row>
    <row r="32" spans="4:17" x14ac:dyDescent="0.25">
      <c r="D32" s="79" t="s">
        <v>105</v>
      </c>
      <c r="E32" s="79" t="s">
        <v>99</v>
      </c>
      <c r="F32" s="79" t="s">
        <v>95</v>
      </c>
      <c r="G32" s="80">
        <v>180</v>
      </c>
      <c r="H32" s="80">
        <v>180</v>
      </c>
      <c r="I32" s="80">
        <v>2</v>
      </c>
      <c r="J32" s="80">
        <v>25</v>
      </c>
      <c r="K32" s="80">
        <v>0</v>
      </c>
      <c r="L32" s="80">
        <v>0</v>
      </c>
      <c r="M32" s="80" t="s">
        <v>9</v>
      </c>
      <c r="N32" s="82">
        <f>COUNTIF(Table7[Spawner],Table1[[#This Row],[Spawner Prefab]])</f>
        <v>19</v>
      </c>
      <c r="O32" s="82">
        <f>ROUND((Table1[[#This Row],[Total in "Medieval_Final_Village"]]/SUM(Table1[Total in "Medieval_Final_Village"]))*100,1)</f>
        <v>0.9</v>
      </c>
      <c r="P32" s="80">
        <f>COUNTIF(Table15[Spawner],Table1[[#This Row],[Spawner Prefab]])</f>
        <v>0</v>
      </c>
      <c r="Q32" s="80">
        <f>ROUND((Table1[[#This Row],[Total in "Medieval_Final_Castle"]]/SUM(Table1[Total in "Medieval_Final_Castle"]))*100,1)</f>
        <v>0</v>
      </c>
    </row>
    <row r="33" spans="4:17" x14ac:dyDescent="0.25">
      <c r="D33" s="79" t="s">
        <v>106</v>
      </c>
      <c r="E33" s="79" t="s">
        <v>100</v>
      </c>
      <c r="F33" s="79" t="s">
        <v>96</v>
      </c>
      <c r="G33" s="80">
        <v>180</v>
      </c>
      <c r="H33" s="80">
        <v>180</v>
      </c>
      <c r="I33" s="80">
        <v>2</v>
      </c>
      <c r="J33" s="80">
        <v>25</v>
      </c>
      <c r="K33" s="80">
        <v>0</v>
      </c>
      <c r="L33" s="80">
        <v>0</v>
      </c>
      <c r="M33" s="80" t="s">
        <v>9</v>
      </c>
      <c r="N33" s="82">
        <f>COUNTIF(Table7[Spawner],Table1[[#This Row],[Spawner Prefab]])</f>
        <v>3</v>
      </c>
      <c r="O33" s="82">
        <f>ROUND((Table1[[#This Row],[Total in "Medieval_Final_Village"]]/SUM(Table1[Total in "Medieval_Final_Village"]))*100,1)</f>
        <v>0.1</v>
      </c>
      <c r="P33" s="80">
        <f>COUNTIF(Table15[Spawner],Table1[[#This Row],[Spawner Prefab]])</f>
        <v>0</v>
      </c>
      <c r="Q33" s="80">
        <f>ROUND((Table1[[#This Row],[Total in "Medieval_Final_Castle"]]/SUM(Table1[Total in "Medieval_Final_Castle"]))*100,1)</f>
        <v>0</v>
      </c>
    </row>
    <row r="34" spans="4:17" x14ac:dyDescent="0.25">
      <c r="D34" s="79" t="s">
        <v>74</v>
      </c>
      <c r="E34" s="79" t="s">
        <v>16</v>
      </c>
      <c r="F34" s="79" t="s">
        <v>6</v>
      </c>
      <c r="G34" s="80">
        <v>210</v>
      </c>
      <c r="H34" s="80">
        <v>210</v>
      </c>
      <c r="I34" s="80">
        <v>15</v>
      </c>
      <c r="J34" s="80">
        <v>55</v>
      </c>
      <c r="K34" s="80">
        <v>1</v>
      </c>
      <c r="L34" s="80">
        <v>1</v>
      </c>
      <c r="M34" s="80" t="s">
        <v>9</v>
      </c>
      <c r="N34" s="82">
        <f>COUNTIF(Table7[Spawner],Table1[[#This Row],[Spawner Prefab]])</f>
        <v>9</v>
      </c>
      <c r="O34" s="82">
        <f>ROUND((Table1[[#This Row],[Total in "Medieval_Final_Village"]]/SUM(Table1[Total in "Medieval_Final_Village"]))*100,1)</f>
        <v>0.4</v>
      </c>
      <c r="P34" s="80">
        <f>COUNTIF(Table15[Spawner],Table1[[#This Row],[Spawner Prefab]])</f>
        <v>0</v>
      </c>
      <c r="Q34" s="80">
        <f>ROUND((Table1[[#This Row],[Total in "Medieval_Final_Castle"]]/SUM(Table1[Total in "Medieval_Final_Castle"]))*100,1)</f>
        <v>0</v>
      </c>
    </row>
    <row r="35" spans="4:17" x14ac:dyDescent="0.25">
      <c r="D35" s="79" t="s">
        <v>74</v>
      </c>
      <c r="E35" s="79" t="s">
        <v>271</v>
      </c>
      <c r="F35" s="79" t="s">
        <v>275</v>
      </c>
      <c r="G35" s="80">
        <v>210</v>
      </c>
      <c r="H35" s="80">
        <v>210</v>
      </c>
      <c r="I35" s="80">
        <v>15</v>
      </c>
      <c r="J35" s="80">
        <v>55</v>
      </c>
      <c r="K35" s="80">
        <v>1</v>
      </c>
      <c r="L35" s="80">
        <v>1</v>
      </c>
      <c r="M35" s="80" t="s">
        <v>9</v>
      </c>
      <c r="N35" s="82">
        <f>COUNTIF(Table7[Spawner],Table1[[#This Row],[Spawner Prefab]])</f>
        <v>0</v>
      </c>
      <c r="O35" s="82">
        <f>ROUND((Table1[[#This Row],[Total in "Medieval_Final_Village"]]/SUM(Table1[Total in "Medieval_Final_Village"]))*100,1)</f>
        <v>0</v>
      </c>
      <c r="P35" s="80">
        <f>COUNTIF(Table15[Spawner],Table1[[#This Row],[Spawner Prefab]])</f>
        <v>0</v>
      </c>
      <c r="Q35" s="80">
        <f>ROUND((Table1[[#This Row],[Total in "Medieval_Final_Castle"]]/SUM(Table1[Total in "Medieval_Final_Castle"]))*100,1)</f>
        <v>0</v>
      </c>
    </row>
    <row r="36" spans="4:17" x14ac:dyDescent="0.25">
      <c r="D36" s="79" t="s">
        <v>125</v>
      </c>
      <c r="E36" s="79" t="s">
        <v>65</v>
      </c>
      <c r="F36" s="79" t="s">
        <v>60</v>
      </c>
      <c r="G36" s="80">
        <v>240</v>
      </c>
      <c r="H36" s="80">
        <v>240</v>
      </c>
      <c r="I36" s="80">
        <v>30</v>
      </c>
      <c r="J36" s="80">
        <v>83</v>
      </c>
      <c r="K36" s="80">
        <v>1</v>
      </c>
      <c r="L36" s="80">
        <v>1</v>
      </c>
      <c r="M36" s="80">
        <v>15</v>
      </c>
      <c r="N36" s="82">
        <f>COUNTIF(Table7[Spawner],Table1[[#This Row],[Spawner Prefab]])</f>
        <v>0</v>
      </c>
      <c r="O36" s="82">
        <f>ROUND((Table1[[#This Row],[Total in "Medieval_Final_Village"]]/SUM(Table1[Total in "Medieval_Final_Village"]))*100,1)</f>
        <v>0</v>
      </c>
      <c r="P36" s="80">
        <f>COUNTIF(Table15[Spawner],Table1[[#This Row],[Spawner Prefab]])</f>
        <v>12</v>
      </c>
      <c r="Q36" s="80">
        <f>ROUND((Table1[[#This Row],[Total in "Medieval_Final_Castle"]]/SUM(Table1[Total in "Medieval_Final_Castle"]))*100,1)</f>
        <v>0.8</v>
      </c>
    </row>
    <row r="37" spans="4:17" x14ac:dyDescent="0.25">
      <c r="D37" s="79" t="s">
        <v>125</v>
      </c>
      <c r="E37" s="79" t="s">
        <v>66</v>
      </c>
      <c r="F37" s="79" t="s">
        <v>61</v>
      </c>
      <c r="G37" s="80">
        <v>240</v>
      </c>
      <c r="H37" s="80">
        <v>240</v>
      </c>
      <c r="I37" s="80">
        <v>30</v>
      </c>
      <c r="J37" s="80">
        <v>83</v>
      </c>
      <c r="K37" s="80">
        <v>1</v>
      </c>
      <c r="L37" s="80">
        <v>1</v>
      </c>
      <c r="M37" s="80" t="s">
        <v>9</v>
      </c>
      <c r="N37" s="82">
        <f>COUNTIF(Table7[Spawner],Table1[[#This Row],[Spawner Prefab]])</f>
        <v>0</v>
      </c>
      <c r="O37" s="82">
        <f>ROUND((Table1[[#This Row],[Total in "Medieval_Final_Village"]]/SUM(Table1[Total in "Medieval_Final_Village"]))*100,1)</f>
        <v>0</v>
      </c>
      <c r="P37" s="80">
        <f>COUNTIF(Table15[Spawner],Table1[[#This Row],[Spawner Prefab]])</f>
        <v>1</v>
      </c>
      <c r="Q37" s="80">
        <f>ROUND((Table1[[#This Row],[Total in "Medieval_Final_Castle"]]/SUM(Table1[Total in "Medieval_Final_Castle"]))*100,1)</f>
        <v>0.1</v>
      </c>
    </row>
    <row r="38" spans="4:17" x14ac:dyDescent="0.25">
      <c r="D38" s="79" t="s">
        <v>107</v>
      </c>
      <c r="E38" s="79" t="s">
        <v>102</v>
      </c>
      <c r="F38" s="79" t="s">
        <v>101</v>
      </c>
      <c r="G38" s="80">
        <v>200</v>
      </c>
      <c r="H38" s="80">
        <v>200</v>
      </c>
      <c r="I38" s="80">
        <v>3</v>
      </c>
      <c r="J38" s="80">
        <v>50</v>
      </c>
      <c r="K38" s="80">
        <v>0</v>
      </c>
      <c r="L38" s="80">
        <v>0</v>
      </c>
      <c r="M38" s="80" t="s">
        <v>9</v>
      </c>
      <c r="N38" s="82">
        <f>COUNTIF(Table7[Spawner],Table1[[#This Row],[Spawner Prefab]])</f>
        <v>48</v>
      </c>
      <c r="O38" s="82">
        <f>ROUND((Table1[[#This Row],[Total in "Medieval_Final_Village"]]/SUM(Table1[Total in "Medieval_Final_Village"]))*100,1)</f>
        <v>2.2999999999999998</v>
      </c>
      <c r="P38" s="80">
        <f>COUNTIF(Table15[Spawner],Table1[[#This Row],[Spawner Prefab]])</f>
        <v>11</v>
      </c>
      <c r="Q38" s="80">
        <f>ROUND((Table1[[#This Row],[Total in "Medieval_Final_Castle"]]/SUM(Table1[Total in "Medieval_Final_Castle"]))*100,1)</f>
        <v>0.7</v>
      </c>
    </row>
    <row r="39" spans="4:17" x14ac:dyDescent="0.25">
      <c r="D39" s="79" t="s">
        <v>527</v>
      </c>
      <c r="E39" s="79" t="s">
        <v>488</v>
      </c>
      <c r="F39" s="79" t="s">
        <v>489</v>
      </c>
      <c r="G39" s="80">
        <v>300</v>
      </c>
      <c r="H39" s="80">
        <v>300</v>
      </c>
      <c r="I39" s="80">
        <v>20</v>
      </c>
      <c r="J39" s="80">
        <v>105</v>
      </c>
      <c r="K39" s="80">
        <v>2</v>
      </c>
      <c r="L39" s="80">
        <v>0</v>
      </c>
      <c r="M39" s="80">
        <v>40</v>
      </c>
      <c r="N39" s="82">
        <f>COUNTIF(Table7[Spawner],Table1[[#This Row],[Spawner Prefab]])</f>
        <v>0</v>
      </c>
      <c r="O39" s="82">
        <f>ROUND((Table1[[#This Row],[Total in "Medieval_Final_Village"]]/SUM(Table1[Total in "Medieval_Final_Village"]))*100,1)</f>
        <v>0</v>
      </c>
      <c r="P39" s="80">
        <f>COUNTIF(Table15[Spawner],Table1[[#This Row],[Spawner Prefab]])</f>
        <v>10</v>
      </c>
      <c r="Q39" s="80">
        <f>ROUND((Table1[[#This Row],[Total in "Medieval_Final_Castle"]]/SUM(Table1[Total in "Medieval_Final_Castle"]))*100,1)</f>
        <v>0.6</v>
      </c>
    </row>
    <row r="40" spans="4:17" x14ac:dyDescent="0.25">
      <c r="D40" s="79" t="s">
        <v>75</v>
      </c>
      <c r="E40" s="79" t="s">
        <v>10</v>
      </c>
      <c r="F40" s="79" t="s">
        <v>426</v>
      </c>
      <c r="G40" s="80">
        <v>240</v>
      </c>
      <c r="H40" s="80">
        <v>240</v>
      </c>
      <c r="I40" s="80">
        <v>15</v>
      </c>
      <c r="J40" s="80">
        <v>75</v>
      </c>
      <c r="K40" s="80">
        <v>0</v>
      </c>
      <c r="L40" s="80">
        <v>0</v>
      </c>
      <c r="M40" s="80" t="s">
        <v>9</v>
      </c>
      <c r="N40" s="82">
        <f>COUNTIF(Table7[Spawner],Table1[[#This Row],[Spawner Prefab]])</f>
        <v>4</v>
      </c>
      <c r="O40" s="82">
        <f>ROUND((Table1[[#This Row],[Total in "Medieval_Final_Village"]]/SUM(Table1[Total in "Medieval_Final_Village"]))*100,1)</f>
        <v>0.2</v>
      </c>
      <c r="P40" s="80">
        <f>COUNTIF(Table15[Spawner],Table1[[#This Row],[Spawner Prefab]])</f>
        <v>6</v>
      </c>
      <c r="Q40" s="80">
        <f>ROUND((Table1[[#This Row],[Total in "Medieval_Final_Castle"]]/SUM(Table1[Total in "Medieval_Final_Castle"]))*100,1)</f>
        <v>0.4</v>
      </c>
    </row>
    <row r="41" spans="4:17" x14ac:dyDescent="0.25">
      <c r="D41" s="79" t="s">
        <v>108</v>
      </c>
      <c r="E41" s="79" t="s">
        <v>51</v>
      </c>
      <c r="F41" s="79" t="s">
        <v>502</v>
      </c>
      <c r="G41" s="80">
        <v>220</v>
      </c>
      <c r="H41" s="80">
        <v>220</v>
      </c>
      <c r="I41" s="80">
        <v>20</v>
      </c>
      <c r="J41" s="80">
        <v>50</v>
      </c>
      <c r="K41" s="80">
        <v>0</v>
      </c>
      <c r="L41" s="80">
        <v>0</v>
      </c>
      <c r="M41" s="80">
        <v>10</v>
      </c>
      <c r="N41" s="82">
        <f>COUNTIF(Table7[Spawner],Table1[[#This Row],[Spawner Prefab]])</f>
        <v>24</v>
      </c>
      <c r="O41" s="82">
        <f>ROUND((Table1[[#This Row],[Total in "Medieval_Final_Village"]]/SUM(Table1[Total in "Medieval_Final_Village"]))*100,1)</f>
        <v>1.1000000000000001</v>
      </c>
      <c r="P41" s="80">
        <f>COUNTIF(Table15[Spawner],Table1[[#This Row],[Spawner Prefab]])</f>
        <v>5</v>
      </c>
      <c r="Q41" s="80">
        <f>ROUND((Table1[[#This Row],[Total in "Medieval_Final_Castle"]]/SUM(Table1[Total in "Medieval_Final_Castle"]))*100,1)</f>
        <v>0.3</v>
      </c>
    </row>
    <row r="42" spans="4:17" x14ac:dyDescent="0.25">
      <c r="D42" s="79" t="s">
        <v>109</v>
      </c>
      <c r="E42" s="79" t="s">
        <v>52</v>
      </c>
      <c r="F42" s="79" t="s">
        <v>503</v>
      </c>
      <c r="G42" s="80">
        <v>240</v>
      </c>
      <c r="H42" s="80">
        <v>240</v>
      </c>
      <c r="I42" s="80">
        <v>40</v>
      </c>
      <c r="J42" s="80">
        <v>55</v>
      </c>
      <c r="K42" s="80">
        <v>1</v>
      </c>
      <c r="L42" s="80">
        <v>1</v>
      </c>
      <c r="M42" s="80">
        <v>20</v>
      </c>
      <c r="N42" s="82">
        <f>COUNTIF(Table7[Spawner],Table1[[#This Row],[Spawner Prefab]])</f>
        <v>14</v>
      </c>
      <c r="O42" s="82">
        <f>ROUND((Table1[[#This Row],[Total in "Medieval_Final_Village"]]/SUM(Table1[Total in "Medieval_Final_Village"]))*100,1)</f>
        <v>0.7</v>
      </c>
      <c r="P42" s="80">
        <f>COUNTIF(Table15[Spawner],Table1[[#This Row],[Spawner Prefab]])</f>
        <v>2</v>
      </c>
      <c r="Q42" s="80">
        <f>ROUND((Table1[[#This Row],[Total in "Medieval_Final_Castle"]]/SUM(Table1[Total in "Medieval_Final_Castle"]))*100,1)</f>
        <v>0.1</v>
      </c>
    </row>
    <row r="43" spans="4:17" x14ac:dyDescent="0.25">
      <c r="D43" s="79" t="s">
        <v>110</v>
      </c>
      <c r="E43" s="79" t="s">
        <v>53</v>
      </c>
      <c r="F43" s="79" t="s">
        <v>504</v>
      </c>
      <c r="G43" s="80">
        <v>260</v>
      </c>
      <c r="H43" s="80">
        <v>260</v>
      </c>
      <c r="I43" s="80">
        <v>80</v>
      </c>
      <c r="J43" s="80">
        <v>105</v>
      </c>
      <c r="K43" s="80">
        <v>2</v>
      </c>
      <c r="L43" s="80">
        <v>2</v>
      </c>
      <c r="M43" s="80">
        <v>40</v>
      </c>
      <c r="N43" s="82">
        <f>COUNTIF(Table7[Spawner],Table1[[#This Row],[Spawner Prefab]])</f>
        <v>10</v>
      </c>
      <c r="O43" s="82">
        <f>ROUND((Table1[[#This Row],[Total in "Medieval_Final_Village"]]/SUM(Table1[Total in "Medieval_Final_Village"]))*100,1)</f>
        <v>0.5</v>
      </c>
      <c r="P43" s="80">
        <f>COUNTIF(Table15[Spawner],Table1[[#This Row],[Spawner Prefab]])</f>
        <v>3</v>
      </c>
      <c r="Q43" s="80">
        <f>ROUND((Table1[[#This Row],[Total in "Medieval_Final_Castle"]]/SUM(Table1[Total in "Medieval_Final_Castle"]))*100,1)</f>
        <v>0.2</v>
      </c>
    </row>
    <row r="44" spans="4:17" x14ac:dyDescent="0.25">
      <c r="D44" s="79" t="s">
        <v>111</v>
      </c>
      <c r="E44" s="79" t="s">
        <v>54</v>
      </c>
      <c r="F44" s="79" t="s">
        <v>505</v>
      </c>
      <c r="G44" s="80">
        <v>280</v>
      </c>
      <c r="H44" s="80">
        <v>280</v>
      </c>
      <c r="I44" s="80">
        <v>100</v>
      </c>
      <c r="J44" s="80">
        <v>143</v>
      </c>
      <c r="K44" s="80">
        <v>3</v>
      </c>
      <c r="L44" s="80">
        <v>3</v>
      </c>
      <c r="M44" s="80">
        <v>50</v>
      </c>
      <c r="N44" s="82">
        <f>COUNTIF(Table7[Spawner],Table1[[#This Row],[Spawner Prefab]])</f>
        <v>17</v>
      </c>
      <c r="O44" s="82">
        <f>ROUND((Table1[[#This Row],[Total in "Medieval_Final_Village"]]/SUM(Table1[Total in "Medieval_Final_Village"]))*100,1)</f>
        <v>0.8</v>
      </c>
      <c r="P44" s="80">
        <f>COUNTIF(Table15[Spawner],Table1[[#This Row],[Spawner Prefab]])</f>
        <v>6</v>
      </c>
      <c r="Q44" s="80">
        <f>ROUND((Table1[[#This Row],[Total in "Medieval_Final_Castle"]]/SUM(Table1[Total in "Medieval_Final_Castle"]))*100,1)</f>
        <v>0.4</v>
      </c>
    </row>
    <row r="45" spans="4:17" x14ac:dyDescent="0.25">
      <c r="D45" s="79" t="s">
        <v>112</v>
      </c>
      <c r="E45" s="79" t="s">
        <v>55</v>
      </c>
      <c r="F45" s="79" t="s">
        <v>506</v>
      </c>
      <c r="G45" s="80">
        <v>300</v>
      </c>
      <c r="H45" s="80">
        <v>300</v>
      </c>
      <c r="I45" s="80">
        <v>120</v>
      </c>
      <c r="J45" s="80">
        <v>195</v>
      </c>
      <c r="K45" s="80">
        <v>4</v>
      </c>
      <c r="L45" s="80">
        <v>4</v>
      </c>
      <c r="M45" s="80">
        <v>60</v>
      </c>
      <c r="N45" s="82">
        <f>COUNTIF(Table7[Spawner],Table1[[#This Row],[Spawner Prefab]])</f>
        <v>7</v>
      </c>
      <c r="O45" s="82">
        <f>ROUND((Table1[[#This Row],[Total in "Medieval_Final_Village"]]/SUM(Table1[Total in "Medieval_Final_Village"]))*100,1)</f>
        <v>0.3</v>
      </c>
      <c r="P45" s="80">
        <f>COUNTIF(Table15[Spawner],Table1[[#This Row],[Spawner Prefab]])</f>
        <v>2</v>
      </c>
      <c r="Q45" s="80">
        <f>ROUND((Table1[[#This Row],[Total in "Medieval_Final_Castle"]]/SUM(Table1[Total in "Medieval_Final_Castle"]))*100,1)</f>
        <v>0.1</v>
      </c>
    </row>
    <row r="46" spans="4:17" x14ac:dyDescent="0.25">
      <c r="D46" s="79" t="s">
        <v>450</v>
      </c>
      <c r="E46" s="79" t="s">
        <v>435</v>
      </c>
      <c r="F46" s="79" t="s">
        <v>436</v>
      </c>
      <c r="G46" s="80">
        <v>140</v>
      </c>
      <c r="H46" s="80">
        <v>140</v>
      </c>
      <c r="I46" s="80">
        <v>10</v>
      </c>
      <c r="J46" s="80">
        <v>55</v>
      </c>
      <c r="K46" s="80">
        <v>1</v>
      </c>
      <c r="L46" s="80">
        <v>1</v>
      </c>
      <c r="M46" s="80" t="s">
        <v>9</v>
      </c>
      <c r="N46" s="82">
        <f>COUNTIF(Table7[Spawner],Table1[[#This Row],[Spawner Prefab]])</f>
        <v>5</v>
      </c>
      <c r="O46" s="82">
        <f>ROUND((Table1[[#This Row],[Total in "Medieval_Final_Village"]]/SUM(Table1[Total in "Medieval_Final_Village"]))*100,1)</f>
        <v>0.2</v>
      </c>
      <c r="P46" s="80">
        <f>COUNTIF(Table15[Spawner],Table1[[#This Row],[Spawner Prefab]])</f>
        <v>9</v>
      </c>
      <c r="Q46" s="80">
        <f>ROUND((Table1[[#This Row],[Total in "Medieval_Final_Castle"]]/SUM(Table1[Total in "Medieval_Final_Castle"]))*100,1)</f>
        <v>0.6</v>
      </c>
    </row>
    <row r="47" spans="4:17" x14ac:dyDescent="0.25">
      <c r="D47" s="79" t="s">
        <v>451</v>
      </c>
      <c r="E47" s="79" t="s">
        <v>437</v>
      </c>
      <c r="F47" s="79" t="s">
        <v>438</v>
      </c>
      <c r="G47" s="80">
        <v>140</v>
      </c>
      <c r="H47" s="80">
        <v>140</v>
      </c>
      <c r="I47" s="80">
        <v>6</v>
      </c>
      <c r="J47" s="80">
        <v>25</v>
      </c>
      <c r="K47" s="80">
        <v>0</v>
      </c>
      <c r="L47" s="80">
        <v>0</v>
      </c>
      <c r="M47" s="80" t="s">
        <v>9</v>
      </c>
      <c r="N47" s="82">
        <f>COUNTIF(Table7[Spawner],Table1[[#This Row],[Spawner Prefab]])</f>
        <v>20</v>
      </c>
      <c r="O47" s="82">
        <f>ROUND((Table1[[#This Row],[Total in "Medieval_Final_Village"]]/SUM(Table1[Total in "Medieval_Final_Village"]))*100,1)</f>
        <v>0.9</v>
      </c>
      <c r="P47" s="80">
        <f>COUNTIF(Table15[Spawner],Table1[[#This Row],[Spawner Prefab]])</f>
        <v>15</v>
      </c>
      <c r="Q47" s="80">
        <f>ROUND((Table1[[#This Row],[Total in "Medieval_Final_Castle"]]/SUM(Table1[Total in "Medieval_Final_Castle"]))*100,1)</f>
        <v>0.9</v>
      </c>
    </row>
    <row r="48" spans="4:17" x14ac:dyDescent="0.25">
      <c r="D48" s="79" t="s">
        <v>126</v>
      </c>
      <c r="E48" s="79" t="s">
        <v>427</v>
      </c>
      <c r="F48" s="79" t="s">
        <v>62</v>
      </c>
      <c r="G48" s="80">
        <v>100</v>
      </c>
      <c r="H48" s="80">
        <v>100</v>
      </c>
      <c r="I48" s="80">
        <v>2</v>
      </c>
      <c r="J48" s="80">
        <v>25</v>
      </c>
      <c r="K48" s="80">
        <v>0</v>
      </c>
      <c r="L48" s="80">
        <v>0</v>
      </c>
      <c r="M48" s="80" t="s">
        <v>9</v>
      </c>
      <c r="N48" s="82">
        <f>COUNTIF(Table7[Spawner],Table1[[#This Row],[Spawner Prefab]])</f>
        <v>0</v>
      </c>
      <c r="O48" s="82">
        <f>ROUND((Table1[[#This Row],[Total in "Medieval_Final_Village"]]/SUM(Table1[Total in "Medieval_Final_Village"]))*100,1)</f>
        <v>0</v>
      </c>
      <c r="P48" s="80">
        <f>COUNTIF(Table15[Spawner],Table1[[#This Row],[Spawner Prefab]])</f>
        <v>83</v>
      </c>
      <c r="Q48" s="80">
        <f>ROUND((Table1[[#This Row],[Total in "Medieval_Final_Castle"]]/SUM(Table1[Total in "Medieval_Final_Castle"]))*100,1)</f>
        <v>5.2</v>
      </c>
    </row>
    <row r="49" spans="4:17" x14ac:dyDescent="0.25">
      <c r="D49" s="79" t="s">
        <v>126</v>
      </c>
      <c r="E49" s="79" t="s">
        <v>67</v>
      </c>
      <c r="F49" s="79" t="s">
        <v>62</v>
      </c>
      <c r="G49" s="80">
        <v>100</v>
      </c>
      <c r="H49" s="80">
        <v>100</v>
      </c>
      <c r="I49" s="80">
        <v>2</v>
      </c>
      <c r="J49" s="80">
        <v>25</v>
      </c>
      <c r="K49" s="80">
        <v>0</v>
      </c>
      <c r="L49" s="80">
        <v>0</v>
      </c>
      <c r="M49" s="80" t="s">
        <v>9</v>
      </c>
      <c r="N49" s="82">
        <f>COUNTIF(Table7[Spawner],Table1[[#This Row],[Spawner Prefab]])</f>
        <v>2</v>
      </c>
      <c r="O49" s="82">
        <f>ROUND((Table1[[#This Row],[Total in "Medieval_Final_Village"]]/SUM(Table1[Total in "Medieval_Final_Village"]))*100,1)</f>
        <v>0.1</v>
      </c>
      <c r="P49" s="80">
        <f>COUNTIF(Table15[Spawner],Table1[[#This Row],[Spawner Prefab]])</f>
        <v>1</v>
      </c>
      <c r="Q49" s="80">
        <f>ROUND((Table1[[#This Row],[Total in "Medieval_Final_Castle"]]/SUM(Table1[Total in "Medieval_Final_Castle"]))*100,1)</f>
        <v>0.1</v>
      </c>
    </row>
    <row r="50" spans="4:17" x14ac:dyDescent="0.25">
      <c r="D50" s="79" t="s">
        <v>127</v>
      </c>
      <c r="E50" s="79" t="s">
        <v>68</v>
      </c>
      <c r="F50" s="79" t="s">
        <v>63</v>
      </c>
      <c r="G50" s="80">
        <v>100</v>
      </c>
      <c r="H50" s="80">
        <v>100</v>
      </c>
      <c r="I50" s="80">
        <v>2</v>
      </c>
      <c r="J50" s="80">
        <v>25</v>
      </c>
      <c r="K50" s="80">
        <v>0</v>
      </c>
      <c r="L50" s="80">
        <v>0</v>
      </c>
      <c r="M50" s="80" t="s">
        <v>9</v>
      </c>
      <c r="N50" s="82">
        <f>COUNTIF(Table7[Spawner],Table1[[#This Row],[Spawner Prefab]])</f>
        <v>0</v>
      </c>
      <c r="O50" s="82">
        <f>ROUND((Table1[[#This Row],[Total in "Medieval_Final_Village"]]/SUM(Table1[Total in "Medieval_Final_Village"]))*100,1)</f>
        <v>0</v>
      </c>
      <c r="P50" s="80">
        <f>COUNTIF(Table15[Spawner],Table1[[#This Row],[Spawner Prefab]])</f>
        <v>2</v>
      </c>
      <c r="Q50" s="80">
        <f>ROUND((Table1[[#This Row],[Total in "Medieval_Final_Castle"]]/SUM(Table1[Total in "Medieval_Final_Castle"]))*100,1)</f>
        <v>0.1</v>
      </c>
    </row>
    <row r="51" spans="4:17" x14ac:dyDescent="0.25">
      <c r="D51" s="79" t="s">
        <v>128</v>
      </c>
      <c r="E51" s="79" t="s">
        <v>69</v>
      </c>
      <c r="F51" s="79" t="s">
        <v>64</v>
      </c>
      <c r="G51" s="80">
        <v>100</v>
      </c>
      <c r="H51" s="80">
        <v>100</v>
      </c>
      <c r="I51" s="80">
        <v>2</v>
      </c>
      <c r="J51" s="80">
        <v>25</v>
      </c>
      <c r="K51" s="80">
        <v>0</v>
      </c>
      <c r="L51" s="80">
        <v>0</v>
      </c>
      <c r="M51" s="80" t="s">
        <v>9</v>
      </c>
      <c r="N51" s="82">
        <f>COUNTIF(Table7[Spawner],Table1[[#This Row],[Spawner Prefab]])</f>
        <v>0</v>
      </c>
      <c r="O51" s="82">
        <f>ROUND((Table1[[#This Row],[Total in "Medieval_Final_Village"]]/SUM(Table1[Total in "Medieval_Final_Village"]))*100,1)</f>
        <v>0</v>
      </c>
      <c r="P51" s="80">
        <f>COUNTIF(Table15[Spawner],Table1[[#This Row],[Spawner Prefab]])</f>
        <v>1</v>
      </c>
      <c r="Q51" s="80">
        <f>ROUND((Table1[[#This Row],[Total in "Medieval_Final_Castle"]]/SUM(Table1[Total in "Medieval_Final_Castle"]))*100,1)</f>
        <v>0.1</v>
      </c>
    </row>
    <row r="52" spans="4:17" x14ac:dyDescent="0.25">
      <c r="D52" s="79" t="s">
        <v>439</v>
      </c>
      <c r="E52" s="79" t="s">
        <v>440</v>
      </c>
      <c r="F52" s="79" t="s">
        <v>441</v>
      </c>
      <c r="G52" s="80">
        <v>140</v>
      </c>
      <c r="H52" s="80">
        <v>140</v>
      </c>
      <c r="I52" s="80">
        <v>6</v>
      </c>
      <c r="J52" s="80">
        <v>50</v>
      </c>
      <c r="K52" s="80">
        <v>0</v>
      </c>
      <c r="L52" s="80">
        <v>0</v>
      </c>
      <c r="M52" s="80" t="s">
        <v>9</v>
      </c>
      <c r="N52" s="82">
        <f>COUNTIF(Table7[Spawner],Table1[[#This Row],[Spawner Prefab]])</f>
        <v>0</v>
      </c>
      <c r="O52" s="82">
        <f>ROUND((Table1[[#This Row],[Total in "Medieval_Final_Village"]]/SUM(Table1[Total in "Medieval_Final_Village"]))*100,1)</f>
        <v>0</v>
      </c>
      <c r="P52" s="80">
        <f>COUNTIF(Table15[Spawner],Table1[[#This Row],[Spawner Prefab]])</f>
        <v>0</v>
      </c>
      <c r="Q52" s="80">
        <f>ROUND((Table1[[#This Row],[Total in "Medieval_Final_Castle"]]/SUM(Table1[Total in "Medieval_Final_Castle"]))*100,1)</f>
        <v>0</v>
      </c>
    </row>
    <row r="53" spans="4:17" x14ac:dyDescent="0.25">
      <c r="D53" s="79" t="s">
        <v>113</v>
      </c>
      <c r="E53" s="79" t="s">
        <v>50</v>
      </c>
      <c r="F53" s="79" t="s">
        <v>28</v>
      </c>
      <c r="G53" s="80">
        <v>5000</v>
      </c>
      <c r="H53" s="80">
        <v>5000</v>
      </c>
      <c r="I53" s="80">
        <v>70</v>
      </c>
      <c r="J53" s="80">
        <v>75</v>
      </c>
      <c r="K53" s="80">
        <v>0</v>
      </c>
      <c r="L53" s="80">
        <v>0</v>
      </c>
      <c r="M53" s="80" t="s">
        <v>9</v>
      </c>
      <c r="N53" s="82">
        <f>COUNTIF(Table7[Spawner],Table1[[#This Row],[Spawner Prefab]])</f>
        <v>18</v>
      </c>
      <c r="O53" s="82">
        <f>ROUND((Table1[[#This Row],[Total in "Medieval_Final_Village"]]/SUM(Table1[Total in "Medieval_Final_Village"]))*100,1)</f>
        <v>0.9</v>
      </c>
      <c r="P53" s="80">
        <f>COUNTIF(Table15[Spawner],Table1[[#This Row],[Spawner Prefab]])</f>
        <v>14</v>
      </c>
      <c r="Q53" s="80">
        <f>ROUND((Table1[[#This Row],[Total in "Medieval_Final_Castle"]]/SUM(Table1[Total in "Medieval_Final_Castle"]))*100,1)</f>
        <v>0.9</v>
      </c>
    </row>
    <row r="54" spans="4:17" x14ac:dyDescent="0.25">
      <c r="D54" s="79" t="s">
        <v>85</v>
      </c>
      <c r="E54" s="79" t="s">
        <v>21</v>
      </c>
      <c r="F54" s="79" t="s">
        <v>20</v>
      </c>
      <c r="G54" s="80">
        <v>260</v>
      </c>
      <c r="H54" s="80">
        <v>260</v>
      </c>
      <c r="I54" s="80">
        <v>20</v>
      </c>
      <c r="J54" s="80">
        <v>28</v>
      </c>
      <c r="K54" s="80">
        <v>1</v>
      </c>
      <c r="L54" s="80">
        <v>1</v>
      </c>
      <c r="M54" s="80" t="s">
        <v>9</v>
      </c>
      <c r="N54" s="82">
        <f>COUNTIF(Table7[Spawner],Table1[[#This Row],[Spawner Prefab]])</f>
        <v>0</v>
      </c>
      <c r="O54" s="82">
        <f>ROUND((Table1[[#This Row],[Total in "Medieval_Final_Village"]]/SUM(Table1[Total in "Medieval_Final_Village"]))*100,1)</f>
        <v>0</v>
      </c>
      <c r="P54" s="80">
        <f>COUNTIF(Table15[Spawner],Table1[[#This Row],[Spawner Prefab]])</f>
        <v>0</v>
      </c>
      <c r="Q54" s="80">
        <f>ROUND((Table1[[#This Row],[Total in "Medieval_Final_Castle"]]/SUM(Table1[Total in "Medieval_Final_Castle"]))*100,1)</f>
        <v>0</v>
      </c>
    </row>
    <row r="55" spans="4:17" x14ac:dyDescent="0.25">
      <c r="D55" s="79" t="s">
        <v>114</v>
      </c>
      <c r="E55" s="79" t="s">
        <v>43</v>
      </c>
      <c r="F55" s="79" t="s">
        <v>37</v>
      </c>
      <c r="G55" s="80">
        <v>250</v>
      </c>
      <c r="H55" s="80">
        <v>250</v>
      </c>
      <c r="I55" s="80">
        <v>3</v>
      </c>
      <c r="J55" s="80">
        <v>95</v>
      </c>
      <c r="K55" s="80">
        <v>3</v>
      </c>
      <c r="L55" s="80">
        <v>3</v>
      </c>
      <c r="M55" s="80">
        <v>5</v>
      </c>
      <c r="N55" s="82">
        <f>COUNTIF(Table7[Spawner],Table1[[#This Row],[Spawner Prefab]])</f>
        <v>109</v>
      </c>
      <c r="O55" s="82">
        <f>ROUND((Table1[[#This Row],[Total in "Medieval_Final_Village"]]/SUM(Table1[Total in "Medieval_Final_Village"]))*100,1)</f>
        <v>5.2</v>
      </c>
      <c r="P55" s="80">
        <f>COUNTIF(Table15[Spawner],Table1[[#This Row],[Spawner Prefab]])</f>
        <v>28</v>
      </c>
      <c r="Q55" s="80">
        <f>ROUND((Table1[[#This Row],[Total in "Medieval_Final_Castle"]]/SUM(Table1[Total in "Medieval_Final_Castle"]))*100,1)</f>
        <v>1.8</v>
      </c>
    </row>
    <row r="56" spans="4:17" ht="15" customHeight="1" x14ac:dyDescent="0.25">
      <c r="D56" s="79" t="s">
        <v>114</v>
      </c>
      <c r="E56" s="79" t="s">
        <v>272</v>
      </c>
      <c r="F56" s="79" t="s">
        <v>276</v>
      </c>
      <c r="G56" s="80">
        <v>250</v>
      </c>
      <c r="H56" s="80">
        <v>250</v>
      </c>
      <c r="I56" s="80">
        <v>3</v>
      </c>
      <c r="J56" s="80">
        <v>95</v>
      </c>
      <c r="K56" s="80">
        <v>3</v>
      </c>
      <c r="L56" s="80">
        <v>3</v>
      </c>
      <c r="M56" s="80">
        <v>7</v>
      </c>
      <c r="N56" s="82">
        <f>COUNTIF(Table7[Spawner],Table1[[#This Row],[Spawner Prefab]])</f>
        <v>2</v>
      </c>
      <c r="O56" s="82">
        <f>ROUND((Table1[[#This Row],[Total in "Medieval_Final_Village"]]/SUM(Table1[Total in "Medieval_Final_Village"]))*100,1)</f>
        <v>0.1</v>
      </c>
      <c r="P56" s="80">
        <f>COUNTIF(Table15[Spawner],Table1[[#This Row],[Spawner Prefab]])</f>
        <v>0</v>
      </c>
      <c r="Q56" s="80">
        <f>ROUND((Table1[[#This Row],[Total in "Medieval_Final_Castle"]]/SUM(Table1[Total in "Medieval_Final_Castle"]))*100,1)</f>
        <v>0</v>
      </c>
    </row>
    <row r="57" spans="4:17" x14ac:dyDescent="0.25">
      <c r="D57" s="79" t="s">
        <v>115</v>
      </c>
      <c r="E57" s="79" t="s">
        <v>44</v>
      </c>
      <c r="F57" s="79" t="s">
        <v>38</v>
      </c>
      <c r="G57" s="80">
        <v>300</v>
      </c>
      <c r="H57" s="80">
        <v>300</v>
      </c>
      <c r="I57" s="80">
        <v>4</v>
      </c>
      <c r="J57" s="80">
        <v>195</v>
      </c>
      <c r="K57" s="80">
        <v>4</v>
      </c>
      <c r="L57" s="80">
        <v>4</v>
      </c>
      <c r="M57" s="80">
        <v>11</v>
      </c>
      <c r="N57" s="82">
        <f>COUNTIF(Table7[Spawner],Table1[[#This Row],[Spawner Prefab]])</f>
        <v>48</v>
      </c>
      <c r="O57" s="82">
        <f>ROUND((Table1[[#This Row],[Total in "Medieval_Final_Village"]]/SUM(Table1[Total in "Medieval_Final_Village"]))*100,1)</f>
        <v>2.2999999999999998</v>
      </c>
      <c r="P57" s="80">
        <f>COUNTIF(Table15[Spawner],Table1[[#This Row],[Spawner Prefab]])</f>
        <v>14</v>
      </c>
      <c r="Q57" s="80">
        <f>ROUND((Table1[[#This Row],[Total in "Medieval_Final_Castle"]]/SUM(Table1[Total in "Medieval_Final_Castle"]))*100,1)</f>
        <v>0.9</v>
      </c>
    </row>
    <row r="58" spans="4:17" x14ac:dyDescent="0.25">
      <c r="D58" s="79" t="s">
        <v>115</v>
      </c>
      <c r="E58" s="79" t="s">
        <v>273</v>
      </c>
      <c r="F58" s="79" t="s">
        <v>277</v>
      </c>
      <c r="G58" s="80">
        <v>300</v>
      </c>
      <c r="H58" s="80">
        <v>300</v>
      </c>
      <c r="I58" s="80">
        <v>4</v>
      </c>
      <c r="J58" s="80">
        <v>195</v>
      </c>
      <c r="K58" s="80">
        <v>4</v>
      </c>
      <c r="L58" s="80">
        <v>4</v>
      </c>
      <c r="M58" s="80">
        <v>11</v>
      </c>
      <c r="N58" s="82">
        <f>COUNTIF(Table7[Spawner],Table1[[#This Row],[Spawner Prefab]])</f>
        <v>15</v>
      </c>
      <c r="O58" s="82">
        <f>ROUND((Table1[[#This Row],[Total in "Medieval_Final_Village"]]/SUM(Table1[Total in "Medieval_Final_Village"]))*100,1)</f>
        <v>0.7</v>
      </c>
      <c r="P58" s="80">
        <f>COUNTIF(Table15[Spawner],Table1[[#This Row],[Spawner Prefab]])</f>
        <v>0</v>
      </c>
      <c r="Q58" s="80">
        <f>ROUND((Table1[[#This Row],[Total in "Medieval_Final_Castle"]]/SUM(Table1[Total in "Medieval_Final_Castle"]))*100,1)</f>
        <v>0</v>
      </c>
    </row>
    <row r="59" spans="4:17" x14ac:dyDescent="0.25">
      <c r="D59" s="79" t="s">
        <v>116</v>
      </c>
      <c r="E59" s="79" t="s">
        <v>45</v>
      </c>
      <c r="F59" s="79" t="s">
        <v>39</v>
      </c>
      <c r="G59" s="80">
        <v>340</v>
      </c>
      <c r="H59" s="80">
        <v>340</v>
      </c>
      <c r="I59" s="80">
        <v>5</v>
      </c>
      <c r="J59" s="80">
        <v>263</v>
      </c>
      <c r="K59" s="80">
        <v>5</v>
      </c>
      <c r="L59" s="80">
        <v>5</v>
      </c>
      <c r="M59" s="80">
        <v>21</v>
      </c>
      <c r="N59" s="82">
        <f>COUNTIF(Table7[Spawner],Table1[[#This Row],[Spawner Prefab]])</f>
        <v>16</v>
      </c>
      <c r="O59" s="82">
        <f>ROUND((Table1[[#This Row],[Total in "Medieval_Final_Village"]]/SUM(Table1[Total in "Medieval_Final_Village"]))*100,1)</f>
        <v>0.8</v>
      </c>
      <c r="P59" s="80">
        <f>COUNTIF(Table15[Spawner],Table1[[#This Row],[Spawner Prefab]])</f>
        <v>3</v>
      </c>
      <c r="Q59" s="80">
        <f>ROUND((Table1[[#This Row],[Total in "Medieval_Final_Castle"]]/SUM(Table1[Total in "Medieval_Final_Castle"]))*100,1)</f>
        <v>0.2</v>
      </c>
    </row>
    <row r="60" spans="4:17" x14ac:dyDescent="0.25">
      <c r="D60" s="79" t="s">
        <v>116</v>
      </c>
      <c r="E60" s="79" t="s">
        <v>274</v>
      </c>
      <c r="F60" s="79" t="s">
        <v>278</v>
      </c>
      <c r="G60" s="80">
        <v>340</v>
      </c>
      <c r="H60" s="80">
        <v>340</v>
      </c>
      <c r="I60" s="80">
        <v>5</v>
      </c>
      <c r="J60" s="80">
        <v>263</v>
      </c>
      <c r="K60" s="80">
        <v>5</v>
      </c>
      <c r="L60" s="80">
        <v>5</v>
      </c>
      <c r="M60" s="80">
        <v>21</v>
      </c>
      <c r="N60" s="82">
        <f>COUNTIF(Table7[Spawner],Table1[[#This Row],[Spawner Prefab]])</f>
        <v>37</v>
      </c>
      <c r="O60" s="82">
        <f>ROUND((Table1[[#This Row],[Total in "Medieval_Final_Village"]]/SUM(Table1[Total in "Medieval_Final_Village"]))*100,1)</f>
        <v>1.8</v>
      </c>
      <c r="P60" s="80">
        <f>COUNTIF(Table15[Spawner],Table1[[#This Row],[Spawner Prefab]])</f>
        <v>17</v>
      </c>
      <c r="Q60" s="80">
        <f>ROUND((Table1[[#This Row],[Total in "Medieval_Final_Castle"]]/SUM(Table1[Total in "Medieval_Final_Castle"]))*100,1)</f>
        <v>1.1000000000000001</v>
      </c>
    </row>
    <row r="61" spans="4:17" x14ac:dyDescent="0.25">
      <c r="D61" s="79" t="s">
        <v>380</v>
      </c>
      <c r="E61" s="79" t="s">
        <v>280</v>
      </c>
      <c r="F61" s="79" t="s">
        <v>289</v>
      </c>
      <c r="G61" s="80">
        <v>210</v>
      </c>
      <c r="H61" s="80">
        <v>210</v>
      </c>
      <c r="I61" s="80">
        <v>10</v>
      </c>
      <c r="J61" s="80">
        <v>83</v>
      </c>
      <c r="K61" s="80">
        <v>1</v>
      </c>
      <c r="L61" s="80">
        <v>1</v>
      </c>
      <c r="M61" s="80" t="s">
        <v>9</v>
      </c>
      <c r="N61" s="82">
        <f>COUNTIF(Table7[Spawner],Table1[[#This Row],[Spawner Prefab]])</f>
        <v>4</v>
      </c>
      <c r="O61" s="82">
        <f>ROUND((Table1[[#This Row],[Total in "Medieval_Final_Village"]]/SUM(Table1[Total in "Medieval_Final_Village"]))*100,1)</f>
        <v>0.2</v>
      </c>
      <c r="P61" s="80">
        <f>COUNTIF(Table15[Spawner],Table1[[#This Row],[Spawner Prefab]])</f>
        <v>0</v>
      </c>
      <c r="Q61" s="80">
        <f>ROUND((Table1[[#This Row],[Total in "Medieval_Final_Castle"]]/SUM(Table1[Total in "Medieval_Final_Castle"]))*100,1)</f>
        <v>0</v>
      </c>
    </row>
    <row r="62" spans="4:17" x14ac:dyDescent="0.25">
      <c r="D62" s="79" t="s">
        <v>528</v>
      </c>
      <c r="E62" s="79" t="s">
        <v>526</v>
      </c>
      <c r="F62" s="79" t="s">
        <v>529</v>
      </c>
      <c r="G62" s="80">
        <v>300</v>
      </c>
      <c r="H62" s="80">
        <v>300</v>
      </c>
      <c r="I62" s="80">
        <v>60</v>
      </c>
      <c r="J62" s="80">
        <v>83</v>
      </c>
      <c r="K62" s="80">
        <v>1</v>
      </c>
      <c r="L62" s="80">
        <v>1</v>
      </c>
      <c r="M62" s="80">
        <v>55</v>
      </c>
      <c r="N62" s="82">
        <f>COUNTIF(Table7[Spawner],Table1[[#This Row],[Spawner Prefab]])</f>
        <v>1</v>
      </c>
      <c r="O62" s="82">
        <f>ROUND((Table1[[#This Row],[Total in "Medieval_Final_Village"]]/SUM(Table1[Total in "Medieval_Final_Village"]))*100,1)</f>
        <v>0</v>
      </c>
      <c r="P62" s="80">
        <f>COUNTIF(Table15[Spawner],Table1[[#This Row],[Spawner Prefab]])</f>
        <v>3</v>
      </c>
      <c r="Q62" s="80">
        <f>ROUND((Table1[[#This Row],[Total in "Medieval_Final_Castle"]]/SUM(Table1[Total in "Medieval_Final_Castle"]))*100,1)</f>
        <v>0.2</v>
      </c>
    </row>
    <row r="63" spans="4:17" x14ac:dyDescent="0.25">
      <c r="D63" s="79" t="s">
        <v>86</v>
      </c>
      <c r="E63" s="79" t="s">
        <v>129</v>
      </c>
      <c r="F63" s="79" t="s">
        <v>22</v>
      </c>
      <c r="G63" s="80">
        <v>500</v>
      </c>
      <c r="H63" s="80">
        <v>500</v>
      </c>
      <c r="I63" s="80">
        <v>0</v>
      </c>
      <c r="J63" s="80">
        <v>75</v>
      </c>
      <c r="K63" s="80">
        <v>0</v>
      </c>
      <c r="L63" s="80">
        <v>0</v>
      </c>
      <c r="M63" s="80" t="s">
        <v>9</v>
      </c>
      <c r="N63" s="82">
        <f>COUNTIF(Table7[Spawner],Table1[[#This Row],[Spawner Prefab]])</f>
        <v>16</v>
      </c>
      <c r="O63" s="82">
        <f>ROUND((Table1[[#This Row],[Total in "Medieval_Final_Village"]]/SUM(Table1[Total in "Medieval_Final_Village"]))*100,1)</f>
        <v>0.8</v>
      </c>
      <c r="P63" s="80">
        <f>COUNTIF(Table15[Spawner],Table1[[#This Row],[Spawner Prefab]])</f>
        <v>34</v>
      </c>
      <c r="Q63" s="80">
        <f>ROUND((Table1[[#This Row],[Total in "Medieval_Final_Castle"]]/SUM(Table1[Total in "Medieval_Final_Castle"]))*100,1)</f>
        <v>2.1</v>
      </c>
    </row>
    <row r="64" spans="4:17" x14ac:dyDescent="0.25">
      <c r="D64" s="79" t="s">
        <v>452</v>
      </c>
      <c r="E64" s="79" t="s">
        <v>453</v>
      </c>
      <c r="F64" s="79" t="s">
        <v>571</v>
      </c>
      <c r="G64" s="80">
        <v>200</v>
      </c>
      <c r="H64" s="80">
        <v>200</v>
      </c>
      <c r="I64" s="80">
        <v>20</v>
      </c>
      <c r="J64" s="80">
        <v>50</v>
      </c>
      <c r="K64" s="80">
        <v>0</v>
      </c>
      <c r="L64" s="80">
        <v>0</v>
      </c>
      <c r="M64" s="80" t="s">
        <v>9</v>
      </c>
      <c r="N64" s="82">
        <f>COUNTIF(Table7[Spawner],Table1[[#This Row],[Spawner Prefab]])</f>
        <v>6</v>
      </c>
      <c r="O64" s="82">
        <f>ROUND((Table1[[#This Row],[Total in "Medieval_Final_Village"]]/SUM(Table1[Total in "Medieval_Final_Village"]))*100,1)</f>
        <v>0.3</v>
      </c>
      <c r="P64" s="80">
        <f>COUNTIF(Table15[Spawner],Table1[[#This Row],[Spawner Prefab]])</f>
        <v>0</v>
      </c>
      <c r="Q64" s="80">
        <f>ROUND((Table1[[#This Row],[Total in "Medieval_Final_Castle"]]/SUM(Table1[Total in "Medieval_Final_Castle"]))*100,1)</f>
        <v>0</v>
      </c>
    </row>
    <row r="65" spans="4:17" x14ac:dyDescent="0.25">
      <c r="D65" s="79" t="s">
        <v>530</v>
      </c>
      <c r="E65" s="79" t="s">
        <v>497</v>
      </c>
      <c r="F65" s="79" t="s">
        <v>498</v>
      </c>
      <c r="G65" s="80">
        <v>310</v>
      </c>
      <c r="H65" s="80">
        <v>310</v>
      </c>
      <c r="I65" s="80">
        <v>150</v>
      </c>
      <c r="J65" s="80">
        <v>83</v>
      </c>
      <c r="K65" s="80">
        <v>1</v>
      </c>
      <c r="L65" s="80">
        <v>2</v>
      </c>
      <c r="M65" s="80">
        <v>60</v>
      </c>
      <c r="N65" s="82">
        <f>COUNTIF(Table7[Spawner],Table1[[#This Row],[Spawner Prefab]])</f>
        <v>0</v>
      </c>
      <c r="O65" s="82">
        <f>ROUND((Table1[[#This Row],[Total in "Medieval_Final_Village"]]/SUM(Table1[Total in "Medieval_Final_Village"]))*100,1)</f>
        <v>0</v>
      </c>
      <c r="P65" s="80">
        <f>COUNTIF(Table15[Spawner],Table1[[#This Row],[Spawner Prefab]])</f>
        <v>15</v>
      </c>
      <c r="Q65" s="80">
        <f>ROUND((Table1[[#This Row],[Total in "Medieval_Final_Castle"]]/SUM(Table1[Total in "Medieval_Final_Castle"]))*100,1)</f>
        <v>0.9</v>
      </c>
    </row>
    <row r="66" spans="4:17" x14ac:dyDescent="0.25">
      <c r="D66" s="79" t="s">
        <v>9</v>
      </c>
      <c r="E66" s="79" t="s">
        <v>144</v>
      </c>
      <c r="F66" s="79" t="s">
        <v>27</v>
      </c>
      <c r="G66" s="80">
        <v>450</v>
      </c>
      <c r="H66" s="80">
        <v>450</v>
      </c>
      <c r="I66" s="80" t="s">
        <v>9</v>
      </c>
      <c r="J66" s="80"/>
      <c r="K66" s="80"/>
      <c r="L66" s="80"/>
      <c r="M66" s="80"/>
      <c r="N66" s="82">
        <f>COUNTIF(Table7[Spawner],Table1[[#This Row],[Spawner Prefab]])</f>
        <v>6</v>
      </c>
      <c r="O66" s="82">
        <f>ROUND((Table1[[#This Row],[Total in "Medieval_Final_Village"]]/SUM(Table1[Total in "Medieval_Final_Village"]))*100,1)</f>
        <v>0.3</v>
      </c>
      <c r="P66" s="80">
        <f>COUNTIF(Table15[Spawner],Table1[[#This Row],[Spawner Prefab]])</f>
        <v>6</v>
      </c>
      <c r="Q66" s="80">
        <f>ROUND((Table1[[#This Row],[Total in "Medieval_Final_Castle"]]/SUM(Table1[Total in "Medieval_Final_Castle"]))*100,1)</f>
        <v>0.4</v>
      </c>
    </row>
    <row r="67" spans="4:17" x14ac:dyDescent="0.25">
      <c r="D67" s="79" t="s">
        <v>117</v>
      </c>
      <c r="E67" s="79" t="s">
        <v>49</v>
      </c>
      <c r="F67" s="79" t="s">
        <v>29</v>
      </c>
      <c r="G67" s="80">
        <v>180</v>
      </c>
      <c r="H67" s="80">
        <v>180</v>
      </c>
      <c r="I67" s="80">
        <v>20</v>
      </c>
      <c r="J67" s="80">
        <v>25</v>
      </c>
      <c r="K67" s="80">
        <v>0</v>
      </c>
      <c r="L67" s="80">
        <v>0</v>
      </c>
      <c r="M67" s="80">
        <v>25</v>
      </c>
      <c r="N67" s="82">
        <f>COUNTIF(Table7[Spawner],Table1[[#This Row],[Spawner Prefab]])</f>
        <v>19</v>
      </c>
      <c r="O67" s="82">
        <f>ROUND((Table1[[#This Row],[Total in "Medieval_Final_Village"]]/SUM(Table1[Total in "Medieval_Final_Village"]))*100,1)</f>
        <v>0.9</v>
      </c>
      <c r="P67" s="80">
        <f>COUNTIF(Table15[Spawner],Table1[[#This Row],[Spawner Prefab]])</f>
        <v>0</v>
      </c>
      <c r="Q67" s="80">
        <f>ROUND((Table1[[#This Row],[Total in "Medieval_Final_Castle"]]/SUM(Table1[Total in "Medieval_Final_Castle"]))*100,1)</f>
        <v>0</v>
      </c>
    </row>
    <row r="68" spans="4:17" x14ac:dyDescent="0.25">
      <c r="D68" s="79" t="s">
        <v>76</v>
      </c>
      <c r="E68" s="79" t="s">
        <v>17</v>
      </c>
      <c r="F68" s="79" t="s">
        <v>7</v>
      </c>
      <c r="G68" s="80">
        <v>220</v>
      </c>
      <c r="H68" s="80">
        <v>220</v>
      </c>
      <c r="I68" s="80">
        <v>25</v>
      </c>
      <c r="J68" s="80">
        <v>83</v>
      </c>
      <c r="K68" s="80">
        <v>1</v>
      </c>
      <c r="L68" s="80">
        <v>1</v>
      </c>
      <c r="M68" s="80" t="s">
        <v>9</v>
      </c>
      <c r="N68" s="82">
        <f>COUNTIF(Table7[Spawner],Table1[[#This Row],[Spawner Prefab]])</f>
        <v>4</v>
      </c>
      <c r="O68" s="82">
        <f>ROUND((Table1[[#This Row],[Total in "Medieval_Final_Village"]]/SUM(Table1[Total in "Medieval_Final_Village"]))*100,1)</f>
        <v>0.2</v>
      </c>
      <c r="P68" s="80">
        <f>COUNTIF(Table15[Spawner],Table1[[#This Row],[Spawner Prefab]])</f>
        <v>0</v>
      </c>
      <c r="Q68" s="80">
        <f>ROUND((Table1[[#This Row],[Total in "Medieval_Final_Castle"]]/SUM(Table1[Total in "Medieval_Final_Castle"]))*100,1)</f>
        <v>0</v>
      </c>
    </row>
    <row r="69" spans="4:17" x14ac:dyDescent="0.25">
      <c r="D69" s="79" t="s">
        <v>76</v>
      </c>
      <c r="E69" s="79" t="s">
        <v>19</v>
      </c>
      <c r="F69" s="79" t="s">
        <v>18</v>
      </c>
      <c r="G69" s="80">
        <v>220</v>
      </c>
      <c r="H69" s="80">
        <v>220</v>
      </c>
      <c r="I69" s="80">
        <v>25</v>
      </c>
      <c r="J69" s="80">
        <v>83</v>
      </c>
      <c r="K69" s="80">
        <v>1</v>
      </c>
      <c r="L69" s="80">
        <v>1</v>
      </c>
      <c r="M69" s="80" t="s">
        <v>9</v>
      </c>
      <c r="N69" s="82">
        <f>COUNTIF(Table7[Spawner],Table1[[#This Row],[Spawner Prefab]])</f>
        <v>6</v>
      </c>
      <c r="O69" s="82">
        <f>ROUND((Table1[[#This Row],[Total in "Medieval_Final_Village"]]/SUM(Table1[Total in "Medieval_Final_Village"]))*100,1)</f>
        <v>0.3</v>
      </c>
      <c r="P69" s="80">
        <f>COUNTIF(Table15[Spawner],Table1[[#This Row],[Spawner Prefab]])</f>
        <v>6</v>
      </c>
      <c r="Q69" s="80">
        <f>ROUND((Table1[[#This Row],[Total in "Medieval_Final_Castle"]]/SUM(Table1[Total in "Medieval_Final_Castle"]))*100,1)</f>
        <v>0.4</v>
      </c>
    </row>
    <row r="70" spans="4:17" x14ac:dyDescent="0.25">
      <c r="D70" s="79" t="s">
        <v>88</v>
      </c>
      <c r="E70" s="79" t="s">
        <v>26</v>
      </c>
      <c r="F70" s="79" t="s">
        <v>24</v>
      </c>
      <c r="G70" s="80">
        <v>200</v>
      </c>
      <c r="H70" s="80">
        <v>200</v>
      </c>
      <c r="I70" s="80">
        <v>20</v>
      </c>
      <c r="J70" s="80">
        <v>75</v>
      </c>
      <c r="K70" s="80">
        <v>0</v>
      </c>
      <c r="L70" s="80">
        <v>0</v>
      </c>
      <c r="M70" s="80">
        <v>40</v>
      </c>
      <c r="N70" s="82">
        <f>COUNTIF(Table7[Spawner],Table1[[#This Row],[Spawner Prefab]])</f>
        <v>18</v>
      </c>
      <c r="O70" s="82">
        <f>ROUND((Table1[[#This Row],[Total in "Medieval_Final_Village"]]/SUM(Table1[Total in "Medieval_Final_Village"]))*100,1)</f>
        <v>0.9</v>
      </c>
      <c r="P70" s="80">
        <f>COUNTIF(Table15[Spawner],Table1[[#This Row],[Spawner Prefab]])</f>
        <v>30</v>
      </c>
      <c r="Q70" s="80">
        <f>ROUND((Table1[[#This Row],[Total in "Medieval_Final_Castle"]]/SUM(Table1[Total in "Medieval_Final_Castle"]))*100,1)</f>
        <v>1.9</v>
      </c>
    </row>
    <row r="71" spans="4:17" x14ac:dyDescent="0.25">
      <c r="D71" s="79" t="s">
        <v>118</v>
      </c>
      <c r="E71" s="79" t="s">
        <v>130</v>
      </c>
      <c r="F71" s="79" t="s">
        <v>30</v>
      </c>
      <c r="G71" s="80">
        <v>170</v>
      </c>
      <c r="H71" s="80">
        <v>170</v>
      </c>
      <c r="I71" s="80">
        <v>10</v>
      </c>
      <c r="J71" s="80">
        <v>70</v>
      </c>
      <c r="K71" s="80">
        <v>2</v>
      </c>
      <c r="L71" s="80">
        <v>2</v>
      </c>
      <c r="M71" s="80">
        <v>5</v>
      </c>
      <c r="N71" s="82">
        <f>COUNTIF(Table7[Spawner],Table1[[#This Row],[Spawner Prefab]])</f>
        <v>39</v>
      </c>
      <c r="O71" s="82">
        <f>ROUND((Table1[[#This Row],[Total in "Medieval_Final_Village"]]/SUM(Table1[Total in "Medieval_Final_Village"]))*100,1)</f>
        <v>1.8</v>
      </c>
      <c r="P71" s="80">
        <f>COUNTIF(Table15[Spawner],Table1[[#This Row],[Spawner Prefab]])</f>
        <v>55</v>
      </c>
      <c r="Q71" s="80">
        <f>ROUND((Table1[[#This Row],[Total in "Medieval_Final_Castle"]]/SUM(Table1[Total in "Medieval_Final_Castle"]))*100,1)</f>
        <v>3.5</v>
      </c>
    </row>
    <row r="72" spans="4:17" x14ac:dyDescent="0.25">
      <c r="D72" s="79" t="s">
        <v>77</v>
      </c>
      <c r="E72" s="79" t="s">
        <v>15</v>
      </c>
      <c r="F72" s="79" t="s">
        <v>8</v>
      </c>
      <c r="G72" s="80">
        <v>280</v>
      </c>
      <c r="H72" s="80">
        <v>280</v>
      </c>
      <c r="I72" s="80">
        <v>20</v>
      </c>
      <c r="J72" s="80">
        <v>75</v>
      </c>
      <c r="K72" s="80">
        <v>0</v>
      </c>
      <c r="L72" s="80">
        <v>0</v>
      </c>
      <c r="M72" s="80">
        <v>13</v>
      </c>
      <c r="N72" s="82">
        <f>COUNTIF(Table7[Spawner],Table1[[#This Row],[Spawner Prefab]])</f>
        <v>0</v>
      </c>
      <c r="O72" s="82">
        <f>ROUND((Table1[[#This Row],[Total in "Medieval_Final_Village"]]/SUM(Table1[Total in "Medieval_Final_Village"]))*100,1)</f>
        <v>0</v>
      </c>
      <c r="P72" s="80">
        <f>COUNTIF(Table15[Spawner],Table1[[#This Row],[Spawner Prefab]])</f>
        <v>0</v>
      </c>
      <c r="Q72" s="80">
        <f>ROUND((Table1[[#This Row],[Total in "Medieval_Final_Castle"]]/SUM(Table1[Total in "Medieval_Final_Castle"]))*100,1)</f>
        <v>0</v>
      </c>
    </row>
    <row r="73" spans="4:17" x14ac:dyDescent="0.25">
      <c r="D73" s="79" t="s">
        <v>77</v>
      </c>
      <c r="E73" s="79" t="s">
        <v>499</v>
      </c>
      <c r="F73" s="79" t="s">
        <v>500</v>
      </c>
      <c r="G73" s="80">
        <v>280</v>
      </c>
      <c r="H73" s="80">
        <v>280</v>
      </c>
      <c r="I73" s="80">
        <v>20</v>
      </c>
      <c r="J73" s="80">
        <v>75</v>
      </c>
      <c r="K73" s="80">
        <v>0</v>
      </c>
      <c r="L73" s="80">
        <v>0</v>
      </c>
      <c r="M73" s="80">
        <v>13</v>
      </c>
      <c r="N73" s="82">
        <f>COUNTIF(Table7[Spawner],Table1[[#This Row],[Spawner Prefab]])</f>
        <v>0</v>
      </c>
      <c r="O73" s="82">
        <f>ROUND((Table1[[#This Row],[Total in "Medieval_Final_Village"]]/SUM(Table1[Total in "Medieval_Final_Village"]))*100,1)</f>
        <v>0</v>
      </c>
      <c r="P73" s="80">
        <f>COUNTIF(Table15[Spawner],Table1[[#This Row],[Spawner Prefab]])</f>
        <v>0</v>
      </c>
      <c r="Q73" s="80">
        <f>ROUND((Table1[[#This Row],[Total in "Medieval_Final_Castle"]]/SUM(Table1[Total in "Medieval_Final_Castle"]))*100,1)</f>
        <v>0</v>
      </c>
    </row>
    <row r="74" spans="4:17" x14ac:dyDescent="0.25">
      <c r="D74" s="79" t="s">
        <v>119</v>
      </c>
      <c r="E74" s="79" t="s">
        <v>46</v>
      </c>
      <c r="F74" s="79" t="s">
        <v>31</v>
      </c>
      <c r="G74" s="80">
        <v>2500</v>
      </c>
      <c r="H74" s="80">
        <v>2500</v>
      </c>
      <c r="I74" s="80">
        <v>0</v>
      </c>
      <c r="J74" s="80">
        <v>263</v>
      </c>
      <c r="K74" s="80">
        <v>5</v>
      </c>
      <c r="L74" s="80">
        <v>5</v>
      </c>
      <c r="M74" s="80">
        <v>440</v>
      </c>
      <c r="N74" s="82">
        <f>COUNTIF(Table7[Spawner],Table1[[#This Row],[Spawner Prefab]])</f>
        <v>15</v>
      </c>
      <c r="O74" s="82">
        <f>ROUND((Table1[[#This Row],[Total in "Medieval_Final_Village"]]/SUM(Table1[Total in "Medieval_Final_Village"]))*100,1)</f>
        <v>0.7</v>
      </c>
      <c r="P74" s="80">
        <f>COUNTIF(Table15[Spawner],Table1[[#This Row],[Spawner Prefab]])</f>
        <v>9</v>
      </c>
      <c r="Q74" s="80">
        <f>ROUND((Table1[[#This Row],[Total in "Medieval_Final_Castle"]]/SUM(Table1[Total in "Medieval_Final_Castle"]))*100,1)</f>
        <v>0.6</v>
      </c>
    </row>
    <row r="75" spans="4:17" x14ac:dyDescent="0.25">
      <c r="D75" s="79" t="s">
        <v>119</v>
      </c>
      <c r="E75" s="79" t="s">
        <v>47</v>
      </c>
      <c r="F75" s="79" t="s">
        <v>32</v>
      </c>
      <c r="G75" s="80">
        <v>2500</v>
      </c>
      <c r="H75" s="80">
        <v>2500</v>
      </c>
      <c r="I75" s="80">
        <v>0</v>
      </c>
      <c r="J75" s="80">
        <v>263</v>
      </c>
      <c r="K75" s="80">
        <v>5</v>
      </c>
      <c r="L75" s="80">
        <v>5</v>
      </c>
      <c r="M75" s="80">
        <v>440</v>
      </c>
      <c r="N75" s="82">
        <f>COUNTIF(Table7[Spawner],Table1[[#This Row],[Spawner Prefab]])</f>
        <v>9</v>
      </c>
      <c r="O75" s="82">
        <f>ROUND((Table1[[#This Row],[Total in "Medieval_Final_Village"]]/SUM(Table1[Total in "Medieval_Final_Village"]))*100,1)</f>
        <v>0.4</v>
      </c>
      <c r="P75" s="80">
        <f>COUNTIF(Table15[Spawner],Table1[[#This Row],[Spawner Prefab]])</f>
        <v>8</v>
      </c>
      <c r="Q75" s="80">
        <f>ROUND((Table1[[#This Row],[Total in "Medieval_Final_Castle"]]/SUM(Table1[Total in "Medieval_Final_Castle"]))*100,1)</f>
        <v>0.5</v>
      </c>
    </row>
    <row r="76" spans="4:17" x14ac:dyDescent="0.25">
      <c r="D76" s="79" t="s">
        <v>120</v>
      </c>
      <c r="E76" s="79" t="s">
        <v>48</v>
      </c>
      <c r="F76" s="79" t="s">
        <v>33</v>
      </c>
      <c r="G76" s="80">
        <v>2000</v>
      </c>
      <c r="H76" s="80">
        <v>2000</v>
      </c>
      <c r="I76" s="80">
        <v>0</v>
      </c>
      <c r="J76" s="80">
        <v>175</v>
      </c>
      <c r="K76" s="80">
        <v>5</v>
      </c>
      <c r="L76" s="80">
        <v>5</v>
      </c>
      <c r="M76" s="80">
        <v>150</v>
      </c>
      <c r="N76" s="82">
        <f>COUNTIF(Table7[Spawner],Table1[[#This Row],[Spawner Prefab]])</f>
        <v>4</v>
      </c>
      <c r="O76" s="82">
        <f>ROUND((Table1[[#This Row],[Total in "Medieval_Final_Village"]]/SUM(Table1[Total in "Medieval_Final_Village"]))*100,1)</f>
        <v>0.2</v>
      </c>
      <c r="P76" s="80">
        <f>COUNTIF(Table15[Spawner],Table1[[#This Row],[Spawner Prefab]])</f>
        <v>3</v>
      </c>
      <c r="Q76" s="80">
        <f>ROUND((Table1[[#This Row],[Total in "Medieval_Final_Castle"]]/SUM(Table1[Total in "Medieval_Final_Castle"]))*100,1)</f>
        <v>0.2</v>
      </c>
    </row>
    <row r="77" spans="4:17" x14ac:dyDescent="0.25">
      <c r="D77" s="79" t="s">
        <v>120</v>
      </c>
      <c r="E77" s="79" t="s">
        <v>290</v>
      </c>
      <c r="F77" s="79" t="s">
        <v>291</v>
      </c>
      <c r="G77" s="80">
        <v>2000</v>
      </c>
      <c r="H77" s="80">
        <v>2000</v>
      </c>
      <c r="I77" s="80">
        <v>0</v>
      </c>
      <c r="J77" s="80">
        <v>175</v>
      </c>
      <c r="K77" s="80">
        <v>5</v>
      </c>
      <c r="L77" s="80">
        <v>5</v>
      </c>
      <c r="M77" s="80">
        <v>150</v>
      </c>
      <c r="N77" s="82">
        <f>COUNTIF(Table7[Spawner],Table1[[#This Row],[Spawner Prefab]])</f>
        <v>20</v>
      </c>
      <c r="O77" s="82">
        <f>ROUND((Table1[[#This Row],[Total in "Medieval_Final_Village"]]/SUM(Table1[Total in "Medieval_Final_Village"]))*100,1)</f>
        <v>0.9</v>
      </c>
      <c r="P77" s="80">
        <f>COUNTIF(Table15[Spawner],Table1[[#This Row],[Spawner Prefab]])</f>
        <v>10</v>
      </c>
      <c r="Q77" s="80">
        <f>ROUND((Table1[[#This Row],[Total in "Medieval_Final_Castle"]]/SUM(Table1[Total in "Medieval_Final_Castle"]))*100,1)</f>
        <v>0.6</v>
      </c>
    </row>
    <row r="78" spans="4:17" x14ac:dyDescent="0.25">
      <c r="D78" s="79" t="s">
        <v>90</v>
      </c>
      <c r="E78" s="79" t="s">
        <v>507</v>
      </c>
      <c r="F78" s="79" t="s">
        <v>508</v>
      </c>
      <c r="G78" s="80">
        <v>200</v>
      </c>
      <c r="H78" s="80">
        <v>200</v>
      </c>
      <c r="I78" s="80">
        <v>8</v>
      </c>
      <c r="J78" s="80">
        <v>75</v>
      </c>
      <c r="K78" s="80">
        <v>0</v>
      </c>
      <c r="L78" s="80">
        <v>0</v>
      </c>
      <c r="M78" s="80" t="s">
        <v>9</v>
      </c>
      <c r="N78" s="82">
        <f>COUNTIF(Table7[Spawner],Table1[[#This Row],[Spawner Prefab]])</f>
        <v>0</v>
      </c>
      <c r="O78" s="82">
        <f>ROUND((Table1[[#This Row],[Total in "Medieval_Final_Village"]]/SUM(Table1[Total in "Medieval_Final_Village"]))*100,1)</f>
        <v>0</v>
      </c>
      <c r="P78" s="80">
        <f>COUNTIF(Table15[Spawner],Table1[[#This Row],[Spawner Prefab]])</f>
        <v>133</v>
      </c>
      <c r="Q78" s="80">
        <f>ROUND((Table1[[#This Row],[Total in "Medieval_Final_Castle"]]/SUM(Table1[Total in "Medieval_Final_Castle"]))*100,1)</f>
        <v>8.4</v>
      </c>
    </row>
    <row r="79" spans="4:17" x14ac:dyDescent="0.25">
      <c r="D79" s="79" t="s">
        <v>90</v>
      </c>
      <c r="E79" s="79" t="s">
        <v>509</v>
      </c>
      <c r="F79" s="79" t="s">
        <v>508</v>
      </c>
      <c r="G79" s="80">
        <v>200</v>
      </c>
      <c r="H79" s="80">
        <v>200</v>
      </c>
      <c r="I79" s="80">
        <v>8</v>
      </c>
      <c r="J79" s="80">
        <v>75</v>
      </c>
      <c r="K79" s="80">
        <v>0</v>
      </c>
      <c r="L79" s="80">
        <v>0</v>
      </c>
      <c r="M79" s="80" t="s">
        <v>9</v>
      </c>
      <c r="N79" s="82">
        <f>COUNTIF(Table7[Spawner],Table1[[#This Row],[Spawner Prefab]])</f>
        <v>0</v>
      </c>
      <c r="O79" s="82">
        <f>ROUND((Table1[[#This Row],[Total in "Medieval_Final_Village"]]/SUM(Table1[Total in "Medieval_Final_Village"]))*100,1)</f>
        <v>0</v>
      </c>
      <c r="P79" s="80">
        <f>COUNTIF(Table15[Spawner],Table1[[#This Row],[Spawner Prefab]])</f>
        <v>10</v>
      </c>
      <c r="Q79" s="80">
        <f>ROUND((Table1[[#This Row],[Total in "Medieval_Final_Castle"]]/SUM(Table1[Total in "Medieval_Final_Castle"]))*100,1)</f>
        <v>0.6</v>
      </c>
    </row>
    <row r="80" spans="4:17" x14ac:dyDescent="0.25">
      <c r="D80" s="79" t="s">
        <v>90</v>
      </c>
      <c r="E80" s="79" t="s">
        <v>510</v>
      </c>
      <c r="F80" s="79" t="s">
        <v>508</v>
      </c>
      <c r="G80" s="80">
        <v>200</v>
      </c>
      <c r="H80" s="80">
        <v>200</v>
      </c>
      <c r="I80" s="80">
        <v>8</v>
      </c>
      <c r="J80" s="80">
        <v>75</v>
      </c>
      <c r="K80" s="80">
        <v>0</v>
      </c>
      <c r="L80" s="80">
        <v>0</v>
      </c>
      <c r="M80" s="80" t="s">
        <v>9</v>
      </c>
      <c r="N80" s="82">
        <f>COUNTIF(Table7[Spawner],Table1[[#This Row],[Spawner Prefab]])</f>
        <v>0</v>
      </c>
      <c r="O80" s="82">
        <f>ROUND((Table1[[#This Row],[Total in "Medieval_Final_Village"]]/SUM(Table1[Total in "Medieval_Final_Village"]))*100,1)</f>
        <v>0</v>
      </c>
      <c r="P80" s="80">
        <f>COUNTIF(Table15[Spawner],Table1[[#This Row],[Spawner Prefab]])</f>
        <v>13</v>
      </c>
      <c r="Q80" s="80">
        <f>ROUND((Table1[[#This Row],[Total in "Medieval_Final_Castle"]]/SUM(Table1[Total in "Medieval_Final_Castle"]))*100,1)</f>
        <v>0.8</v>
      </c>
    </row>
    <row r="81" spans="4:17" x14ac:dyDescent="0.25">
      <c r="D81" s="79" t="s">
        <v>292</v>
      </c>
      <c r="E81" s="79" t="s">
        <v>293</v>
      </c>
      <c r="F81" s="79" t="s">
        <v>294</v>
      </c>
      <c r="G81" s="80">
        <v>1500</v>
      </c>
      <c r="H81" s="80">
        <v>1500</v>
      </c>
      <c r="I81" s="80">
        <v>2</v>
      </c>
      <c r="J81" s="80">
        <v>130</v>
      </c>
      <c r="K81" s="80">
        <v>4</v>
      </c>
      <c r="L81" s="80">
        <v>4</v>
      </c>
      <c r="M81" s="80">
        <v>35</v>
      </c>
      <c r="N81" s="82">
        <f>COUNTIF(Table7[Spawner],Table1[[#This Row],[Spawner Prefab]])</f>
        <v>33</v>
      </c>
      <c r="O81" s="82">
        <f>ROUND((Table1[[#This Row],[Total in "Medieval_Final_Village"]]/SUM(Table1[Total in "Medieval_Final_Village"]))*100,1)</f>
        <v>1.6</v>
      </c>
      <c r="P81" s="80">
        <f>COUNTIF(Table15[Spawner],Table1[[#This Row],[Spawner Prefab]])</f>
        <v>4</v>
      </c>
      <c r="Q81" s="80">
        <f>ROUND((Table1[[#This Row],[Total in "Medieval_Final_Castle"]]/SUM(Table1[Total in "Medieval_Final_Castle"]))*100,1)</f>
        <v>0.3</v>
      </c>
    </row>
    <row r="82" spans="4:17" x14ac:dyDescent="0.25">
      <c r="D82" s="79" t="s">
        <v>292</v>
      </c>
      <c r="E82" s="79" t="s">
        <v>295</v>
      </c>
      <c r="F82" s="79" t="s">
        <v>296</v>
      </c>
      <c r="G82" s="80">
        <v>1500</v>
      </c>
      <c r="H82" s="80">
        <v>1500</v>
      </c>
      <c r="I82" s="80">
        <v>2</v>
      </c>
      <c r="J82" s="80">
        <v>130</v>
      </c>
      <c r="K82" s="80">
        <v>4</v>
      </c>
      <c r="L82" s="80">
        <v>4</v>
      </c>
      <c r="M82" s="80">
        <v>35</v>
      </c>
      <c r="N82" s="82">
        <f>COUNTIF(Table7[Spawner],Table1[[#This Row],[Spawner Prefab]])</f>
        <v>34</v>
      </c>
      <c r="O82" s="82">
        <f>ROUND((Table1[[#This Row],[Total in "Medieval_Final_Village"]]/SUM(Table1[Total in "Medieval_Final_Village"]))*100,1)</f>
        <v>1.6</v>
      </c>
      <c r="P82" s="80">
        <f>COUNTIF(Table15[Spawner],Table1[[#This Row],[Spawner Prefab]])</f>
        <v>31</v>
      </c>
      <c r="Q82" s="80">
        <f>ROUND((Table1[[#This Row],[Total in "Medieval_Final_Castle"]]/SUM(Table1[Total in "Medieval_Final_Castle"]))*100,1)</f>
        <v>2</v>
      </c>
    </row>
    <row r="83" spans="4:17" x14ac:dyDescent="0.25">
      <c r="D83" s="79" t="s">
        <v>122</v>
      </c>
      <c r="E83" s="79" t="s">
        <v>297</v>
      </c>
      <c r="F83" s="79" t="s">
        <v>298</v>
      </c>
      <c r="G83" s="80">
        <v>200</v>
      </c>
      <c r="H83" s="80">
        <v>200</v>
      </c>
      <c r="I83" s="80">
        <v>10</v>
      </c>
      <c r="J83" s="80">
        <v>55</v>
      </c>
      <c r="K83" s="80">
        <v>1</v>
      </c>
      <c r="L83" s="80">
        <v>1</v>
      </c>
      <c r="M83" s="80" t="s">
        <v>9</v>
      </c>
      <c r="N83" s="82">
        <f>COUNTIF(Table7[Spawner],Table1[[#This Row],[Spawner Prefab]])</f>
        <v>6</v>
      </c>
      <c r="O83" s="82">
        <f>ROUND((Table1[[#This Row],[Total in "Medieval_Final_Village"]]/SUM(Table1[Total in "Medieval_Final_Village"]))*100,1)</f>
        <v>0.3</v>
      </c>
      <c r="P83" s="80">
        <f>COUNTIF(Table15[Spawner],Table1[[#This Row],[Spawner Prefab]])</f>
        <v>9</v>
      </c>
      <c r="Q83" s="80">
        <f>ROUND((Table1[[#This Row],[Total in "Medieval_Final_Castle"]]/SUM(Table1[Total in "Medieval_Final_Castle"]))*100,1)</f>
        <v>0.6</v>
      </c>
    </row>
    <row r="84" spans="4:17" x14ac:dyDescent="0.25">
      <c r="D84" s="79" t="s">
        <v>121</v>
      </c>
      <c r="E84" s="79" t="s">
        <v>299</v>
      </c>
      <c r="F84" s="79" t="s">
        <v>300</v>
      </c>
      <c r="G84" s="80">
        <v>140</v>
      </c>
      <c r="H84" s="80">
        <v>140</v>
      </c>
      <c r="I84" s="80">
        <v>6</v>
      </c>
      <c r="J84" s="80">
        <v>25</v>
      </c>
      <c r="K84" s="80">
        <v>0</v>
      </c>
      <c r="L84" s="80">
        <v>0</v>
      </c>
      <c r="M84" s="80" t="s">
        <v>9</v>
      </c>
      <c r="N84" s="82">
        <f>COUNTIF(Table7[Spawner],Table1[[#This Row],[Spawner Prefab]])</f>
        <v>6</v>
      </c>
      <c r="O84" s="82">
        <f>ROUND((Table1[[#This Row],[Total in "Medieval_Final_Village"]]/SUM(Table1[Total in "Medieval_Final_Village"]))*100,1)</f>
        <v>0.3</v>
      </c>
      <c r="P84" s="80">
        <f>COUNTIF(Table15[Spawner],Table1[[#This Row],[Spawner Prefab]])</f>
        <v>18</v>
      </c>
      <c r="Q84" s="80">
        <f>ROUND((Table1[[#This Row],[Total in "Medieval_Final_Castle"]]/SUM(Table1[Total in "Medieval_Final_Castle"]))*100,1)</f>
        <v>1.1000000000000001</v>
      </c>
    </row>
    <row r="85" spans="4:17" x14ac:dyDescent="0.25">
      <c r="D85" s="79" t="s">
        <v>414</v>
      </c>
      <c r="E85" s="79" t="s">
        <v>389</v>
      </c>
      <c r="F85" s="79" t="s">
        <v>390</v>
      </c>
      <c r="G85" s="80">
        <v>120</v>
      </c>
      <c r="H85" s="80">
        <v>120</v>
      </c>
      <c r="I85" s="80">
        <v>6</v>
      </c>
      <c r="J85" s="80">
        <v>50</v>
      </c>
      <c r="K85" s="80">
        <v>0</v>
      </c>
      <c r="L85" s="80">
        <v>0</v>
      </c>
      <c r="M85" s="80" t="s">
        <v>9</v>
      </c>
      <c r="N85" s="82">
        <f>COUNTIF(Table7[Spawner],Table1[[#This Row],[Spawner Prefab]])</f>
        <v>10</v>
      </c>
      <c r="O85" s="82">
        <f>ROUND((Table1[[#This Row],[Total in "Medieval_Final_Village"]]/SUM(Table1[Total in "Medieval_Final_Village"]))*100,1)</f>
        <v>0.5</v>
      </c>
      <c r="P85" s="80">
        <f>COUNTIF(Table15[Spawner],Table1[[#This Row],[Spawner Prefab]])</f>
        <v>2</v>
      </c>
      <c r="Q85" s="80">
        <f>ROUND((Table1[[#This Row],[Total in "Medieval_Final_Castle"]]/SUM(Table1[Total in "Medieval_Final_Castle"]))*100,1)</f>
        <v>0.1</v>
      </c>
    </row>
    <row r="86" spans="4:17" x14ac:dyDescent="0.25">
      <c r="D86" s="79" t="s">
        <v>301</v>
      </c>
      <c r="E86" s="79" t="s">
        <v>302</v>
      </c>
      <c r="F86" s="79" t="s">
        <v>303</v>
      </c>
      <c r="G86" s="80">
        <v>170</v>
      </c>
      <c r="H86" s="80">
        <v>170</v>
      </c>
      <c r="I86" s="80">
        <v>5</v>
      </c>
      <c r="J86" s="80">
        <v>28</v>
      </c>
      <c r="K86" s="80">
        <v>1</v>
      </c>
      <c r="L86" s="80">
        <v>1</v>
      </c>
      <c r="M86" s="80">
        <v>2</v>
      </c>
      <c r="N86" s="82">
        <f>COUNTIF(Table7[Spawner],Table1[[#This Row],[Spawner Prefab]])</f>
        <v>12</v>
      </c>
      <c r="O86" s="82">
        <f>ROUND((Table1[[#This Row],[Total in "Medieval_Final_Village"]]/SUM(Table1[Total in "Medieval_Final_Village"]))*100,1)</f>
        <v>0.6</v>
      </c>
      <c r="P86" s="80">
        <f>COUNTIF(Table15[Spawner],Table1[[#This Row],[Spawner Prefab]])</f>
        <v>17</v>
      </c>
      <c r="Q86" s="80">
        <f>ROUND((Table1[[#This Row],[Total in "Medieval_Final_Castle"]]/SUM(Table1[Total in "Medieval_Final_Castle"]))*100,1)</f>
        <v>1.1000000000000001</v>
      </c>
    </row>
    <row r="87" spans="4:17" x14ac:dyDescent="0.25">
      <c r="D87" s="79" t="s">
        <v>304</v>
      </c>
      <c r="E87" s="79" t="s">
        <v>305</v>
      </c>
      <c r="F87" s="79" t="s">
        <v>306</v>
      </c>
      <c r="G87" s="80">
        <v>220</v>
      </c>
      <c r="H87" s="80">
        <v>220</v>
      </c>
      <c r="I87" s="80">
        <v>8</v>
      </c>
      <c r="J87" s="80">
        <v>35</v>
      </c>
      <c r="K87" s="80">
        <v>2</v>
      </c>
      <c r="L87" s="80">
        <v>2</v>
      </c>
      <c r="M87" s="80">
        <v>8</v>
      </c>
      <c r="N87" s="82">
        <f>COUNTIF(Table7[Spawner],Table1[[#This Row],[Spawner Prefab]])</f>
        <v>26</v>
      </c>
      <c r="O87" s="82">
        <f>ROUND((Table1[[#This Row],[Total in "Medieval_Final_Village"]]/SUM(Table1[Total in "Medieval_Final_Village"]))*100,1)</f>
        <v>1.2</v>
      </c>
      <c r="P87" s="80">
        <f>COUNTIF(Table15[Spawner],Table1[[#This Row],[Spawner Prefab]])</f>
        <v>11</v>
      </c>
      <c r="Q87" s="80">
        <f>ROUND((Table1[[#This Row],[Total in "Medieval_Final_Castle"]]/SUM(Table1[Total in "Medieval_Final_Castle"]))*100,1)</f>
        <v>0.7</v>
      </c>
    </row>
    <row r="88" spans="4:17" x14ac:dyDescent="0.25">
      <c r="D88" s="79" t="s">
        <v>307</v>
      </c>
      <c r="E88" s="79" t="s">
        <v>308</v>
      </c>
      <c r="F88" s="79" t="s">
        <v>309</v>
      </c>
      <c r="G88" s="80">
        <v>120</v>
      </c>
      <c r="H88" s="80">
        <v>120</v>
      </c>
      <c r="I88" s="80">
        <v>2</v>
      </c>
      <c r="J88" s="80">
        <v>25</v>
      </c>
      <c r="K88" s="80">
        <v>0</v>
      </c>
      <c r="L88" s="80">
        <v>0</v>
      </c>
      <c r="M88" s="80" t="s">
        <v>9</v>
      </c>
      <c r="N88" s="82">
        <f>COUNTIF(Table7[Spawner],Table1[[#This Row],[Spawner Prefab]])</f>
        <v>46</v>
      </c>
      <c r="O88" s="82">
        <f>ROUND((Table1[[#This Row],[Total in "Medieval_Final_Village"]]/SUM(Table1[Total in "Medieval_Final_Village"]))*100,1)</f>
        <v>2.2000000000000002</v>
      </c>
      <c r="P88" s="80">
        <f>COUNTIF(Table15[Spawner],Table1[[#This Row],[Spawner Prefab]])</f>
        <v>76</v>
      </c>
      <c r="Q88" s="80">
        <f>ROUND((Table1[[#This Row],[Total in "Medieval_Final_Castle"]]/SUM(Table1[Total in "Medieval_Final_Castle"]))*100,1)</f>
        <v>4.8</v>
      </c>
    </row>
    <row r="89" spans="4:17" x14ac:dyDescent="0.25">
      <c r="D89" s="79" t="s">
        <v>307</v>
      </c>
      <c r="E89" s="79" t="s">
        <v>572</v>
      </c>
      <c r="F89" s="79" t="s">
        <v>573</v>
      </c>
      <c r="G89" s="80">
        <v>120</v>
      </c>
      <c r="H89" s="80">
        <v>120</v>
      </c>
      <c r="I89" s="80">
        <v>2</v>
      </c>
      <c r="J89" s="80">
        <v>25</v>
      </c>
      <c r="K89" s="80">
        <v>0</v>
      </c>
      <c r="L89" s="80">
        <v>0</v>
      </c>
      <c r="M89" s="80" t="s">
        <v>9</v>
      </c>
      <c r="N89" s="82">
        <f>COUNTIF(Table7[Spawner],Table1[[#This Row],[Spawner Prefab]])</f>
        <v>0</v>
      </c>
      <c r="O89" s="82">
        <f>ROUND((Table1[[#This Row],[Total in "Medieval_Final_Village"]]/SUM(Table1[Total in "Medieval_Final_Village"]))*100,1)</f>
        <v>0</v>
      </c>
      <c r="P89" s="80">
        <f>COUNTIF(Table15[Spawner],Table1[[#This Row],[Spawner Prefab]])</f>
        <v>0</v>
      </c>
      <c r="Q89" s="80">
        <f>ROUND((Table1[[#This Row],[Total in "Medieval_Final_Castle"]]/SUM(Table1[Total in "Medieval_Final_Castle"]))*100,1)</f>
        <v>0</v>
      </c>
    </row>
    <row r="90" spans="4:17" x14ac:dyDescent="0.25">
      <c r="D90" s="79" t="s">
        <v>454</v>
      </c>
      <c r="E90" s="79" t="s">
        <v>455</v>
      </c>
      <c r="F90" s="79" t="s">
        <v>456</v>
      </c>
      <c r="G90" s="80">
        <v>280</v>
      </c>
      <c r="H90" s="80">
        <v>280</v>
      </c>
      <c r="I90" s="80">
        <v>20</v>
      </c>
      <c r="J90" s="80">
        <v>70</v>
      </c>
      <c r="K90" s="80">
        <v>2</v>
      </c>
      <c r="L90" s="80">
        <v>2</v>
      </c>
      <c r="M90" s="80" t="s">
        <v>9</v>
      </c>
      <c r="N90" s="82">
        <f>COUNTIF(Table7[Spawner],Table1[[#This Row],[Spawner Prefab]])</f>
        <v>22</v>
      </c>
      <c r="O90" s="82">
        <f>ROUND((Table1[[#This Row],[Total in "Medieval_Final_Village"]]/SUM(Table1[Total in "Medieval_Final_Village"]))*100,1)</f>
        <v>1</v>
      </c>
      <c r="P90" s="80">
        <f>COUNTIF(Table15[Spawner],Table1[[#This Row],[Spawner Prefab]])</f>
        <v>6</v>
      </c>
      <c r="Q90" s="80">
        <f>ROUND((Table1[[#This Row],[Total in "Medieval_Final_Castle"]]/SUM(Table1[Total in "Medieval_Final_Castle"]))*100,1)</f>
        <v>0.4</v>
      </c>
    </row>
    <row r="91" spans="4:17" x14ac:dyDescent="0.25">
      <c r="D91" s="79" t="s">
        <v>78</v>
      </c>
      <c r="E91" s="79" t="s">
        <v>310</v>
      </c>
      <c r="F91" s="79" t="s">
        <v>311</v>
      </c>
      <c r="G91" s="80">
        <v>260</v>
      </c>
      <c r="H91" s="80">
        <v>260</v>
      </c>
      <c r="I91" s="80">
        <v>15</v>
      </c>
      <c r="J91" s="80">
        <v>75</v>
      </c>
      <c r="K91" s="80">
        <v>0</v>
      </c>
      <c r="L91" s="80">
        <v>0</v>
      </c>
      <c r="M91" s="80" t="s">
        <v>9</v>
      </c>
      <c r="N91" s="82">
        <f>COUNTIF(Table7[Spawner],Table1[[#This Row],[Spawner Prefab]])</f>
        <v>0</v>
      </c>
      <c r="O91" s="82">
        <f>ROUND((Table1[[#This Row],[Total in "Medieval_Final_Village"]]/SUM(Table1[Total in "Medieval_Final_Village"]))*100,1)</f>
        <v>0</v>
      </c>
      <c r="P91" s="80">
        <f>COUNTIF(Table15[Spawner],Table1[[#This Row],[Spawner Prefab]])</f>
        <v>0</v>
      </c>
      <c r="Q91" s="80">
        <f>ROUND((Table1[[#This Row],[Total in "Medieval_Final_Castle"]]/SUM(Table1[Total in "Medieval_Final_Castle"]))*100,1)</f>
        <v>0</v>
      </c>
    </row>
    <row r="92" spans="4:17" x14ac:dyDescent="0.25">
      <c r="D92" s="79" t="s">
        <v>78</v>
      </c>
      <c r="E92" s="79" t="s">
        <v>312</v>
      </c>
      <c r="F92" s="79" t="s">
        <v>313</v>
      </c>
      <c r="G92" s="80">
        <v>260</v>
      </c>
      <c r="H92" s="80">
        <v>260</v>
      </c>
      <c r="I92" s="80">
        <v>15</v>
      </c>
      <c r="J92" s="80">
        <v>75</v>
      </c>
      <c r="K92" s="80">
        <v>0</v>
      </c>
      <c r="L92" s="80">
        <v>0</v>
      </c>
      <c r="M92" s="80" t="s">
        <v>9</v>
      </c>
      <c r="N92" s="82">
        <f>COUNTIF(Table7[Spawner],Table1[[#This Row],[Spawner Prefab]])</f>
        <v>0</v>
      </c>
      <c r="O92" s="82">
        <f>ROUND((Table1[[#This Row],[Total in "Medieval_Final_Village"]]/SUM(Table1[Total in "Medieval_Final_Village"]))*100,1)</f>
        <v>0</v>
      </c>
      <c r="P92" s="80">
        <f>COUNTIF(Table15[Spawner],Table1[[#This Row],[Spawner Prefab]])</f>
        <v>1</v>
      </c>
      <c r="Q92" s="80">
        <f>ROUND((Table1[[#This Row],[Total in "Medieval_Final_Castle"]]/SUM(Table1[Total in "Medieval_Final_Castle"]))*100,1)</f>
        <v>0.1</v>
      </c>
    </row>
    <row r="93" spans="4:17" x14ac:dyDescent="0.25">
      <c r="D93" s="79" t="s">
        <v>73</v>
      </c>
      <c r="E93" s="79" t="s">
        <v>357</v>
      </c>
      <c r="F93" s="79" t="s">
        <v>358</v>
      </c>
      <c r="G93" s="80">
        <v>130</v>
      </c>
      <c r="H93" s="80">
        <v>130</v>
      </c>
      <c r="I93" s="80">
        <v>15</v>
      </c>
      <c r="J93" s="80">
        <v>50</v>
      </c>
      <c r="K93" s="80">
        <v>0</v>
      </c>
      <c r="L93" s="80">
        <v>0</v>
      </c>
      <c r="M93" s="80" t="s">
        <v>9</v>
      </c>
      <c r="N93" s="82">
        <f>COUNTIF(Table7[Spawner],Table1[[#This Row],[Spawner Prefab]])</f>
        <v>2</v>
      </c>
      <c r="O93" s="82">
        <f>ROUND((Table1[[#This Row],[Total in "Medieval_Final_Village"]]/SUM(Table1[Total in "Medieval_Final_Village"]))*100,1)</f>
        <v>0.1</v>
      </c>
      <c r="P93" s="80">
        <f>COUNTIF(Table15[Spawner],Table1[[#This Row],[Spawner Prefab]])</f>
        <v>0</v>
      </c>
      <c r="Q93" s="80">
        <f>ROUND((Table1[[#This Row],[Total in "Medieval_Final_Castle"]]/SUM(Table1[Total in "Medieval_Final_Castle"]))*100,1)</f>
        <v>0</v>
      </c>
    </row>
    <row r="94" spans="4:17" x14ac:dyDescent="0.25">
      <c r="D94" s="79" t="s">
        <v>314</v>
      </c>
      <c r="E94" s="79" t="s">
        <v>315</v>
      </c>
      <c r="F94" s="79" t="s">
        <v>316</v>
      </c>
      <c r="G94" s="80">
        <v>350</v>
      </c>
      <c r="H94" s="80">
        <v>350</v>
      </c>
      <c r="I94" s="80">
        <v>30</v>
      </c>
      <c r="J94" s="80">
        <v>83</v>
      </c>
      <c r="K94" s="80">
        <v>1</v>
      </c>
      <c r="L94" s="80">
        <v>1</v>
      </c>
      <c r="M94" s="80">
        <v>15</v>
      </c>
      <c r="N94" s="82">
        <f>COUNTIF(Table7[Spawner],Table1[[#This Row],[Spawner Prefab]])</f>
        <v>2</v>
      </c>
      <c r="O94" s="82">
        <f>ROUND((Table1[[#This Row],[Total in "Medieval_Final_Village"]]/SUM(Table1[Total in "Medieval_Final_Village"]))*100,1)</f>
        <v>0.1</v>
      </c>
      <c r="P94" s="80">
        <f>COUNTIF(Table15[Spawner],Table1[[#This Row],[Spawner Prefab]])</f>
        <v>0</v>
      </c>
      <c r="Q94" s="80">
        <f>ROUND((Table1[[#This Row],[Total in "Medieval_Final_Castle"]]/SUM(Table1[Total in "Medieval_Final_Castle"]))*100,1)</f>
        <v>0</v>
      </c>
    </row>
    <row r="95" spans="4:17" x14ac:dyDescent="0.25">
      <c r="D95" s="79" t="s">
        <v>79</v>
      </c>
      <c r="E95" s="79" t="s">
        <v>317</v>
      </c>
      <c r="F95" s="79" t="s">
        <v>318</v>
      </c>
      <c r="G95" s="80">
        <v>200</v>
      </c>
      <c r="H95" s="80">
        <v>200</v>
      </c>
      <c r="I95" s="80">
        <v>7</v>
      </c>
      <c r="J95" s="80">
        <v>75</v>
      </c>
      <c r="K95" s="80">
        <v>0</v>
      </c>
      <c r="L95" s="80">
        <v>0</v>
      </c>
      <c r="M95" s="80" t="s">
        <v>9</v>
      </c>
      <c r="N95" s="82">
        <f>COUNTIF(Table7[Spawner],Table1[[#This Row],[Spawner Prefab]])</f>
        <v>51</v>
      </c>
      <c r="O95" s="82">
        <f>ROUND((Table1[[#This Row],[Total in "Medieval_Final_Village"]]/SUM(Table1[Total in "Medieval_Final_Village"]))*100,1)</f>
        <v>2.4</v>
      </c>
      <c r="P95" s="80">
        <f>COUNTIF(Table15[Spawner],Table1[[#This Row],[Spawner Prefab]])</f>
        <v>0</v>
      </c>
      <c r="Q95" s="80">
        <f>ROUND((Table1[[#This Row],[Total in "Medieval_Final_Castle"]]/SUM(Table1[Total in "Medieval_Final_Castle"]))*100,1)</f>
        <v>0</v>
      </c>
    </row>
    <row r="96" spans="4:17" x14ac:dyDescent="0.25">
      <c r="D96" s="79" t="s">
        <v>79</v>
      </c>
      <c r="E96" s="79" t="s">
        <v>319</v>
      </c>
      <c r="F96" s="79" t="s">
        <v>320</v>
      </c>
      <c r="G96" s="80">
        <v>200</v>
      </c>
      <c r="H96" s="80">
        <v>200</v>
      </c>
      <c r="I96" s="80">
        <v>7</v>
      </c>
      <c r="J96" s="80">
        <v>75</v>
      </c>
      <c r="K96" s="80">
        <v>0</v>
      </c>
      <c r="L96" s="80">
        <v>0</v>
      </c>
      <c r="M96" s="80" t="s">
        <v>9</v>
      </c>
      <c r="N96" s="82">
        <f>COUNTIF(Table7[Spawner],Table1[[#This Row],[Spawner Prefab]])</f>
        <v>0</v>
      </c>
      <c r="O96" s="82">
        <f>ROUND((Table1[[#This Row],[Total in "Medieval_Final_Village"]]/SUM(Table1[Total in "Medieval_Final_Village"]))*100,1)</f>
        <v>0</v>
      </c>
      <c r="P96" s="80">
        <f>COUNTIF(Table15[Spawner],Table1[[#This Row],[Spawner Prefab]])</f>
        <v>0</v>
      </c>
      <c r="Q96" s="80">
        <f>ROUND((Table1[[#This Row],[Total in "Medieval_Final_Castle"]]/SUM(Table1[Total in "Medieval_Final_Castle"]))*100,1)</f>
        <v>0</v>
      </c>
    </row>
    <row r="97" spans="4:17" x14ac:dyDescent="0.25">
      <c r="D97" s="79" t="s">
        <v>321</v>
      </c>
      <c r="E97" s="79" t="s">
        <v>322</v>
      </c>
      <c r="F97" s="79" t="s">
        <v>323</v>
      </c>
      <c r="G97" s="80">
        <v>300</v>
      </c>
      <c r="H97" s="80">
        <v>300</v>
      </c>
      <c r="I97" s="80">
        <v>30</v>
      </c>
      <c r="J97" s="80">
        <v>105</v>
      </c>
      <c r="K97" s="80">
        <v>2</v>
      </c>
      <c r="L97" s="80">
        <v>2</v>
      </c>
      <c r="M97" s="80" t="s">
        <v>9</v>
      </c>
      <c r="N97" s="82">
        <f>COUNTIF(Table7[Spawner],Table1[[#This Row],[Spawner Prefab]])</f>
        <v>0</v>
      </c>
      <c r="O97" s="82">
        <f>ROUND((Table1[[#This Row],[Total in "Medieval_Final_Village"]]/SUM(Table1[Total in "Medieval_Final_Village"]))*100,1)</f>
        <v>0</v>
      </c>
      <c r="P97" s="80">
        <f>COUNTIF(Table15[Spawner],Table1[[#This Row],[Spawner Prefab]])</f>
        <v>2</v>
      </c>
      <c r="Q97" s="80">
        <f>ROUND((Table1[[#This Row],[Total in "Medieval_Final_Castle"]]/SUM(Table1[Total in "Medieval_Final_Castle"]))*100,1)</f>
        <v>0.1</v>
      </c>
    </row>
    <row r="98" spans="4:17" x14ac:dyDescent="0.25">
      <c r="D98" s="79" t="s">
        <v>80</v>
      </c>
      <c r="E98" s="79" t="s">
        <v>324</v>
      </c>
      <c r="F98" s="79" t="s">
        <v>325</v>
      </c>
      <c r="G98" s="80">
        <v>310</v>
      </c>
      <c r="H98" s="80">
        <v>310</v>
      </c>
      <c r="I98" s="80">
        <v>50</v>
      </c>
      <c r="J98" s="80">
        <v>70</v>
      </c>
      <c r="K98" s="80">
        <v>2</v>
      </c>
      <c r="L98" s="80">
        <v>1</v>
      </c>
      <c r="M98" s="80">
        <v>55</v>
      </c>
      <c r="N98" s="82">
        <f>COUNTIF(Table7[Spawner],Table1[[#This Row],[Spawner Prefab]])</f>
        <v>0</v>
      </c>
      <c r="O98" s="82">
        <f>ROUND((Table1[[#This Row],[Total in "Medieval_Final_Village"]]/SUM(Table1[Total in "Medieval_Final_Village"]))*100,1)</f>
        <v>0</v>
      </c>
      <c r="P98" s="80">
        <f>COUNTIF(Table15[Spawner],Table1[[#This Row],[Spawner Prefab]])</f>
        <v>3</v>
      </c>
      <c r="Q98" s="80">
        <f>ROUND((Table1[[#This Row],[Total in "Medieval_Final_Castle"]]/SUM(Table1[Total in "Medieval_Final_Castle"]))*100,1)</f>
        <v>0.2</v>
      </c>
    </row>
    <row r="99" spans="4:17" ht="15" customHeight="1" x14ac:dyDescent="0.25">
      <c r="D99" s="79" t="s">
        <v>80</v>
      </c>
      <c r="E99" s="79" t="s">
        <v>326</v>
      </c>
      <c r="F99" s="79" t="s">
        <v>327</v>
      </c>
      <c r="G99" s="80">
        <v>310</v>
      </c>
      <c r="H99" s="80">
        <v>310</v>
      </c>
      <c r="I99" s="80">
        <v>50</v>
      </c>
      <c r="J99" s="80">
        <v>70</v>
      </c>
      <c r="K99" s="80">
        <v>2</v>
      </c>
      <c r="L99" s="80">
        <v>1</v>
      </c>
      <c r="M99" s="80">
        <v>55</v>
      </c>
      <c r="N99" s="82">
        <f>COUNTIF(Table7[Spawner],Table1[[#This Row],[Spawner Prefab]])</f>
        <v>0</v>
      </c>
      <c r="O99" s="82">
        <f>ROUND((Table1[[#This Row],[Total in "Medieval_Final_Village"]]/SUM(Table1[Total in "Medieval_Final_Village"]))*100,1)</f>
        <v>0</v>
      </c>
      <c r="P99" s="80">
        <f>COUNTIF(Table15[Spawner],Table1[[#This Row],[Spawner Prefab]])</f>
        <v>5</v>
      </c>
      <c r="Q99" s="80">
        <f>ROUND((Table1[[#This Row],[Total in "Medieval_Final_Castle"]]/SUM(Table1[Total in "Medieval_Final_Castle"]))*100,1)</f>
        <v>0.3</v>
      </c>
    </row>
    <row r="100" spans="4:17" ht="15.75" customHeight="1" x14ac:dyDescent="0.25">
      <c r="D100" s="79" t="s">
        <v>80</v>
      </c>
      <c r="E100" s="79" t="s">
        <v>328</v>
      </c>
      <c r="F100" s="79" t="s">
        <v>329</v>
      </c>
      <c r="G100" s="80">
        <v>310</v>
      </c>
      <c r="H100" s="80">
        <v>310</v>
      </c>
      <c r="I100" s="80">
        <v>50</v>
      </c>
      <c r="J100" s="80">
        <v>70</v>
      </c>
      <c r="K100" s="80">
        <v>2</v>
      </c>
      <c r="L100" s="80">
        <v>1</v>
      </c>
      <c r="M100" s="80">
        <v>40</v>
      </c>
      <c r="N100" s="82">
        <f>COUNTIF(Table7[Spawner],Table1[[#This Row],[Spawner Prefab]])</f>
        <v>0</v>
      </c>
      <c r="O100" s="82">
        <f>ROUND((Table1[[#This Row],[Total in "Medieval_Final_Village"]]/SUM(Table1[Total in "Medieval_Final_Village"]))*100,1)</f>
        <v>0</v>
      </c>
      <c r="P100" s="80">
        <f>COUNTIF(Table15[Spawner],Table1[[#This Row],[Spawner Prefab]])</f>
        <v>0</v>
      </c>
      <c r="Q100" s="80">
        <f>ROUND((Table1[[#This Row],[Total in "Medieval_Final_Castle"]]/SUM(Table1[Total in "Medieval_Final_Castle"]))*100,1)</f>
        <v>0</v>
      </c>
    </row>
    <row r="101" spans="4:17" x14ac:dyDescent="0.25">
      <c r="D101" s="79" t="s">
        <v>89</v>
      </c>
      <c r="E101" s="79" t="s">
        <v>330</v>
      </c>
      <c r="F101" s="79" t="s">
        <v>331</v>
      </c>
      <c r="G101" s="80">
        <v>180</v>
      </c>
      <c r="H101" s="80">
        <v>180</v>
      </c>
      <c r="I101" s="80">
        <v>10</v>
      </c>
      <c r="J101" s="80">
        <v>75</v>
      </c>
      <c r="K101" s="80">
        <v>0</v>
      </c>
      <c r="L101" s="80">
        <v>0</v>
      </c>
      <c r="M101" s="80">
        <v>5</v>
      </c>
      <c r="N101" s="82">
        <f>COUNTIF(Table7[Spawner],Table1[[#This Row],[Spawner Prefab]])</f>
        <v>14</v>
      </c>
      <c r="O101" s="82">
        <f>ROUND((Table1[[#This Row],[Total in "Medieval_Final_Village"]]/SUM(Table1[Total in "Medieval_Final_Village"]))*100,1)</f>
        <v>0.7</v>
      </c>
      <c r="P101" s="80">
        <f>COUNTIF(Table15[Spawner],Table1[[#This Row],[Spawner Prefab]])</f>
        <v>19</v>
      </c>
      <c r="Q101" s="80">
        <f>ROUND((Table1[[#This Row],[Total in "Medieval_Final_Castle"]]/SUM(Table1[Total in "Medieval_Final_Castle"]))*100,1)</f>
        <v>1.2</v>
      </c>
    </row>
    <row r="102" spans="4:17" x14ac:dyDescent="0.25">
      <c r="D102" s="79" t="s">
        <v>332</v>
      </c>
      <c r="E102" s="79" t="s">
        <v>333</v>
      </c>
      <c r="F102" s="79" t="s">
        <v>334</v>
      </c>
      <c r="G102" s="80">
        <v>170</v>
      </c>
      <c r="H102" s="80">
        <v>170</v>
      </c>
      <c r="I102" s="80">
        <v>20</v>
      </c>
      <c r="J102" s="80">
        <v>70</v>
      </c>
      <c r="K102" s="80">
        <v>2</v>
      </c>
      <c r="L102" s="80">
        <v>2</v>
      </c>
      <c r="M102" s="80">
        <v>10</v>
      </c>
      <c r="N102" s="82">
        <f>COUNTIF(Table7[Spawner],Table1[[#This Row],[Spawner Prefab]])</f>
        <v>10</v>
      </c>
      <c r="O102" s="82">
        <f>ROUND((Table1[[#This Row],[Total in "Medieval_Final_Village"]]/SUM(Table1[Total in "Medieval_Final_Village"]))*100,1)</f>
        <v>0.5</v>
      </c>
      <c r="P102" s="80">
        <f>COUNTIF(Table15[Spawner],Table1[[#This Row],[Spawner Prefab]])</f>
        <v>20</v>
      </c>
      <c r="Q102" s="80">
        <f>ROUND((Table1[[#This Row],[Total in "Medieval_Final_Castle"]]/SUM(Table1[Total in "Medieval_Final_Castle"]))*100,1)</f>
        <v>1.3</v>
      </c>
    </row>
    <row r="103" spans="4:17" x14ac:dyDescent="0.25">
      <c r="D103" s="79" t="s">
        <v>81</v>
      </c>
      <c r="E103" s="79" t="s">
        <v>335</v>
      </c>
      <c r="F103" s="79" t="s">
        <v>336</v>
      </c>
      <c r="G103" s="80">
        <v>170</v>
      </c>
      <c r="H103" s="80">
        <v>170</v>
      </c>
      <c r="I103" s="80">
        <v>20</v>
      </c>
      <c r="J103" s="80">
        <v>70</v>
      </c>
      <c r="K103" s="80">
        <v>2</v>
      </c>
      <c r="L103" s="80">
        <v>2</v>
      </c>
      <c r="M103" s="80">
        <v>25</v>
      </c>
      <c r="N103" s="82">
        <f>COUNTIF(Table7[Spawner],Table1[[#This Row],[Spawner Prefab]])</f>
        <v>65</v>
      </c>
      <c r="O103" s="82">
        <f>ROUND((Table1[[#This Row],[Total in "Medieval_Final_Village"]]/SUM(Table1[Total in "Medieval_Final_Village"]))*100,1)</f>
        <v>3.1</v>
      </c>
      <c r="P103" s="80">
        <f>COUNTIF(Table15[Spawner],Table1[[#This Row],[Spawner Prefab]])</f>
        <v>37</v>
      </c>
      <c r="Q103" s="80">
        <f>ROUND((Table1[[#This Row],[Total in "Medieval_Final_Castle"]]/SUM(Table1[Total in "Medieval_Final_Castle"]))*100,1)</f>
        <v>2.2999999999999998</v>
      </c>
    </row>
    <row r="104" spans="4:17" x14ac:dyDescent="0.25">
      <c r="D104" s="79" t="s">
        <v>82</v>
      </c>
      <c r="E104" s="79" t="s">
        <v>337</v>
      </c>
      <c r="F104" s="79" t="s">
        <v>338</v>
      </c>
      <c r="G104" s="80">
        <v>150</v>
      </c>
      <c r="H104" s="80">
        <v>150</v>
      </c>
      <c r="I104" s="80">
        <v>4</v>
      </c>
      <c r="J104" s="80">
        <v>25</v>
      </c>
      <c r="K104" s="80">
        <v>0</v>
      </c>
      <c r="L104" s="80">
        <v>0</v>
      </c>
      <c r="M104" s="80" t="s">
        <v>9</v>
      </c>
      <c r="N104" s="82">
        <f>COUNTIF(Table7[Spawner],Table1[[#This Row],[Spawner Prefab]])</f>
        <v>227</v>
      </c>
      <c r="O104" s="82">
        <f>ROUND((Table1[[#This Row],[Total in "Medieval_Final_Village"]]/SUM(Table1[Total in "Medieval_Final_Village"]))*100,1)</f>
        <v>10.7</v>
      </c>
      <c r="P104" s="80">
        <f>COUNTIF(Table15[Spawner],Table1[[#This Row],[Spawner Prefab]])</f>
        <v>119</v>
      </c>
      <c r="Q104" s="80">
        <f>ROUND((Table1[[#This Row],[Total in "Medieval_Final_Castle"]]/SUM(Table1[Total in "Medieval_Final_Castle"]))*100,1)</f>
        <v>7.5</v>
      </c>
    </row>
    <row r="105" spans="4:17" x14ac:dyDescent="0.25">
      <c r="D105" s="79" t="s">
        <v>82</v>
      </c>
      <c r="E105" s="79" t="s">
        <v>339</v>
      </c>
      <c r="F105" s="79" t="s">
        <v>340</v>
      </c>
      <c r="G105" s="80">
        <v>150</v>
      </c>
      <c r="H105" s="80">
        <v>150</v>
      </c>
      <c r="I105" s="80">
        <v>4</v>
      </c>
      <c r="J105" s="80">
        <v>25</v>
      </c>
      <c r="K105" s="80">
        <v>0</v>
      </c>
      <c r="L105" s="80">
        <v>0</v>
      </c>
      <c r="M105" s="80" t="s">
        <v>9</v>
      </c>
      <c r="N105" s="82">
        <f>COUNTIF(Table7[Spawner],Table1[[#This Row],[Spawner Prefab]])</f>
        <v>29</v>
      </c>
      <c r="O105" s="82">
        <f>ROUND((Table1[[#This Row],[Total in "Medieval_Final_Village"]]/SUM(Table1[Total in "Medieval_Final_Village"]))*100,1)</f>
        <v>1.4</v>
      </c>
      <c r="P105" s="80">
        <f>COUNTIF(Table15[Spawner],Table1[[#This Row],[Spawner Prefab]])</f>
        <v>77</v>
      </c>
      <c r="Q105" s="80">
        <f>ROUND((Table1[[#This Row],[Total in "Medieval_Final_Castle"]]/SUM(Table1[Total in "Medieval_Final_Castle"]))*100,1)</f>
        <v>4.9000000000000004</v>
      </c>
    </row>
    <row r="106" spans="4:17" x14ac:dyDescent="0.25">
      <c r="D106" s="79" t="s">
        <v>123</v>
      </c>
      <c r="E106" s="79" t="s">
        <v>342</v>
      </c>
      <c r="F106" s="79" t="s">
        <v>341</v>
      </c>
      <c r="G106" s="80">
        <v>180</v>
      </c>
      <c r="H106" s="80">
        <v>180</v>
      </c>
      <c r="I106" s="80">
        <v>3</v>
      </c>
      <c r="J106" s="80">
        <v>25</v>
      </c>
      <c r="K106" s="80">
        <v>0</v>
      </c>
      <c r="L106" s="80">
        <v>0</v>
      </c>
      <c r="M106" s="80" t="s">
        <v>9</v>
      </c>
      <c r="N106" s="82">
        <f>COUNTIF(Table7[Spawner],Table1[[#This Row],[Spawner Prefab]])</f>
        <v>34</v>
      </c>
      <c r="O106" s="82">
        <f>ROUND((Table1[[#This Row],[Total in "Medieval_Final_Village"]]/SUM(Table1[Total in "Medieval_Final_Village"]))*100,1)</f>
        <v>1.6</v>
      </c>
      <c r="P106" s="80">
        <f>COUNTIF(Table15[Spawner],Table1[[#This Row],[Spawner Prefab]])</f>
        <v>0</v>
      </c>
      <c r="Q106" s="80">
        <f>ROUND((Table1[[#This Row],[Total in "Medieval_Final_Castle"]]/SUM(Table1[Total in "Medieval_Final_Castle"]))*100,1)</f>
        <v>0</v>
      </c>
    </row>
    <row r="107" spans="4:17" x14ac:dyDescent="0.25">
      <c r="D107" s="79" t="s">
        <v>574</v>
      </c>
      <c r="E107" s="79" t="s">
        <v>531</v>
      </c>
      <c r="F107" s="79" t="s">
        <v>532</v>
      </c>
      <c r="G107" s="80">
        <v>180</v>
      </c>
      <c r="H107" s="80">
        <v>180</v>
      </c>
      <c r="I107" s="80">
        <v>25</v>
      </c>
      <c r="J107" s="80">
        <v>95</v>
      </c>
      <c r="K107" s="80">
        <v>3</v>
      </c>
      <c r="L107" s="80">
        <v>3</v>
      </c>
      <c r="M107" s="80">
        <v>25</v>
      </c>
      <c r="N107" s="82">
        <f>COUNTIF(Table7[Spawner],Table1[[#This Row],[Spawner Prefab]])</f>
        <v>0</v>
      </c>
      <c r="O107" s="82">
        <f>ROUND((Table1[[#This Row],[Total in "Medieval_Final_Village"]]/SUM(Table1[Total in "Medieval_Final_Village"]))*100,1)</f>
        <v>0</v>
      </c>
      <c r="P107" s="80">
        <f>COUNTIF(Table15[Spawner],Table1[[#This Row],[Spawner Prefab]])</f>
        <v>41</v>
      </c>
      <c r="Q107" s="80">
        <f>ROUND((Table1[[#This Row],[Total in "Medieval_Final_Castle"]]/SUM(Table1[Total in "Medieval_Final_Castle"]))*100,1)</f>
        <v>2.6</v>
      </c>
    </row>
    <row r="108" spans="4:17" x14ac:dyDescent="0.25">
      <c r="D108" s="79" t="s">
        <v>575</v>
      </c>
      <c r="E108" s="79" t="s">
        <v>533</v>
      </c>
      <c r="F108" s="79" t="s">
        <v>534</v>
      </c>
      <c r="G108" s="80">
        <v>120</v>
      </c>
      <c r="H108" s="80">
        <v>120</v>
      </c>
      <c r="I108" s="80">
        <v>10</v>
      </c>
      <c r="J108" s="80">
        <v>35</v>
      </c>
      <c r="K108" s="80">
        <v>2</v>
      </c>
      <c r="L108" s="80">
        <v>2</v>
      </c>
      <c r="M108" s="80" t="s">
        <v>9</v>
      </c>
      <c r="N108" s="82">
        <f>COUNTIF(Table7[Spawner],Table1[[#This Row],[Spawner Prefab]])</f>
        <v>0</v>
      </c>
      <c r="O108" s="82">
        <f>ROUND((Table1[[#This Row],[Total in "Medieval_Final_Village"]]/SUM(Table1[Total in "Medieval_Final_Village"]))*100,1)</f>
        <v>0</v>
      </c>
      <c r="P108" s="80">
        <f>COUNTIF(Table15[Spawner],Table1[[#This Row],[Spawner Prefab]])</f>
        <v>58</v>
      </c>
      <c r="Q108" s="80">
        <f>ROUND((Table1[[#This Row],[Total in "Medieval_Final_Castle"]]/SUM(Table1[Total in "Medieval_Final_Castle"]))*100,1)</f>
        <v>3.7</v>
      </c>
    </row>
    <row r="109" spans="4:17" x14ac:dyDescent="0.25">
      <c r="D109" s="79" t="s">
        <v>107</v>
      </c>
      <c r="E109" s="79" t="s">
        <v>592</v>
      </c>
      <c r="F109" s="79" t="s">
        <v>101</v>
      </c>
      <c r="G109" s="80">
        <v>200</v>
      </c>
      <c r="H109" s="80">
        <v>200</v>
      </c>
      <c r="I109" s="80">
        <v>3</v>
      </c>
      <c r="J109" s="80">
        <v>50</v>
      </c>
      <c r="K109" s="80">
        <v>0</v>
      </c>
      <c r="L109" s="80">
        <v>0</v>
      </c>
      <c r="M109" s="80" t="s">
        <v>9</v>
      </c>
      <c r="N109" s="82">
        <f>COUNTIF(Table7[Spawner],Table1[[#This Row],[Spawner Prefab]])</f>
        <v>0</v>
      </c>
      <c r="O109" s="82">
        <f>ROUND((Table1[[#This Row],[Total in "Medieval_Final_Village"]]/SUM(Table1[Total in "Medieval_Final_Village"]))*100,1)</f>
        <v>0</v>
      </c>
      <c r="P109" s="80">
        <f>COUNTIF(Table15[Spawner],Table1[[#This Row],[Spawner Prefab]])</f>
        <v>0</v>
      </c>
      <c r="Q109" s="80">
        <f>ROUND((Table1[[#This Row],[Total in "Medieval_Final_Castle"]]/SUM(Table1[Total in "Medieval_Final_Castle"]))*100,1)</f>
        <v>0</v>
      </c>
    </row>
    <row r="110" spans="4:17" x14ac:dyDescent="0.25">
      <c r="D110" s="79" t="s">
        <v>90</v>
      </c>
      <c r="E110" s="79" t="s">
        <v>576</v>
      </c>
      <c r="F110" s="79" t="s">
        <v>374</v>
      </c>
      <c r="G110" s="80">
        <v>200</v>
      </c>
      <c r="H110" s="80">
        <v>200</v>
      </c>
      <c r="I110" s="80">
        <v>8</v>
      </c>
      <c r="J110" s="80">
        <v>75</v>
      </c>
      <c r="K110" s="80">
        <v>0</v>
      </c>
      <c r="L110" s="80">
        <v>0</v>
      </c>
      <c r="M110" s="80" t="s">
        <v>9</v>
      </c>
      <c r="N110" s="82">
        <f>COUNTIF(Table7[Spawner],Table1[[#This Row],[Spawner Prefab]])</f>
        <v>0</v>
      </c>
      <c r="O110" s="82">
        <f>ROUND((Table1[[#This Row],[Total in "Medieval_Final_Village"]]/SUM(Table1[Total in "Medieval_Final_Village"]))*100,1)</f>
        <v>0</v>
      </c>
      <c r="P110" s="80">
        <f>COUNTIF(Table15[Spawner],Table1[[#This Row],[Spawner Prefab]])</f>
        <v>0</v>
      </c>
      <c r="Q110" s="80">
        <f>ROUND((Table1[[#This Row],[Total in "Medieval_Final_Castle"]]/SUM(Table1[Total in "Medieval_Final_Castle"]))*100,1)</f>
        <v>0</v>
      </c>
    </row>
    <row r="111" spans="4:17" x14ac:dyDescent="0.25">
      <c r="D111" s="79" t="s">
        <v>414</v>
      </c>
      <c r="E111" s="79" t="s">
        <v>577</v>
      </c>
      <c r="F111" s="79" t="s">
        <v>390</v>
      </c>
      <c r="G111" s="80">
        <v>120</v>
      </c>
      <c r="H111" s="80">
        <v>120</v>
      </c>
      <c r="I111" s="80">
        <v>6</v>
      </c>
      <c r="J111" s="80">
        <v>50</v>
      </c>
      <c r="K111" s="80">
        <v>0</v>
      </c>
      <c r="L111" s="80">
        <v>0</v>
      </c>
      <c r="M111" s="80" t="s">
        <v>9</v>
      </c>
      <c r="N111" s="82">
        <f>COUNTIF(Table7[Spawner],Table1[[#This Row],[Spawner Prefab]])</f>
        <v>0</v>
      </c>
      <c r="O111" s="82">
        <f>ROUND((Table1[[#This Row],[Total in "Medieval_Final_Village"]]/SUM(Table1[Total in "Medieval_Final_Village"]))*100,1)</f>
        <v>0</v>
      </c>
      <c r="P111" s="80">
        <f>COUNTIF(Table15[Spawner],Table1[[#This Row],[Spawner Prefab]])</f>
        <v>0</v>
      </c>
      <c r="Q111" s="80">
        <f>ROUND((Table1[[#This Row],[Total in "Medieval_Final_Castle"]]/SUM(Table1[Total in "Medieval_Final_Castle"]))*100,1)</f>
        <v>0</v>
      </c>
    </row>
    <row r="112" spans="4:17" x14ac:dyDescent="0.25">
      <c r="D112" s="79" t="s">
        <v>83</v>
      </c>
      <c r="E112" s="79" t="s">
        <v>578</v>
      </c>
      <c r="F112" s="79" t="s">
        <v>365</v>
      </c>
      <c r="G112" s="80">
        <v>120</v>
      </c>
      <c r="H112" s="80">
        <v>120</v>
      </c>
      <c r="I112" s="80">
        <v>15</v>
      </c>
      <c r="J112" s="80">
        <v>50</v>
      </c>
      <c r="K112" s="80">
        <v>0</v>
      </c>
      <c r="L112" s="80">
        <v>0</v>
      </c>
      <c r="M112" s="80" t="s">
        <v>9</v>
      </c>
      <c r="N112" s="82">
        <f>COUNTIF(Table7[Spawner],Table1[[#This Row],[Spawner Prefab]])</f>
        <v>0</v>
      </c>
      <c r="O112" s="82">
        <f>ROUND((Table1[[#This Row],[Total in "Medieval_Final_Village"]]/SUM(Table1[Total in "Medieval_Final_Village"]))*100,1)</f>
        <v>0</v>
      </c>
      <c r="P112" s="80">
        <f>COUNTIF(Table15[Spawner],Table1[[#This Row],[Spawner Prefab]])</f>
        <v>0</v>
      </c>
      <c r="Q112" s="80">
        <f>ROUND((Table1[[#This Row],[Total in "Medieval_Final_Castle"]]/SUM(Table1[Total in "Medieval_Final_Castle"]))*100,1)</f>
        <v>0</v>
      </c>
    </row>
    <row r="113" spans="4:17" x14ac:dyDescent="0.25">
      <c r="D113" s="79" t="s">
        <v>70</v>
      </c>
      <c r="E113" s="79" t="s">
        <v>579</v>
      </c>
      <c r="F113" s="79" t="s">
        <v>580</v>
      </c>
      <c r="G113" s="80">
        <v>280</v>
      </c>
      <c r="H113" s="80">
        <v>280</v>
      </c>
      <c r="I113" s="80">
        <v>20</v>
      </c>
      <c r="J113" s="80">
        <v>75</v>
      </c>
      <c r="K113" s="80">
        <v>0</v>
      </c>
      <c r="L113" s="80">
        <v>0</v>
      </c>
      <c r="M113" s="80">
        <v>4</v>
      </c>
      <c r="N113" s="82">
        <f>COUNTIF(Table7[Spawner],Table1[[#This Row],[Spawner Prefab]])</f>
        <v>0</v>
      </c>
      <c r="O113" s="82">
        <f>ROUND((Table1[[#This Row],[Total in "Medieval_Final_Village"]]/SUM(Table1[Total in "Medieval_Final_Village"]))*100,1)</f>
        <v>0</v>
      </c>
      <c r="P113" s="80">
        <f>COUNTIF(Table15[Spawner],Table1[[#This Row],[Spawner Prefab]])</f>
        <v>0</v>
      </c>
      <c r="Q113" s="80">
        <f>ROUND((Table1[[#This Row],[Total in "Medieval_Final_Castle"]]/SUM(Table1[Total in "Medieval_Final_Castle"]))*100,1)</f>
        <v>0</v>
      </c>
    </row>
    <row r="114" spans="4:17" x14ac:dyDescent="0.25">
      <c r="D114" s="79" t="s">
        <v>87</v>
      </c>
      <c r="E114" s="79" t="s">
        <v>581</v>
      </c>
      <c r="F114" s="79" t="s">
        <v>582</v>
      </c>
      <c r="G114" s="80">
        <v>220</v>
      </c>
      <c r="H114" s="80">
        <v>220</v>
      </c>
      <c r="I114" s="80">
        <v>10</v>
      </c>
      <c r="J114" s="80">
        <v>75</v>
      </c>
      <c r="K114" s="80">
        <v>0</v>
      </c>
      <c r="L114" s="80">
        <v>0</v>
      </c>
      <c r="M114" s="80">
        <v>3</v>
      </c>
      <c r="N114" s="82">
        <f>COUNTIF(Table7[Spawner],Table1[[#This Row],[Spawner Prefab]])</f>
        <v>0</v>
      </c>
      <c r="O114" s="82">
        <f>ROUND((Table1[[#This Row],[Total in "Medieval_Final_Village"]]/SUM(Table1[Total in "Medieval_Final_Village"]))*100,1)</f>
        <v>0</v>
      </c>
      <c r="P114" s="80">
        <f>COUNTIF(Table15[Spawner],Table1[[#This Row],[Spawner Prefab]])</f>
        <v>0</v>
      </c>
      <c r="Q114" s="80">
        <f>ROUND((Table1[[#This Row],[Total in "Medieval_Final_Castle"]]/SUM(Table1[Total in "Medieval_Final_Castle"]))*100,1)</f>
        <v>0</v>
      </c>
    </row>
    <row r="115" spans="4:17" x14ac:dyDescent="0.25">
      <c r="D115" s="79" t="s">
        <v>450</v>
      </c>
      <c r="E115" s="79" t="s">
        <v>583</v>
      </c>
      <c r="F115" s="79" t="s">
        <v>584</v>
      </c>
      <c r="G115" s="80">
        <v>140</v>
      </c>
      <c r="H115" s="80">
        <v>140</v>
      </c>
      <c r="I115" s="80">
        <v>10</v>
      </c>
      <c r="J115" s="80">
        <v>55</v>
      </c>
      <c r="K115" s="80">
        <v>1</v>
      </c>
      <c r="L115" s="80">
        <v>1</v>
      </c>
      <c r="M115" s="80" t="s">
        <v>9</v>
      </c>
      <c r="N115" s="82">
        <f>COUNTIF(Table7[Spawner],Table1[[#This Row],[Spawner Prefab]])</f>
        <v>0</v>
      </c>
      <c r="O115" s="82">
        <f>ROUND((Table1[[#This Row],[Total in "Medieval_Final_Village"]]/SUM(Table1[Total in "Medieval_Final_Village"]))*100,1)</f>
        <v>0</v>
      </c>
      <c r="P115" s="80">
        <f>COUNTIF(Table15[Spawner],Table1[[#This Row],[Spawner Prefab]])</f>
        <v>0</v>
      </c>
      <c r="Q115" s="80">
        <f>ROUND((Table1[[#This Row],[Total in "Medieval_Final_Castle"]]/SUM(Table1[Total in "Medieval_Final_Castle"]))*100,1)</f>
        <v>0</v>
      </c>
    </row>
    <row r="116" spans="4:17" x14ac:dyDescent="0.25">
      <c r="D116" s="79" t="s">
        <v>113</v>
      </c>
      <c r="E116" s="79" t="s">
        <v>585</v>
      </c>
      <c r="F116" s="79" t="s">
        <v>28</v>
      </c>
      <c r="G116" s="80">
        <v>5000</v>
      </c>
      <c r="H116" s="80">
        <v>5000</v>
      </c>
      <c r="I116" s="80">
        <v>70</v>
      </c>
      <c r="J116" s="80">
        <v>75</v>
      </c>
      <c r="K116" s="80">
        <v>0</v>
      </c>
      <c r="L116" s="80">
        <v>0</v>
      </c>
      <c r="M116" s="80" t="s">
        <v>9</v>
      </c>
      <c r="N116" s="82">
        <f>COUNTIF(Table7[Spawner],Table1[[#This Row],[Spawner Prefab]])</f>
        <v>0</v>
      </c>
      <c r="O116" s="82">
        <f>ROUND((Table1[[#This Row],[Total in "Medieval_Final_Village"]]/SUM(Table1[Total in "Medieval_Final_Village"]))*100,1)</f>
        <v>0</v>
      </c>
      <c r="P116" s="80">
        <f>COUNTIF(Table15[Spawner],Table1[[#This Row],[Spawner Prefab]])</f>
        <v>0</v>
      </c>
      <c r="Q116" s="80">
        <f>ROUND((Table1[[#This Row],[Total in "Medieval_Final_Castle"]]/SUM(Table1[Total in "Medieval_Final_Castle"]))*100,1)</f>
        <v>0</v>
      </c>
    </row>
    <row r="117" spans="4:17" x14ac:dyDescent="0.25">
      <c r="D117" s="79" t="s">
        <v>88</v>
      </c>
      <c r="E117" s="79" t="s">
        <v>586</v>
      </c>
      <c r="F117" s="79" t="s">
        <v>587</v>
      </c>
      <c r="G117" s="80">
        <v>200</v>
      </c>
      <c r="H117" s="80">
        <v>200</v>
      </c>
      <c r="I117" s="80">
        <v>20</v>
      </c>
      <c r="J117" s="80">
        <v>75</v>
      </c>
      <c r="K117" s="80">
        <v>0</v>
      </c>
      <c r="L117" s="80">
        <v>0</v>
      </c>
      <c r="M117" s="80">
        <v>24</v>
      </c>
      <c r="N117" s="82">
        <f>COUNTIF(Table7[Spawner],Table1[[#This Row],[Spawner Prefab]])</f>
        <v>0</v>
      </c>
      <c r="O117" s="82">
        <f>ROUND((Table1[[#This Row],[Total in "Medieval_Final_Village"]]/SUM(Table1[Total in "Medieval_Final_Village"]))*100,1)</f>
        <v>0</v>
      </c>
      <c r="P117" s="80">
        <f>COUNTIF(Table15[Spawner],Table1[[#This Row],[Spawner Prefab]])</f>
        <v>0</v>
      </c>
      <c r="Q117" s="80">
        <f>ROUND((Table1[[#This Row],[Total in "Medieval_Final_Castle"]]/SUM(Table1[Total in "Medieval_Final_Castle"]))*100,1)</f>
        <v>0</v>
      </c>
    </row>
    <row r="118" spans="4:17" x14ac:dyDescent="0.25">
      <c r="D118" s="79" t="s">
        <v>359</v>
      </c>
      <c r="E118" s="79" t="s">
        <v>360</v>
      </c>
      <c r="F118" s="79" t="s">
        <v>361</v>
      </c>
      <c r="G118" s="80">
        <v>420</v>
      </c>
      <c r="H118" s="80">
        <v>420</v>
      </c>
      <c r="I118" s="80">
        <v>150</v>
      </c>
      <c r="J118" s="80">
        <v>83</v>
      </c>
      <c r="K118" s="80">
        <v>1</v>
      </c>
      <c r="L118" s="80">
        <v>2</v>
      </c>
      <c r="M118" s="80">
        <v>60</v>
      </c>
      <c r="N118" s="82">
        <f>COUNTIF(Table7[Spawner],Table1[[#This Row],[Spawner Prefab]])</f>
        <v>15</v>
      </c>
      <c r="O118" s="82">
        <f>ROUND((Table1[[#This Row],[Total in "Medieval_Final_Village"]]/SUM(Table1[Total in "Medieval_Final_Village"]))*100,1)</f>
        <v>0.7</v>
      </c>
      <c r="P118" s="80">
        <f>COUNTIF(Table15[Spawner],Table1[[#This Row],[Spawner Prefab]])</f>
        <v>0</v>
      </c>
      <c r="Q118" s="80">
        <f>ROUND((Table1[[#This Row],[Total in "Medieval_Final_Castle"]]/SUM(Table1[Total in "Medieval_Final_Castle"]))*100,1)</f>
        <v>0</v>
      </c>
    </row>
    <row r="119" spans="4:17" x14ac:dyDescent="0.25">
      <c r="D119" s="79" t="s">
        <v>126</v>
      </c>
      <c r="E119" s="79" t="s">
        <v>362</v>
      </c>
      <c r="F119" s="79" t="s">
        <v>363</v>
      </c>
      <c r="G119" s="80">
        <v>140</v>
      </c>
      <c r="H119" s="80">
        <v>140</v>
      </c>
      <c r="I119" s="80">
        <v>2</v>
      </c>
      <c r="J119" s="80">
        <v>25</v>
      </c>
      <c r="K119" s="80">
        <v>0</v>
      </c>
      <c r="L119" s="80">
        <v>0</v>
      </c>
      <c r="M119" s="80" t="s">
        <v>9</v>
      </c>
      <c r="N119" s="82">
        <f>COUNTIF(Table7[Spawner],Table1[[#This Row],[Spawner Prefab]])</f>
        <v>0</v>
      </c>
      <c r="O119" s="82">
        <f>ROUND((Table1[[#This Row],[Total in "Medieval_Final_Village"]]/SUM(Table1[Total in "Medieval_Final_Village"]))*100,1)</f>
        <v>0</v>
      </c>
      <c r="P119" s="80">
        <f>COUNTIF(Table15[Spawner],Table1[[#This Row],[Spawner Prefab]])</f>
        <v>0</v>
      </c>
      <c r="Q119" s="80">
        <f>ROUND((Table1[[#This Row],[Total in "Medieval_Final_Castle"]]/SUM(Table1[Total in "Medieval_Final_Castle"]))*100,1)</f>
        <v>0</v>
      </c>
    </row>
    <row r="120" spans="4:17" x14ac:dyDescent="0.25">
      <c r="D120" s="79" t="s">
        <v>83</v>
      </c>
      <c r="E120" s="79" t="s">
        <v>428</v>
      </c>
      <c r="F120" s="79" t="s">
        <v>365</v>
      </c>
      <c r="G120" s="80">
        <v>120</v>
      </c>
      <c r="H120" s="80">
        <v>120</v>
      </c>
      <c r="I120" s="80">
        <v>15</v>
      </c>
      <c r="J120" s="80">
        <v>50</v>
      </c>
      <c r="K120" s="80">
        <v>0</v>
      </c>
      <c r="L120" s="80">
        <v>0</v>
      </c>
      <c r="M120" s="80" t="s">
        <v>9</v>
      </c>
      <c r="N120" s="82">
        <f>COUNTIF(Table7[Spawner],Table1[[#This Row],[Spawner Prefab]])</f>
        <v>12</v>
      </c>
      <c r="O120" s="82">
        <f>ROUND((Table1[[#This Row],[Total in "Medieval_Final_Village"]]/SUM(Table1[Total in "Medieval_Final_Village"]))*100,1)</f>
        <v>0.6</v>
      </c>
      <c r="P120" s="80">
        <f>COUNTIF(Table15[Spawner],Table1[[#This Row],[Spawner Prefab]])</f>
        <v>12</v>
      </c>
      <c r="Q120" s="80">
        <f>ROUND((Table1[[#This Row],[Total in "Medieval_Final_Castle"]]/SUM(Table1[Total in "Medieval_Final_Castle"]))*100,1)</f>
        <v>0.8</v>
      </c>
    </row>
    <row r="121" spans="4:17" x14ac:dyDescent="0.25">
      <c r="D121" s="79" t="s">
        <v>83</v>
      </c>
      <c r="E121" s="79" t="s">
        <v>364</v>
      </c>
      <c r="F121" s="79" t="s">
        <v>365</v>
      </c>
      <c r="G121" s="80">
        <v>220</v>
      </c>
      <c r="H121" s="80">
        <v>220</v>
      </c>
      <c r="I121" s="80">
        <v>15</v>
      </c>
      <c r="J121" s="80">
        <v>50</v>
      </c>
      <c r="K121" s="80">
        <v>0</v>
      </c>
      <c r="L121" s="80">
        <v>0</v>
      </c>
      <c r="M121" s="80" t="s">
        <v>9</v>
      </c>
      <c r="N121" s="82">
        <f>COUNTIF(Table7[Spawner],Table1[[#This Row],[Spawner Prefab]])</f>
        <v>29</v>
      </c>
      <c r="O121" s="82">
        <f>ROUND((Table1[[#This Row],[Total in "Medieval_Final_Village"]]/SUM(Table1[Total in "Medieval_Final_Village"]))*100,1)</f>
        <v>1.4</v>
      </c>
      <c r="P121" s="80">
        <f>COUNTIF(Table15[Spawner],Table1[[#This Row],[Spawner Prefab]])</f>
        <v>5</v>
      </c>
      <c r="Q121" s="80">
        <f>ROUND((Table1[[#This Row],[Total in "Medieval_Final_Castle"]]/SUM(Table1[Total in "Medieval_Final_Castle"]))*100,1)</f>
        <v>0.3</v>
      </c>
    </row>
    <row r="122" spans="4:17" x14ac:dyDescent="0.25">
      <c r="D122" s="79" t="s">
        <v>83</v>
      </c>
      <c r="E122" s="79" t="s">
        <v>366</v>
      </c>
      <c r="F122" s="79" t="s">
        <v>367</v>
      </c>
      <c r="G122" s="80">
        <v>220</v>
      </c>
      <c r="H122" s="80">
        <v>220</v>
      </c>
      <c r="I122" s="80">
        <v>15</v>
      </c>
      <c r="J122" s="80">
        <v>50</v>
      </c>
      <c r="K122" s="80">
        <v>0</v>
      </c>
      <c r="L122" s="80">
        <v>0</v>
      </c>
      <c r="M122" s="80" t="s">
        <v>9</v>
      </c>
      <c r="N122" s="82">
        <f>COUNTIF(Table7[Spawner],Table1[[#This Row],[Spawner Prefab]])</f>
        <v>8</v>
      </c>
      <c r="O122" s="82">
        <f>ROUND((Table1[[#This Row],[Total in "Medieval_Final_Village"]]/SUM(Table1[Total in "Medieval_Final_Village"]))*100,1)</f>
        <v>0.4</v>
      </c>
      <c r="P122" s="80">
        <f>COUNTIF(Table15[Spawner],Table1[[#This Row],[Spawner Prefab]])</f>
        <v>0</v>
      </c>
      <c r="Q122" s="80">
        <f>ROUND((Table1[[#This Row],[Total in "Medieval_Final_Castle"]]/SUM(Table1[Total in "Medieval_Final_Castle"]))*100,1)</f>
        <v>0</v>
      </c>
    </row>
    <row r="123" spans="4:17" x14ac:dyDescent="0.25">
      <c r="D123" s="79" t="s">
        <v>84</v>
      </c>
      <c r="E123" s="79" t="s">
        <v>368</v>
      </c>
      <c r="F123" s="79" t="s">
        <v>369</v>
      </c>
      <c r="G123" s="80">
        <v>220</v>
      </c>
      <c r="H123" s="80">
        <v>220</v>
      </c>
      <c r="I123" s="80">
        <v>15</v>
      </c>
      <c r="J123" s="80">
        <v>50</v>
      </c>
      <c r="K123" s="80">
        <v>0</v>
      </c>
      <c r="L123" s="80">
        <v>0</v>
      </c>
      <c r="M123" s="80" t="s">
        <v>9</v>
      </c>
      <c r="N123" s="82">
        <f>COUNTIF(Table7[Spawner],Table1[[#This Row],[Spawner Prefab]])</f>
        <v>3</v>
      </c>
      <c r="O123" s="82">
        <f>ROUND((Table1[[#This Row],[Total in "Medieval_Final_Village"]]/SUM(Table1[Total in "Medieval_Final_Village"]))*100,1)</f>
        <v>0.1</v>
      </c>
      <c r="P123" s="80">
        <f>COUNTIF(Table15[Spawner],Table1[[#This Row],[Spawner Prefab]])</f>
        <v>0</v>
      </c>
      <c r="Q123" s="80">
        <f>ROUND((Table1[[#This Row],[Total in "Medieval_Final_Castle"]]/SUM(Table1[Total in "Medieval_Final_Castle"]))*100,1)</f>
        <v>0</v>
      </c>
    </row>
    <row r="124" spans="4:17" x14ac:dyDescent="0.25">
      <c r="D124" s="79" t="s">
        <v>84</v>
      </c>
      <c r="E124" s="79" t="s">
        <v>370</v>
      </c>
      <c r="F124" s="79" t="s">
        <v>371</v>
      </c>
      <c r="G124" s="80">
        <v>220</v>
      </c>
      <c r="H124" s="80">
        <v>220</v>
      </c>
      <c r="I124" s="80">
        <v>15</v>
      </c>
      <c r="J124" s="80">
        <v>50</v>
      </c>
      <c r="K124" s="80">
        <v>0</v>
      </c>
      <c r="L124" s="80">
        <v>0</v>
      </c>
      <c r="M124" s="80" t="s">
        <v>9</v>
      </c>
      <c r="N124" s="82">
        <f>COUNTIF(Table7[Spawner],Table1[[#This Row],[Spawner Prefab]])</f>
        <v>1</v>
      </c>
      <c r="O124" s="82">
        <f>ROUND((Table1[[#This Row],[Total in "Medieval_Final_Village"]]/SUM(Table1[Total in "Medieval_Final_Village"]))*100,1)</f>
        <v>0</v>
      </c>
      <c r="P124" s="80">
        <f>COUNTIF(Table15[Spawner],Table1[[#This Row],[Spawner Prefab]])</f>
        <v>0</v>
      </c>
      <c r="Q124" s="80">
        <f>ROUND((Table1[[#This Row],[Total in "Medieval_Final_Castle"]]/SUM(Table1[Total in "Medieval_Final_Castle"]))*100,1)</f>
        <v>0</v>
      </c>
    </row>
    <row r="125" spans="4:17" x14ac:dyDescent="0.25">
      <c r="D125" s="79" t="s">
        <v>78</v>
      </c>
      <c r="E125" s="79" t="s">
        <v>460</v>
      </c>
      <c r="F125" s="79" t="s">
        <v>461</v>
      </c>
      <c r="G125" s="80">
        <v>220</v>
      </c>
      <c r="H125" s="80">
        <v>220</v>
      </c>
      <c r="I125" s="80">
        <v>15</v>
      </c>
      <c r="J125" s="80">
        <v>75</v>
      </c>
      <c r="K125" s="80">
        <v>0</v>
      </c>
      <c r="L125" s="80">
        <v>0</v>
      </c>
      <c r="M125" s="80" t="s">
        <v>9</v>
      </c>
      <c r="N125" s="82">
        <f>COUNTIF(Table7[Spawner],Table1[[#This Row],[Spawner Prefab]])</f>
        <v>0</v>
      </c>
      <c r="O125" s="82">
        <f>ROUND((Table1[[#This Row],[Total in "Medieval_Final_Village"]]/SUM(Table1[Total in "Medieval_Final_Village"]))*100,1)</f>
        <v>0</v>
      </c>
      <c r="P125" s="80">
        <f>COUNTIF(Table15[Spawner],Table1[[#This Row],[Spawner Prefab]])</f>
        <v>0</v>
      </c>
      <c r="Q125" s="80">
        <f>ROUND((Table1[[#This Row],[Total in "Medieval_Final_Castle"]]/SUM(Table1[Total in "Medieval_Final_Castle"]))*100,1)</f>
        <v>0</v>
      </c>
    </row>
    <row r="126" spans="4:17" x14ac:dyDescent="0.25">
      <c r="D126" s="79" t="s">
        <v>78</v>
      </c>
      <c r="E126" s="79" t="s">
        <v>462</v>
      </c>
      <c r="F126" s="79" t="s">
        <v>487</v>
      </c>
      <c r="G126" s="80">
        <v>220</v>
      </c>
      <c r="H126" s="80">
        <v>220</v>
      </c>
      <c r="I126" s="80">
        <v>15</v>
      </c>
      <c r="J126" s="80">
        <v>75</v>
      </c>
      <c r="K126" s="80">
        <v>0</v>
      </c>
      <c r="L126" s="80">
        <v>0</v>
      </c>
      <c r="M126" s="80" t="s">
        <v>9</v>
      </c>
      <c r="N126" s="82">
        <f>COUNTIF(Table7[Spawner],Table1[[#This Row],[Spawner Prefab]])</f>
        <v>3</v>
      </c>
      <c r="O126" s="82">
        <f>ROUND((Table1[[#This Row],[Total in "Medieval_Final_Village"]]/SUM(Table1[Total in "Medieval_Final_Village"]))*100,1)</f>
        <v>0.1</v>
      </c>
      <c r="P126" s="80">
        <f>COUNTIF(Table15[Spawner],Table1[[#This Row],[Spawner Prefab]])</f>
        <v>0</v>
      </c>
      <c r="Q126" s="80">
        <f>ROUND((Table1[[#This Row],[Total in "Medieval_Final_Castle"]]/SUM(Table1[Total in "Medieval_Final_Castle"]))*100,1)</f>
        <v>0</v>
      </c>
    </row>
    <row r="127" spans="4:17" x14ac:dyDescent="0.25">
      <c r="D127" s="79" t="s">
        <v>84</v>
      </c>
      <c r="E127" s="79" t="s">
        <v>511</v>
      </c>
      <c r="F127" s="79" t="s">
        <v>512</v>
      </c>
      <c r="G127" s="80">
        <v>220</v>
      </c>
      <c r="H127" s="80">
        <v>220</v>
      </c>
      <c r="I127" s="80">
        <v>15</v>
      </c>
      <c r="J127" s="80">
        <v>50</v>
      </c>
      <c r="K127" s="80">
        <v>0</v>
      </c>
      <c r="L127" s="80">
        <v>0</v>
      </c>
      <c r="M127" s="80" t="s">
        <v>9</v>
      </c>
      <c r="N127" s="82">
        <f>COUNTIF(Table7[Spawner],Table1[[#This Row],[Spawner Prefab]])</f>
        <v>1</v>
      </c>
      <c r="O127" s="82">
        <f>ROUND((Table1[[#This Row],[Total in "Medieval_Final_Village"]]/SUM(Table1[Total in "Medieval_Final_Village"]))*100,1)</f>
        <v>0</v>
      </c>
      <c r="P127" s="80">
        <f>COUNTIF(Table15[Spawner],Table1[[#This Row],[Spawner Prefab]])</f>
        <v>0</v>
      </c>
      <c r="Q127" s="80">
        <f>ROUND((Table1[[#This Row],[Total in "Medieval_Final_Castle"]]/SUM(Table1[Total in "Medieval_Final_Castle"]))*100,1)</f>
        <v>0</v>
      </c>
    </row>
    <row r="128" spans="4:17" x14ac:dyDescent="0.25">
      <c r="D128" s="79" t="s">
        <v>84</v>
      </c>
      <c r="E128" s="79" t="s">
        <v>513</v>
      </c>
      <c r="F128" s="79" t="s">
        <v>535</v>
      </c>
      <c r="G128" s="80">
        <v>220</v>
      </c>
      <c r="H128" s="80">
        <v>220</v>
      </c>
      <c r="I128" s="80">
        <v>15</v>
      </c>
      <c r="J128" s="80">
        <v>50</v>
      </c>
      <c r="K128" s="80">
        <v>0</v>
      </c>
      <c r="L128" s="80">
        <v>0</v>
      </c>
      <c r="M128" s="80" t="s">
        <v>9</v>
      </c>
      <c r="N128" s="82">
        <f>COUNTIF(Table7[Spawner],Table1[[#This Row],[Spawner Prefab]])</f>
        <v>7</v>
      </c>
      <c r="O128" s="82">
        <f>ROUND((Table1[[#This Row],[Total in "Medieval_Final_Village"]]/SUM(Table1[Total in "Medieval_Final_Village"]))*100,1)</f>
        <v>0.3</v>
      </c>
      <c r="P128" s="80">
        <f>COUNTIF(Table15[Spawner],Table1[[#This Row],[Spawner Prefab]])</f>
        <v>0</v>
      </c>
      <c r="Q128" s="80">
        <f>ROUND((Table1[[#This Row],[Total in "Medieval_Final_Castle"]]/SUM(Table1[Total in "Medieval_Final_Castle"]))*100,1)</f>
        <v>0</v>
      </c>
    </row>
    <row r="129" spans="4:17" x14ac:dyDescent="0.25">
      <c r="D129" s="79" t="s">
        <v>124</v>
      </c>
      <c r="E129" s="79" t="s">
        <v>372</v>
      </c>
      <c r="F129" s="79" t="s">
        <v>588</v>
      </c>
      <c r="G129" s="80">
        <v>300</v>
      </c>
      <c r="H129" s="80">
        <v>300</v>
      </c>
      <c r="I129" s="80">
        <v>20</v>
      </c>
      <c r="J129" s="80">
        <v>55</v>
      </c>
      <c r="K129" s="80">
        <v>1</v>
      </c>
      <c r="L129" s="80">
        <v>1</v>
      </c>
      <c r="M129" s="80">
        <v>40</v>
      </c>
      <c r="N129" s="82">
        <f>COUNTIF(Table7[Spawner],Table1[[#This Row],[Spawner Prefab]])</f>
        <v>20</v>
      </c>
      <c r="O129" s="82">
        <f>ROUND((Table1[[#This Row],[Total in "Medieval_Final_Village"]]/SUM(Table1[Total in "Medieval_Final_Village"]))*100,1)</f>
        <v>0.9</v>
      </c>
      <c r="P129" s="80">
        <f>COUNTIF(Table15[Spawner],Table1[[#This Row],[Spawner Prefab]])</f>
        <v>0</v>
      </c>
      <c r="Q129" s="80">
        <f>ROUND((Table1[[#This Row],[Total in "Medieval_Final_Castle"]]/SUM(Table1[Total in "Medieval_Final_Castle"]))*100,1)</f>
        <v>0</v>
      </c>
    </row>
    <row r="130" spans="4:17" x14ac:dyDescent="0.25">
      <c r="D130" s="79" t="s">
        <v>90</v>
      </c>
      <c r="E130" s="79" t="s">
        <v>429</v>
      </c>
      <c r="F130" s="79" t="s">
        <v>374</v>
      </c>
      <c r="G130" s="80">
        <v>200</v>
      </c>
      <c r="H130" s="80">
        <v>200</v>
      </c>
      <c r="I130" s="80">
        <v>8</v>
      </c>
      <c r="J130" s="80">
        <v>75</v>
      </c>
      <c r="K130" s="80">
        <v>0</v>
      </c>
      <c r="L130" s="80">
        <v>0</v>
      </c>
      <c r="M130" s="80" t="s">
        <v>9</v>
      </c>
      <c r="N130" s="82">
        <f>COUNTIF(Table7[Spawner],Table1[[#This Row],[Spawner Prefab]])</f>
        <v>84</v>
      </c>
      <c r="O130" s="82">
        <f>ROUND((Table1[[#This Row],[Total in "Medieval_Final_Village"]]/SUM(Table1[Total in "Medieval_Final_Village"]))*100,1)</f>
        <v>4</v>
      </c>
      <c r="P130" s="80">
        <f>COUNTIF(Table15[Spawner],Table1[[#This Row],[Spawner Prefab]])</f>
        <v>17</v>
      </c>
      <c r="Q130" s="80">
        <f>ROUND((Table1[[#This Row],[Total in "Medieval_Final_Castle"]]/SUM(Table1[Total in "Medieval_Final_Castle"]))*100,1)</f>
        <v>1.1000000000000001</v>
      </c>
    </row>
    <row r="131" spans="4:17" x14ac:dyDescent="0.25">
      <c r="D131" s="79" t="s">
        <v>90</v>
      </c>
      <c r="E131" s="79" t="s">
        <v>373</v>
      </c>
      <c r="F131" s="79" t="s">
        <v>374</v>
      </c>
      <c r="G131" s="80">
        <v>200</v>
      </c>
      <c r="H131" s="80">
        <v>200</v>
      </c>
      <c r="I131" s="80">
        <v>8</v>
      </c>
      <c r="J131" s="80">
        <v>75</v>
      </c>
      <c r="K131" s="80">
        <v>0</v>
      </c>
      <c r="L131" s="80">
        <v>0</v>
      </c>
      <c r="M131" s="80" t="s">
        <v>9</v>
      </c>
      <c r="N131" s="82">
        <f>COUNTIF(Table7[Spawner],Table1[[#This Row],[Spawner Prefab]])</f>
        <v>4</v>
      </c>
      <c r="O131" s="82">
        <f>ROUND((Table1[[#This Row],[Total in "Medieval_Final_Village"]]/SUM(Table1[Total in "Medieval_Final_Village"]))*100,1)</f>
        <v>0.2</v>
      </c>
      <c r="P131" s="80">
        <f>COUNTIF(Table15[Spawner],Table1[[#This Row],[Spawner Prefab]])</f>
        <v>0</v>
      </c>
      <c r="Q131" s="80">
        <f>ROUND((Table1[[#This Row],[Total in "Medieval_Final_Castle"]]/SUM(Table1[Total in "Medieval_Final_Castle"]))*100,1)</f>
        <v>0</v>
      </c>
    </row>
    <row r="132" spans="4:17" x14ac:dyDescent="0.25">
      <c r="D132" s="79" t="s">
        <v>90</v>
      </c>
      <c r="E132" s="79" t="s">
        <v>375</v>
      </c>
      <c r="F132" s="79" t="s">
        <v>376</v>
      </c>
      <c r="G132" s="80">
        <v>200</v>
      </c>
      <c r="H132" s="80">
        <v>200</v>
      </c>
      <c r="I132" s="80">
        <v>8</v>
      </c>
      <c r="J132" s="80">
        <v>75</v>
      </c>
      <c r="K132" s="80">
        <v>0</v>
      </c>
      <c r="L132" s="80">
        <v>0</v>
      </c>
      <c r="M132" s="80" t="s">
        <v>9</v>
      </c>
      <c r="N132" s="82">
        <f>COUNTIF(Table7[Spawner],Table1[[#This Row],[Spawner Prefab]])</f>
        <v>0</v>
      </c>
      <c r="O132" s="82">
        <f>ROUND((Table1[[#This Row],[Total in "Medieval_Final_Village"]]/SUM(Table1[Total in "Medieval_Final_Village"]))*100,1)</f>
        <v>0</v>
      </c>
      <c r="P132" s="80">
        <f>COUNTIF(Table15[Spawner],Table1[[#This Row],[Spawner Prefab]])</f>
        <v>0</v>
      </c>
      <c r="Q132" s="80">
        <f>ROUND((Table1[[#This Row],[Total in "Medieval_Final_Castle"]]/SUM(Table1[Total in "Medieval_Final_Castle"]))*100,1)</f>
        <v>0</v>
      </c>
    </row>
    <row r="133" spans="4:17" x14ac:dyDescent="0.25">
      <c r="D133" s="79" t="s">
        <v>90</v>
      </c>
      <c r="E133" s="79" t="s">
        <v>377</v>
      </c>
      <c r="F133" s="79" t="s">
        <v>378</v>
      </c>
      <c r="G133" s="80">
        <v>200</v>
      </c>
      <c r="H133" s="80">
        <v>200</v>
      </c>
      <c r="I133" s="80">
        <v>8</v>
      </c>
      <c r="J133" s="80">
        <v>75</v>
      </c>
      <c r="K133" s="80">
        <v>0</v>
      </c>
      <c r="L133" s="80">
        <v>0</v>
      </c>
      <c r="M133" s="80" t="s">
        <v>9</v>
      </c>
      <c r="N133" s="82">
        <f>COUNTIF(Table7[Spawner],Table1[[#This Row],[Spawner Prefab]])</f>
        <v>1</v>
      </c>
      <c r="O133" s="82">
        <f>ROUND((Table1[[#This Row],[Total in "Medieval_Final_Village"]]/SUM(Table1[Total in "Medieval_Final_Village"]))*100,1)</f>
        <v>0</v>
      </c>
      <c r="P133" s="80">
        <f>COUNTIF(Table15[Spawner],Table1[[#This Row],[Spawner Prefab]])</f>
        <v>0</v>
      </c>
      <c r="Q133" s="80">
        <f>ROUND((Table1[[#This Row],[Total in "Medieval_Final_Castle"]]/SUM(Table1[Total in "Medieval_Final_Castle"]))*100,1)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workbookViewId="0">
      <selection activeCell="L59" sqref="L59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12.6</v>
      </c>
      <c r="N53" s="36">
        <f t="shared" si="7"/>
        <v>1.0999999999999996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0.59999999999999964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14.3</v>
      </c>
      <c r="N55" s="36">
        <f t="shared" si="7"/>
        <v>1.1000000000000014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15.4</v>
      </c>
      <c r="N56" s="36">
        <f t="shared" si="7"/>
        <v>1.0999999999999996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16.399999999999999</v>
      </c>
      <c r="N57" s="36">
        <f t="shared" si="7"/>
        <v>0.99999999999999822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16.7</v>
      </c>
      <c r="N58" s="36">
        <f t="shared" si="7"/>
        <v>0.30000000000000071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16.8</v>
      </c>
      <c r="N59" s="18">
        <f t="shared" si="7"/>
        <v>0.10000000000000142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23.9</v>
      </c>
      <c r="N69" s="12">
        <f>ROUND(DATA_DRAGONS_CONTENT!N8/DATA_DRAGONS_CONTENT!O8,1)</f>
        <v>2.5</v>
      </c>
      <c r="O69" s="12">
        <f>ROUND(DATA_DRAGONS_CONTENT!N8/DATA_DRAGONS_CONTENT!P8,1)</f>
        <v>3.8</v>
      </c>
      <c r="R69" s="36">
        <f t="shared" si="8"/>
        <v>0.7</v>
      </c>
      <c r="U69" s="36">
        <f t="shared" si="9"/>
        <v>2.0999999999999979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-0.19999999999999929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9.9999999999997868E-2</v>
      </c>
    </row>
    <row r="76" spans="3:21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0"/>
  <sheetViews>
    <sheetView tabSelected="1" topLeftCell="A31" zoomScaleNormal="100" workbookViewId="0">
      <selection activeCell="H62" sqref="H6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5.570312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264</v>
      </c>
      <c r="D7" t="s">
        <v>261</v>
      </c>
      <c r="E7" t="s">
        <v>262</v>
      </c>
      <c r="F7" t="s">
        <v>598</v>
      </c>
      <c r="G7" t="s">
        <v>600</v>
      </c>
      <c r="H7" t="s">
        <v>599</v>
      </c>
      <c r="I7" t="s">
        <v>601</v>
      </c>
    </row>
    <row r="8" spans="2:13" x14ac:dyDescent="0.25">
      <c r="B8" t="s">
        <v>602</v>
      </c>
      <c r="C8" t="s">
        <v>265</v>
      </c>
      <c r="D8" t="s">
        <v>597</v>
      </c>
      <c r="E8">
        <f ca="1">DATA_SCENES_UNITY_1!C6+DATA_SCENES_UNITY_1!K6+DATA_SCENES_UNITY_1!S6+DATA_SCENES_UNITY_1!AA6+DATA_SCENES_UNITY_1!AI6+DATA_SCENES_UNITY_1!AQ6+DATA_SCENES_UNITY_1!AY6</f>
        <v>168702</v>
      </c>
      <c r="F8">
        <f>DATA_SCENES_UNITY_1!C7+DATA_SCENES_UNITY_1!K7+DATA_SCENES_UNITY_1!S7+DATA_SCENES_UNITY_1!AA7+DATA_SCENES_UNITY_1!AI7+DATA_SCENES_UNITY_1!AQ7+DATA_SCENES_UNITY_1!AY7</f>
        <v>2121</v>
      </c>
      <c r="G8">
        <f>DATA_SCENES_UNITY_1!C8+DATA_SCENES_UNITY_1!K8+DATA_SCENES_UNITY_1!S8+DATA_SCENES_UNITY_1!AA8+DATA_SCENES_UNITY_1!AI8+DATA_SCENES_UNITY_1!AQ8+DATA_SCENES_UNITY_1!AY8</f>
        <v>925</v>
      </c>
      <c r="H8">
        <f>DATA_SCENES_UNITY_1!C9+DATA_SCENES_UNITY_1!K9+DATA_SCENES_UNITY_1!S9+DATA_SCENES_UNITY_1!AA9+DATA_SCENES_UNITY_1!AI9+DATA_SCENES_UNITY_1!AQ9+DATA_SCENES_UNITY_1!AY9</f>
        <v>1196</v>
      </c>
      <c r="I8" s="76">
        <f>DATA_SCENES_UNITY_1!C11+DATA_SCENES_UNITY_1!K11+DATA_SCENES_UNITY_1!S11+DATA_SCENES_UNITY_1!AA11+DATA_SCENES_UNITY_1!AI11+DATA_SCENES_UNITY_1!AQ11+DATA_SCENES_UNITY_1!AY11</f>
        <v>3390</v>
      </c>
      <c r="L8" s="1"/>
    </row>
    <row r="9" spans="2:13" x14ac:dyDescent="0.25">
      <c r="B9" t="s">
        <v>603</v>
      </c>
      <c r="C9" t="s">
        <v>539</v>
      </c>
      <c r="D9" t="s">
        <v>597</v>
      </c>
      <c r="E9">
        <f ca="1">DATA_SCENES_UNITY_1!BG6+DATA_SCENES_UNITY_1!BO6+DATA_SCENES_UNITY_1!BW6+DATA_SCENES_UNITY_1!CE6</f>
        <v>121727</v>
      </c>
      <c r="F9">
        <f>DATA_SCENES_UNITY_1!BG7+DATA_SCENES_UNITY_1!BO7+DATA_SCENES_UNITY_1!BW7+DATA_SCENES_UNITY_1!CE7</f>
        <v>1621</v>
      </c>
      <c r="G9">
        <f>DATA_SCENES_UNITY_1!BG8+DATA_SCENES_UNITY_1!BO8+DATA_SCENES_UNITY_1!BW8+DATA_SCENES_UNITY_1!CE8</f>
        <v>611</v>
      </c>
      <c r="H9">
        <f>DATA_SCENES_UNITY_1!BG9+DATA_SCENES_UNITY_1!BO9+DATA_SCENES_UNITY_1!BW9+DATA_SCENES_UNITY_1!CE9</f>
        <v>1010</v>
      </c>
      <c r="I9" s="76">
        <f>DATA_SCENES_UNITY_1!BG11+DATA_SCENES_UNITY_1!BO11+DATA_SCENES_UNITY_1!BW11+DATA_SCENES_UNITY_1!CE11</f>
        <v>3007</v>
      </c>
    </row>
    <row r="10" spans="2:13" x14ac:dyDescent="0.25">
      <c r="C10" t="s">
        <v>596</v>
      </c>
      <c r="D10" t="s">
        <v>597</v>
      </c>
      <c r="I10" s="76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topLeftCell="A13" zoomScaleNormal="100" workbookViewId="0">
      <selection activeCell="G17" sqref="G1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265</v>
      </c>
      <c r="D8" t="s">
        <v>412</v>
      </c>
      <c r="E8">
        <f ca="1">DATA_SCENES_UNITY_1!C6</f>
        <v>48729</v>
      </c>
      <c r="F8">
        <v>0</v>
      </c>
      <c r="M8" s="1"/>
    </row>
    <row r="9" spans="3:13" x14ac:dyDescent="0.25">
      <c r="C9" t="s">
        <v>265</v>
      </c>
      <c r="D9" t="s">
        <v>267</v>
      </c>
      <c r="E9">
        <f ca="1">DATA_SCENES_UNITY_1!K6</f>
        <v>13660</v>
      </c>
      <c r="F9">
        <f ca="1">ROUNDUP(E8*0.1,0)</f>
        <v>4873</v>
      </c>
    </row>
    <row r="10" spans="3:13" x14ac:dyDescent="0.25">
      <c r="C10" t="s">
        <v>265</v>
      </c>
      <c r="D10" t="s">
        <v>480</v>
      </c>
      <c r="E10">
        <f>DATA_SCENES_UNITY_1!S6</f>
        <v>7335</v>
      </c>
      <c r="F10">
        <f t="shared" ref="F10:F14" ca="1" si="0">ROUNDUP(E9*0.1,0)</f>
        <v>1366</v>
      </c>
    </row>
    <row r="11" spans="3:13" x14ac:dyDescent="0.25">
      <c r="C11" t="s">
        <v>265</v>
      </c>
      <c r="D11" t="s">
        <v>486</v>
      </c>
      <c r="E11">
        <f ca="1">DATA_SCENES_UNITY_1!AQ6</f>
        <v>13067</v>
      </c>
      <c r="F11">
        <f t="shared" si="0"/>
        <v>734</v>
      </c>
    </row>
    <row r="12" spans="3:13" x14ac:dyDescent="0.25">
      <c r="C12" t="s">
        <v>265</v>
      </c>
      <c r="D12" t="s">
        <v>266</v>
      </c>
      <c r="E12">
        <f ca="1">DATA_SCENES_UNITY_1!AA6</f>
        <v>30047</v>
      </c>
      <c r="F12">
        <f t="shared" ca="1" si="0"/>
        <v>1307</v>
      </c>
    </row>
    <row r="13" spans="3:13" x14ac:dyDescent="0.25">
      <c r="C13" t="s">
        <v>265</v>
      </c>
      <c r="D13" t="s">
        <v>413</v>
      </c>
      <c r="E13">
        <f ca="1">DATA_SCENES_UNITY_1!AI6</f>
        <v>14270</v>
      </c>
      <c r="F13">
        <f t="shared" ca="1" si="0"/>
        <v>3005</v>
      </c>
    </row>
    <row r="14" spans="3:13" x14ac:dyDescent="0.25">
      <c r="C14" t="s">
        <v>265</v>
      </c>
      <c r="D14" t="s">
        <v>485</v>
      </c>
      <c r="E14">
        <f ca="1">DATA_SCENES_UNITY_1!AY6</f>
        <v>41594</v>
      </c>
      <c r="F14">
        <f t="shared" ca="1" si="0"/>
        <v>1427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topLeftCell="A46" zoomScaleNormal="100" workbookViewId="0">
      <selection activeCell="D68" sqref="D68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539</v>
      </c>
      <c r="D8" t="s">
        <v>541</v>
      </c>
      <c r="E8">
        <f ca="1">DATA_SCENES_UNITY_1!BG6</f>
        <v>24678</v>
      </c>
      <c r="F8">
        <v>0</v>
      </c>
      <c r="M8" s="1"/>
    </row>
    <row r="9" spans="3:13" x14ac:dyDescent="0.25">
      <c r="C9" t="s">
        <v>539</v>
      </c>
      <c r="D9" t="s">
        <v>593</v>
      </c>
      <c r="E9">
        <f ca="1">DATA_SCENES_UNITY_1!BO6</f>
        <v>13665</v>
      </c>
      <c r="F9">
        <f ca="1">ROUNDUP(E8*0.1,0)</f>
        <v>2468</v>
      </c>
    </row>
    <row r="10" spans="3:13" x14ac:dyDescent="0.25">
      <c r="C10" t="s">
        <v>539</v>
      </c>
      <c r="D10" t="s">
        <v>594</v>
      </c>
      <c r="E10">
        <f ca="1">DATA_SCENES_UNITY_1!BW6</f>
        <v>30984</v>
      </c>
      <c r="F10">
        <f t="shared" ref="F10:F11" ca="1" si="0">ROUNDUP(E9*0.1,0)</f>
        <v>1367</v>
      </c>
    </row>
    <row r="11" spans="3:13" x14ac:dyDescent="0.25">
      <c r="C11" t="s">
        <v>539</v>
      </c>
      <c r="D11" t="s">
        <v>562</v>
      </c>
      <c r="E11">
        <f ca="1">DATA_SCENES_UNITY_1!CE6</f>
        <v>52400</v>
      </c>
      <c r="F11">
        <f t="shared" ca="1" si="0"/>
        <v>3099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L19" sqref="L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179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19" x14ac:dyDescent="0.25">
      <c r="G5" s="10" t="s">
        <v>132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170</v>
      </c>
      <c r="K8" s="12">
        <v>4.5</v>
      </c>
      <c r="L8" s="12">
        <v>3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20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9" x14ac:dyDescent="0.25">
      <c r="G17" t="s">
        <v>180</v>
      </c>
    </row>
    <row r="19" spans="7:9" x14ac:dyDescent="0.25">
      <c r="H19" s="42" t="s">
        <v>184</v>
      </c>
      <c r="I19" s="2" t="s">
        <v>185</v>
      </c>
    </row>
    <row r="20" spans="7:9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183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J771"/>
  <sheetViews>
    <sheetView topLeftCell="BA1" workbookViewId="0">
      <selection activeCell="C16" sqref="C16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7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  <col min="57" max="57" width="9.140625" style="84"/>
    <col min="58" max="58" width="30" customWidth="1"/>
    <col min="59" max="59" width="23.85546875" customWidth="1"/>
    <col min="60" max="60" width="16.28515625" customWidth="1"/>
    <col min="61" max="61" width="21" customWidth="1"/>
    <col min="62" max="62" width="14.5703125" customWidth="1"/>
    <col min="63" max="63" width="13.85546875" customWidth="1"/>
    <col min="64" max="64" width="14.42578125" customWidth="1"/>
    <col min="66" max="66" width="30.85546875" customWidth="1"/>
    <col min="67" max="67" width="23.7109375" customWidth="1"/>
    <col min="68" max="68" width="16.28515625" customWidth="1"/>
    <col min="69" max="69" width="22.42578125" customWidth="1"/>
    <col min="70" max="71" width="10.85546875" customWidth="1"/>
    <col min="72" max="72" width="13.5703125" customWidth="1"/>
    <col min="74" max="74" width="30.7109375" customWidth="1"/>
    <col min="75" max="75" width="25" customWidth="1"/>
    <col min="76" max="76" width="17.85546875" customWidth="1"/>
    <col min="77" max="77" width="23.28515625" customWidth="1"/>
    <col min="78" max="78" width="11" customWidth="1"/>
    <col min="79" max="79" width="12.140625" customWidth="1"/>
    <col min="80" max="80" width="13.85546875" customWidth="1"/>
    <col min="82" max="82" width="34.42578125" customWidth="1"/>
    <col min="83" max="83" width="25.5703125" customWidth="1"/>
    <col min="84" max="84" width="17.42578125" customWidth="1"/>
    <col min="85" max="85" width="21.42578125" customWidth="1"/>
    <col min="86" max="86" width="14" customWidth="1"/>
    <col min="87" max="87" width="11.7109375" customWidth="1"/>
    <col min="88" max="88" width="16.5703125" customWidth="1"/>
  </cols>
  <sheetData>
    <row r="2" spans="2:88" x14ac:dyDescent="0.25">
      <c r="B2" t="s">
        <v>288</v>
      </c>
      <c r="BO2" s="85" t="s">
        <v>554</v>
      </c>
    </row>
    <row r="4" spans="2:88" x14ac:dyDescent="0.25">
      <c r="B4" s="1" t="s">
        <v>268</v>
      </c>
      <c r="C4" s="1" t="s">
        <v>265</v>
      </c>
      <c r="F4" s="83"/>
      <c r="G4" s="83"/>
      <c r="J4" s="1" t="s">
        <v>268</v>
      </c>
      <c r="K4" s="1" t="s">
        <v>265</v>
      </c>
      <c r="N4" s="83"/>
      <c r="O4" s="83"/>
      <c r="R4" s="1" t="s">
        <v>268</v>
      </c>
      <c r="S4" s="1" t="s">
        <v>265</v>
      </c>
      <c r="V4" s="83"/>
      <c r="W4" s="83"/>
      <c r="Z4" s="1" t="s">
        <v>268</v>
      </c>
      <c r="AA4" s="1" t="s">
        <v>265</v>
      </c>
      <c r="AD4" s="83"/>
      <c r="AE4" s="83"/>
      <c r="AH4" s="1" t="s">
        <v>268</v>
      </c>
      <c r="AI4" s="1" t="s">
        <v>265</v>
      </c>
      <c r="AL4" s="83"/>
      <c r="AM4" s="83"/>
      <c r="AP4" s="1" t="s">
        <v>268</v>
      </c>
      <c r="AQ4" s="1" t="s">
        <v>265</v>
      </c>
      <c r="AT4" s="83"/>
      <c r="AU4" s="83"/>
      <c r="AX4" s="1" t="s">
        <v>268</v>
      </c>
      <c r="AY4" s="1" t="s">
        <v>265</v>
      </c>
      <c r="BB4" s="83"/>
      <c r="BC4" s="83"/>
      <c r="BF4" s="1" t="s">
        <v>268</v>
      </c>
      <c r="BG4" s="1" t="s">
        <v>539</v>
      </c>
      <c r="BJ4" s="83"/>
      <c r="BK4" s="83"/>
      <c r="BN4" s="1" t="s">
        <v>268</v>
      </c>
      <c r="BO4" s="1" t="s">
        <v>539</v>
      </c>
      <c r="BR4" s="83"/>
      <c r="BS4" s="83"/>
      <c r="BV4" s="1" t="s">
        <v>268</v>
      </c>
      <c r="BW4" s="1" t="s">
        <v>539</v>
      </c>
      <c r="BZ4" s="83"/>
      <c r="CA4" s="83"/>
      <c r="CD4" s="1" t="s">
        <v>268</v>
      </c>
      <c r="CE4" s="1" t="s">
        <v>539</v>
      </c>
      <c r="CH4" s="83"/>
      <c r="CI4" s="83"/>
    </row>
    <row r="5" spans="2:88" x14ac:dyDescent="0.25">
      <c r="B5" s="1" t="s">
        <v>221</v>
      </c>
      <c r="C5" s="1" t="s">
        <v>391</v>
      </c>
      <c r="E5" s="1" t="s">
        <v>518</v>
      </c>
      <c r="F5" s="1">
        <v>201</v>
      </c>
      <c r="G5" s="1">
        <v>108</v>
      </c>
      <c r="H5" s="1" t="s">
        <v>519</v>
      </c>
      <c r="J5" s="1" t="s">
        <v>221</v>
      </c>
      <c r="K5" s="1" t="s">
        <v>392</v>
      </c>
      <c r="M5" s="1" t="s">
        <v>518</v>
      </c>
      <c r="N5" s="1">
        <v>90</v>
      </c>
      <c r="O5" s="1">
        <v>120</v>
      </c>
      <c r="P5" s="1" t="s">
        <v>519</v>
      </c>
      <c r="R5" s="1" t="s">
        <v>221</v>
      </c>
      <c r="S5" s="1" t="s">
        <v>466</v>
      </c>
      <c r="U5" s="1" t="s">
        <v>518</v>
      </c>
      <c r="V5" s="1">
        <v>60</v>
      </c>
      <c r="W5" s="1">
        <v>120</v>
      </c>
      <c r="X5" s="1" t="s">
        <v>519</v>
      </c>
      <c r="Z5" s="1" t="s">
        <v>221</v>
      </c>
      <c r="AA5" s="1" t="s">
        <v>405</v>
      </c>
      <c r="AC5" s="1" t="s">
        <v>518</v>
      </c>
      <c r="AD5" s="1">
        <v>170</v>
      </c>
      <c r="AE5" s="1">
        <v>120</v>
      </c>
      <c r="AF5" s="1" t="s">
        <v>519</v>
      </c>
      <c r="AH5" s="1" t="s">
        <v>221</v>
      </c>
      <c r="AI5" s="1" t="s">
        <v>411</v>
      </c>
      <c r="AK5" s="1" t="s">
        <v>518</v>
      </c>
      <c r="AL5" s="1">
        <v>150</v>
      </c>
      <c r="AM5" s="1">
        <v>30</v>
      </c>
      <c r="AN5" s="1" t="s">
        <v>519</v>
      </c>
      <c r="AP5" s="1" t="s">
        <v>221</v>
      </c>
      <c r="AQ5" s="1" t="s">
        <v>470</v>
      </c>
      <c r="AS5" s="1" t="s">
        <v>518</v>
      </c>
      <c r="AT5" s="1">
        <v>220</v>
      </c>
      <c r="AU5" s="1">
        <v>110</v>
      </c>
      <c r="AV5" s="1" t="s">
        <v>519</v>
      </c>
      <c r="AX5" s="1" t="s">
        <v>221</v>
      </c>
      <c r="AY5" s="1" t="s">
        <v>472</v>
      </c>
      <c r="BA5" s="1" t="s">
        <v>518</v>
      </c>
      <c r="BB5" s="1">
        <v>200</v>
      </c>
      <c r="BC5" s="1">
        <v>115</v>
      </c>
      <c r="BD5" s="1" t="s">
        <v>519</v>
      </c>
      <c r="BF5" s="1" t="s">
        <v>221</v>
      </c>
      <c r="BG5" s="1" t="s">
        <v>540</v>
      </c>
      <c r="BI5" s="1" t="s">
        <v>518</v>
      </c>
      <c r="BJ5" s="1">
        <v>190</v>
      </c>
      <c r="BK5" s="1">
        <v>120</v>
      </c>
      <c r="BL5" s="1" t="s">
        <v>519</v>
      </c>
      <c r="BN5" s="1" t="s">
        <v>221</v>
      </c>
      <c r="BO5" s="1" t="s">
        <v>553</v>
      </c>
      <c r="BQ5" s="1" t="s">
        <v>518</v>
      </c>
      <c r="BR5" s="1">
        <v>150</v>
      </c>
      <c r="BS5" s="1">
        <v>50</v>
      </c>
      <c r="BT5" s="1" t="s">
        <v>519</v>
      </c>
      <c r="BV5" s="1" t="s">
        <v>221</v>
      </c>
      <c r="BW5" s="1" t="s">
        <v>558</v>
      </c>
      <c r="BY5" s="1" t="s">
        <v>518</v>
      </c>
      <c r="BZ5" s="1">
        <v>150</v>
      </c>
      <c r="CA5" s="1">
        <v>50</v>
      </c>
      <c r="CB5" s="1" t="s">
        <v>519</v>
      </c>
      <c r="CD5" s="1" t="s">
        <v>221</v>
      </c>
      <c r="CE5" s="1" t="s">
        <v>595</v>
      </c>
      <c r="CG5" s="1" t="s">
        <v>518</v>
      </c>
      <c r="CH5" s="1">
        <v>180</v>
      </c>
      <c r="CI5" s="1">
        <v>110</v>
      </c>
      <c r="CJ5" s="1" t="s">
        <v>519</v>
      </c>
    </row>
    <row r="6" spans="2:88" x14ac:dyDescent="0.25">
      <c r="B6" s="1" t="s">
        <v>222</v>
      </c>
      <c r="C6" s="72">
        <f ca="1">ROUNDUP(SUM(Table245[total xp]),0)</f>
        <v>48729</v>
      </c>
      <c r="E6" s="1" t="s">
        <v>520</v>
      </c>
      <c r="F6" s="1">
        <f ca="1">ROUND(C6/(F5*G5),1)</f>
        <v>2.2000000000000002</v>
      </c>
      <c r="G6" s="1" t="s">
        <v>521</v>
      </c>
      <c r="J6" s="1" t="s">
        <v>222</v>
      </c>
      <c r="K6" s="72">
        <f ca="1">ROUNDUP(SUM(Table3[total xp]),0)</f>
        <v>13660</v>
      </c>
      <c r="M6" s="1" t="s">
        <v>520</v>
      </c>
      <c r="N6" s="1">
        <f ca="1">ROUND(K6/(N5*O5),1)</f>
        <v>1.3</v>
      </c>
      <c r="O6" s="1" t="s">
        <v>521</v>
      </c>
      <c r="R6" s="1" t="s">
        <v>222</v>
      </c>
      <c r="S6" s="72">
        <f>ROUNDUP(SUM(Table39[total xp]),0)</f>
        <v>7335</v>
      </c>
      <c r="U6" s="1" t="s">
        <v>520</v>
      </c>
      <c r="V6" s="1">
        <f>ROUND(S6/(V5*W5),1)</f>
        <v>1</v>
      </c>
      <c r="W6" s="1" t="s">
        <v>521</v>
      </c>
      <c r="Z6" s="1" t="s">
        <v>222</v>
      </c>
      <c r="AA6" s="72">
        <f ca="1">ROUNDUP(SUM(Table2[total xp]),0)</f>
        <v>30047</v>
      </c>
      <c r="AC6" s="1" t="s">
        <v>520</v>
      </c>
      <c r="AD6" s="1">
        <f ca="1">ROUND(AA6/(AD5*AE5),1)</f>
        <v>1.5</v>
      </c>
      <c r="AE6" s="1" t="s">
        <v>521</v>
      </c>
      <c r="AH6" s="1" t="s">
        <v>222</v>
      </c>
      <c r="AI6" s="72">
        <f ca="1">ROUNDUP(SUM(Table6[total xp]),0)</f>
        <v>14270</v>
      </c>
      <c r="AK6" s="1" t="s">
        <v>520</v>
      </c>
      <c r="AL6" s="1">
        <f ca="1">ROUND(AI6/(AL5*AM5),1)</f>
        <v>3.2</v>
      </c>
      <c r="AM6" s="1" t="s">
        <v>521</v>
      </c>
      <c r="AP6" s="1" t="s">
        <v>222</v>
      </c>
      <c r="AQ6" s="72">
        <f ca="1">ROUNDUP(SUM(Table610[total xp]),0)</f>
        <v>13067</v>
      </c>
      <c r="AS6" s="1" t="s">
        <v>520</v>
      </c>
      <c r="AT6" s="1">
        <f ca="1">ROUND(AQ6/(AT5*AU5),1)</f>
        <v>0.5</v>
      </c>
      <c r="AU6" s="1" t="s">
        <v>521</v>
      </c>
      <c r="AX6" s="1" t="s">
        <v>222</v>
      </c>
      <c r="AY6" s="72">
        <f ca="1">ROUNDUP(SUM(Table61011[total xp]),0)</f>
        <v>41594</v>
      </c>
      <c r="BA6" s="1" t="s">
        <v>520</v>
      </c>
      <c r="BB6" s="1">
        <f ca="1">ROUND(AY6/(BB5*BC5),1)</f>
        <v>1.8</v>
      </c>
      <c r="BC6" s="1" t="s">
        <v>521</v>
      </c>
      <c r="BF6" s="1" t="s">
        <v>222</v>
      </c>
      <c r="BG6" s="72">
        <f ca="1">ROUNDUP(SUM(Table11[total xp]),0)</f>
        <v>24678</v>
      </c>
      <c r="BI6" s="1" t="s">
        <v>520</v>
      </c>
      <c r="BJ6" s="1">
        <f ca="1">ROUND(BG6/(BJ5*BK5),1)</f>
        <v>1.1000000000000001</v>
      </c>
      <c r="BK6" s="1" t="s">
        <v>521</v>
      </c>
      <c r="BN6" s="1" t="s">
        <v>222</v>
      </c>
      <c r="BO6" s="72">
        <f ca="1">ROUNDUP(SUM(Table12[total xp]),0)</f>
        <v>13665</v>
      </c>
      <c r="BQ6" s="1" t="s">
        <v>520</v>
      </c>
      <c r="BR6" s="1">
        <f ca="1">ROUND(BO6/(BR5*BS5),1)</f>
        <v>1.8</v>
      </c>
      <c r="BS6" s="1" t="s">
        <v>521</v>
      </c>
      <c r="BV6" s="1" t="s">
        <v>222</v>
      </c>
      <c r="BW6" s="72">
        <f ca="1">ROUNDUP(SUM(Table13[total xp]),0)</f>
        <v>30984</v>
      </c>
      <c r="BY6" s="1" t="s">
        <v>520</v>
      </c>
      <c r="BZ6" s="1">
        <f ca="1">ROUND(BW6/(BZ5*CA5),1)</f>
        <v>4.0999999999999996</v>
      </c>
      <c r="CA6" s="1" t="s">
        <v>521</v>
      </c>
      <c r="CD6" s="1" t="s">
        <v>222</v>
      </c>
      <c r="CE6" s="72">
        <f ca="1">ROUNDUP(SUM(Table14[total xp]),0)</f>
        <v>52400</v>
      </c>
      <c r="CG6" s="1" t="s">
        <v>520</v>
      </c>
      <c r="CH6" s="1">
        <f ca="1">ROUND(CE6/(CH5*CI5),1)</f>
        <v>2.6</v>
      </c>
      <c r="CI6" s="1" t="s">
        <v>521</v>
      </c>
    </row>
    <row r="7" spans="2:88" x14ac:dyDescent="0.25">
      <c r="B7" s="1" t="s">
        <v>348</v>
      </c>
      <c r="C7" s="72">
        <f>COUNTA(Table245[spawner_sku])</f>
        <v>649</v>
      </c>
      <c r="E7" s="1" t="s">
        <v>522</v>
      </c>
      <c r="F7" s="1">
        <f>ROUND(C7/(F5*G5),4)</f>
        <v>2.9899999999999999E-2</v>
      </c>
      <c r="G7" s="1" t="s">
        <v>523</v>
      </c>
      <c r="J7" s="1" t="s">
        <v>348</v>
      </c>
      <c r="K7" s="72">
        <f>COUNTA(Table3[spawner_sku])</f>
        <v>163</v>
      </c>
      <c r="M7" s="1" t="s">
        <v>522</v>
      </c>
      <c r="N7" s="1">
        <f>ROUND(K7/(N5*O5),4)</f>
        <v>1.5100000000000001E-2</v>
      </c>
      <c r="O7" s="1" t="s">
        <v>523</v>
      </c>
      <c r="R7" s="1" t="s">
        <v>348</v>
      </c>
      <c r="S7" s="72">
        <f>COUNTA(Table39[spawner_sku])</f>
        <v>78</v>
      </c>
      <c r="U7" s="1" t="s">
        <v>522</v>
      </c>
      <c r="V7" s="1">
        <f>ROUND(S7/(V5*W5),4)</f>
        <v>1.0800000000000001E-2</v>
      </c>
      <c r="W7" s="1" t="s">
        <v>523</v>
      </c>
      <c r="Z7" s="1" t="s">
        <v>348</v>
      </c>
      <c r="AA7" s="72">
        <f>COUNTA(Table2[spawner_sku])</f>
        <v>404</v>
      </c>
      <c r="AC7" s="1" t="s">
        <v>522</v>
      </c>
      <c r="AD7" s="1">
        <f>ROUND(AA7/(AD5*AE5),4)</f>
        <v>1.9800000000000002E-2</v>
      </c>
      <c r="AE7" s="1" t="s">
        <v>523</v>
      </c>
      <c r="AH7" s="1" t="s">
        <v>348</v>
      </c>
      <c r="AI7" s="72">
        <f>COUNTA(Table6[spawner_sku])</f>
        <v>158</v>
      </c>
      <c r="AK7" s="1" t="s">
        <v>522</v>
      </c>
      <c r="AL7" s="1">
        <f>ROUND(AI7/(AL5*AM5),4)</f>
        <v>3.5099999999999999E-2</v>
      </c>
      <c r="AM7" s="1" t="s">
        <v>523</v>
      </c>
      <c r="AP7" s="1" t="s">
        <v>348</v>
      </c>
      <c r="AQ7" s="72">
        <f>COUNTA(Table610[spawner_sku])</f>
        <v>184</v>
      </c>
      <c r="AS7" s="1" t="s">
        <v>522</v>
      </c>
      <c r="AT7" s="1">
        <f>ROUND(AQ7/(AT5*AU5),4)</f>
        <v>7.6E-3</v>
      </c>
      <c r="AU7" s="1" t="s">
        <v>523</v>
      </c>
      <c r="AX7" s="1" t="s">
        <v>348</v>
      </c>
      <c r="AY7" s="72">
        <f>COUNTA(Table61011[spawner_sku])</f>
        <v>485</v>
      </c>
      <c r="BA7" s="1" t="s">
        <v>522</v>
      </c>
      <c r="BB7" s="1">
        <f>ROUND(AY7/(BB5*BC5),4)</f>
        <v>2.1100000000000001E-2</v>
      </c>
      <c r="BC7" s="1" t="s">
        <v>523</v>
      </c>
      <c r="BF7" s="1" t="s">
        <v>348</v>
      </c>
      <c r="BG7" s="72">
        <f>COUNTA(Table11[spawner_sku])</f>
        <v>330</v>
      </c>
      <c r="BI7" s="1" t="s">
        <v>522</v>
      </c>
      <c r="BJ7" s="1">
        <f>ROUND(BG7/(BJ5*BK5),4)</f>
        <v>1.4500000000000001E-2</v>
      </c>
      <c r="BK7" s="1" t="s">
        <v>523</v>
      </c>
      <c r="BN7" s="1" t="s">
        <v>348</v>
      </c>
      <c r="BO7" s="72">
        <f>COUNTA(Table12[spawner_sku])</f>
        <v>198</v>
      </c>
      <c r="BQ7" s="1" t="s">
        <v>522</v>
      </c>
      <c r="BR7" s="1">
        <f>ROUND(BO7/(BR5*BS5),4)</f>
        <v>2.64E-2</v>
      </c>
      <c r="BS7" s="1" t="s">
        <v>523</v>
      </c>
      <c r="BV7" s="1" t="s">
        <v>348</v>
      </c>
      <c r="BW7" s="72">
        <f>COUNTA(Table13[spawner_sku])</f>
        <v>343</v>
      </c>
      <c r="BY7" s="1" t="s">
        <v>522</v>
      </c>
      <c r="BZ7" s="1">
        <f>ROUND(BW7/(BZ5*CA5),4)</f>
        <v>4.5699999999999998E-2</v>
      </c>
      <c r="CA7" s="1" t="s">
        <v>523</v>
      </c>
      <c r="CD7" s="1" t="s">
        <v>348</v>
      </c>
      <c r="CE7" s="72">
        <f>COUNTA(Table14[spawner_sku])</f>
        <v>750</v>
      </c>
      <c r="CG7" s="1" t="s">
        <v>522</v>
      </c>
      <c r="CH7" s="1">
        <f>ROUND(CE7/(CH5*CI5),4)</f>
        <v>3.7900000000000003E-2</v>
      </c>
      <c r="CI7" s="1" t="s">
        <v>523</v>
      </c>
    </row>
    <row r="8" spans="2:88" x14ac:dyDescent="0.25">
      <c r="B8" s="1" t="s">
        <v>353</v>
      </c>
      <c r="C8" s="75">
        <f>COUNTIF(Table245[Aggresive],"yes")</f>
        <v>283</v>
      </c>
      <c r="J8" s="1" t="s">
        <v>353</v>
      </c>
      <c r="K8" s="75">
        <f>COUNTIF(Table3[Aggressive],"yes")</f>
        <v>80</v>
      </c>
      <c r="R8" s="1" t="s">
        <v>353</v>
      </c>
      <c r="S8" s="75">
        <f>COUNTIF(Table39[Aggressive],"yes")</f>
        <v>33</v>
      </c>
      <c r="Z8" s="1" t="s">
        <v>353</v>
      </c>
      <c r="AA8" s="75">
        <f>COUNTIF(Table2[Aggressive],"yes")</f>
        <v>132</v>
      </c>
      <c r="AH8" s="1" t="s">
        <v>353</v>
      </c>
      <c r="AI8" s="75">
        <f>COUNTIF(Table6[Aggressive],"yes")</f>
        <v>69</v>
      </c>
      <c r="AP8" s="1" t="s">
        <v>353</v>
      </c>
      <c r="AQ8" s="75">
        <f>COUNTIF(Table610[Aggressive],"yes")</f>
        <v>117</v>
      </c>
      <c r="AX8" s="1" t="s">
        <v>353</v>
      </c>
      <c r="AY8" s="75">
        <f>COUNTIF(Table61011[Aggressive],"yes")</f>
        <v>211</v>
      </c>
      <c r="BF8" s="1" t="s">
        <v>353</v>
      </c>
      <c r="BG8" s="75">
        <f>COUNTIF(Table11[Aggressive],"yes")</f>
        <v>179</v>
      </c>
      <c r="BN8" s="1" t="s">
        <v>353</v>
      </c>
      <c r="BO8" s="75">
        <f>COUNTIF(Table12[Aggressive],"yes")</f>
        <v>58</v>
      </c>
      <c r="BV8" s="1" t="s">
        <v>353</v>
      </c>
      <c r="BW8" s="75">
        <f>COUNTIF(Table13[Aggressive],"yes")</f>
        <v>114</v>
      </c>
      <c r="CD8" s="1" t="s">
        <v>353</v>
      </c>
      <c r="CE8" s="75">
        <f>COUNTIF(Table14[Aggressive],"yes")</f>
        <v>260</v>
      </c>
    </row>
    <row r="9" spans="2:88" x14ac:dyDescent="0.25">
      <c r="B9" s="1" t="s">
        <v>354</v>
      </c>
      <c r="C9" s="75">
        <f>COUNTIF(Table245[Aggresive],"no")</f>
        <v>366</v>
      </c>
      <c r="J9" s="1" t="s">
        <v>354</v>
      </c>
      <c r="K9" s="75">
        <f>COUNTIF(Table3[Aggressive],"no")</f>
        <v>83</v>
      </c>
      <c r="R9" s="1" t="s">
        <v>354</v>
      </c>
      <c r="S9" s="75">
        <f>COUNTIF(Table39[Aggressive],"no")</f>
        <v>45</v>
      </c>
      <c r="Z9" s="1" t="s">
        <v>354</v>
      </c>
      <c r="AA9" s="75">
        <f>COUNTIF(Table2[Aggressive],"no")</f>
        <v>272</v>
      </c>
      <c r="AH9" s="1" t="s">
        <v>354</v>
      </c>
      <c r="AI9" s="75">
        <f>COUNTIF(Table6[Aggressive],"no")</f>
        <v>89</v>
      </c>
      <c r="AP9" s="1" t="s">
        <v>354</v>
      </c>
      <c r="AQ9" s="75">
        <f>COUNTIF(Table610[Aggressive],"no")</f>
        <v>67</v>
      </c>
      <c r="AX9" s="1" t="s">
        <v>354</v>
      </c>
      <c r="AY9" s="75">
        <f>COUNTIF(Table61011[Aggressive],"no")</f>
        <v>274</v>
      </c>
      <c r="BF9" s="1" t="s">
        <v>354</v>
      </c>
      <c r="BG9" s="75">
        <f>COUNTIF(Table11[Aggressive],"no")</f>
        <v>151</v>
      </c>
      <c r="BN9" s="1" t="s">
        <v>354</v>
      </c>
      <c r="BO9" s="75">
        <f>COUNTIF(Table12[Aggressive],"no")</f>
        <v>140</v>
      </c>
      <c r="BV9" s="1" t="s">
        <v>354</v>
      </c>
      <c r="BW9" s="75">
        <f>COUNTIF(Table13[Aggressive],"no")</f>
        <v>229</v>
      </c>
      <c r="CD9" s="1" t="s">
        <v>354</v>
      </c>
      <c r="CE9" s="75">
        <f>COUNTIF(Table14[Aggressive],"no")</f>
        <v>490</v>
      </c>
    </row>
    <row r="11" spans="2:88" x14ac:dyDescent="0.25">
      <c r="B11" s="1" t="s">
        <v>349</v>
      </c>
      <c r="C11" s="72">
        <f>SUM(Table245[entity_spawned (AVG)])</f>
        <v>1020</v>
      </c>
      <c r="E11" s="1" t="s">
        <v>524</v>
      </c>
      <c r="F11" s="1">
        <f>ROUND(C11/(F5*G5),4)</f>
        <v>4.7E-2</v>
      </c>
      <c r="G11" s="1" t="s">
        <v>525</v>
      </c>
      <c r="J11" s="1" t="s">
        <v>349</v>
      </c>
      <c r="K11" s="72">
        <f>SUM(Table3[entity_spawned (AVG)])</f>
        <v>301</v>
      </c>
      <c r="M11" s="1" t="s">
        <v>524</v>
      </c>
      <c r="N11" s="1">
        <f>ROUND(K11/(N5*O5),4)</f>
        <v>2.7900000000000001E-2</v>
      </c>
      <c r="O11" s="1" t="s">
        <v>525</v>
      </c>
      <c r="R11" s="1" t="s">
        <v>349</v>
      </c>
      <c r="S11" s="72">
        <f>SUM(Table39[entity_spawned (AVG)])</f>
        <v>114</v>
      </c>
      <c r="U11" s="1" t="s">
        <v>524</v>
      </c>
      <c r="V11" s="1">
        <f>ROUND(S11/(V5*W5),4)</f>
        <v>1.5800000000000002E-2</v>
      </c>
      <c r="W11" s="1" t="s">
        <v>525</v>
      </c>
      <c r="Z11" s="1" t="s">
        <v>349</v>
      </c>
      <c r="AA11" s="72">
        <f>SUM(Table2[entity_spawned (AVG)])</f>
        <v>611</v>
      </c>
      <c r="AC11" s="1" t="s">
        <v>524</v>
      </c>
      <c r="AD11" s="1">
        <f>ROUND(AA11/(AD5*AE5),4)</f>
        <v>0.03</v>
      </c>
      <c r="AE11" s="1" t="s">
        <v>525</v>
      </c>
      <c r="AH11" s="1" t="s">
        <v>349</v>
      </c>
      <c r="AI11" s="72">
        <f>SUM(Table6[entity_spawned (AVG)])</f>
        <v>277</v>
      </c>
      <c r="AK11" s="1" t="s">
        <v>524</v>
      </c>
      <c r="AL11" s="1">
        <f>ROUND(AI11/(AL5*AM5),4)</f>
        <v>6.1600000000000002E-2</v>
      </c>
      <c r="AM11" s="1" t="s">
        <v>525</v>
      </c>
      <c r="AP11" s="1" t="s">
        <v>349</v>
      </c>
      <c r="AQ11" s="72">
        <f>SUM(Table610[entity_spawned (AVG)])</f>
        <v>267</v>
      </c>
      <c r="AS11" s="1" t="s">
        <v>524</v>
      </c>
      <c r="AT11" s="1">
        <f>ROUND(AQ11/(AT5*AU5),4)</f>
        <v>1.0999999999999999E-2</v>
      </c>
      <c r="AU11" s="1" t="s">
        <v>525</v>
      </c>
      <c r="AX11" s="1" t="s">
        <v>349</v>
      </c>
      <c r="AY11" s="72">
        <f>SUM(Table61011[entity_spawned (AVG)])</f>
        <v>800</v>
      </c>
      <c r="BA11" s="1" t="s">
        <v>524</v>
      </c>
      <c r="BB11" s="1">
        <f>ROUND(AY11/(BB5*BC5),4)</f>
        <v>3.4799999999999998E-2</v>
      </c>
      <c r="BC11" s="1" t="s">
        <v>525</v>
      </c>
      <c r="BF11" s="1" t="s">
        <v>349</v>
      </c>
      <c r="BG11" s="72">
        <f>SUM(Table11[entity_spawned (AVG)])</f>
        <v>473</v>
      </c>
      <c r="BI11" s="1" t="s">
        <v>524</v>
      </c>
      <c r="BJ11" s="1">
        <f>ROUND(BG11/(BJ5*BK5),4)</f>
        <v>2.07E-2</v>
      </c>
      <c r="BK11" s="1" t="s">
        <v>525</v>
      </c>
      <c r="BN11" s="1" t="s">
        <v>349</v>
      </c>
      <c r="BO11" s="72">
        <f>SUM(Table12[entity_spawned (AVG)])</f>
        <v>353</v>
      </c>
      <c r="BQ11" s="1" t="s">
        <v>524</v>
      </c>
      <c r="BR11" s="1">
        <f>ROUND(BO11/(BR5*BS5),4)</f>
        <v>4.7100000000000003E-2</v>
      </c>
      <c r="BS11" s="1" t="s">
        <v>525</v>
      </c>
      <c r="BV11" s="1" t="s">
        <v>349</v>
      </c>
      <c r="BW11" s="72">
        <f>SUM(Table13[entity_spawned (AVG)])</f>
        <v>680</v>
      </c>
      <c r="BY11" s="1" t="s">
        <v>524</v>
      </c>
      <c r="BZ11" s="1">
        <f>ROUND(BW11/(BZ5*CA5),4)</f>
        <v>9.0700000000000003E-2</v>
      </c>
      <c r="CA11" s="1" t="s">
        <v>525</v>
      </c>
      <c r="CD11" s="1" t="s">
        <v>349</v>
      </c>
      <c r="CE11" s="72">
        <f>SUM(Table14[entity_spawned (AVG)])</f>
        <v>1501</v>
      </c>
      <c r="CG11" s="1" t="s">
        <v>524</v>
      </c>
      <c r="CH11" s="1">
        <f>ROUND(CE11/(CH5*CI5),4)</f>
        <v>7.5800000000000006E-2</v>
      </c>
      <c r="CI11" s="1" t="s">
        <v>525</v>
      </c>
    </row>
    <row r="12" spans="2:88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  <c r="BF12" s="1"/>
      <c r="BG12" s="72"/>
      <c r="BN12" s="1"/>
      <c r="BO12" s="72"/>
      <c r="BV12" s="1"/>
      <c r="BW12" s="72"/>
      <c r="CD12" s="1"/>
      <c r="CE12" s="72"/>
    </row>
    <row r="13" spans="2:88" x14ac:dyDescent="0.25">
      <c r="B13" s="1" t="s">
        <v>549</v>
      </c>
      <c r="C13" s="72" t="str">
        <f>CONCATENATE(ROUND(((COUNTIF(Table245[activating_chance],"=100"))/C7)*100,0),"%")</f>
        <v>75%</v>
      </c>
      <c r="J13" s="1" t="s">
        <v>549</v>
      </c>
      <c r="K13" s="72" t="str">
        <f>CONCATENATE(ROUND(((COUNTIF(Table3[activating_chance],"=100"))/K7)*100,0),"%")</f>
        <v>80%</v>
      </c>
      <c r="R13" s="1" t="s">
        <v>549</v>
      </c>
      <c r="S13" s="72" t="str">
        <f>CONCATENATE(ROUND(((COUNTIF(Table39[activating_chance],"=100"))/S7)*100,0),"%")</f>
        <v>86%</v>
      </c>
      <c r="Z13" s="1" t="s">
        <v>549</v>
      </c>
      <c r="AA13" s="72" t="str">
        <f>CONCATENATE(ROUND(((COUNTIF(Table2[activating_chance],"=100"))/AA7)*100,0),"%")</f>
        <v>83%</v>
      </c>
      <c r="AH13" s="1" t="s">
        <v>549</v>
      </c>
      <c r="AI13" s="72" t="str">
        <f>CONCATENATE(ROUND(((COUNTIF(Table6[activating_chance],"=100"))/AI7)*100,0),"%")</f>
        <v>90%</v>
      </c>
      <c r="AP13" s="1" t="s">
        <v>549</v>
      </c>
      <c r="AQ13" s="72" t="str">
        <f>CONCATENATE(ROUND(((COUNTIF(Table610[activating_chance],"=100"))/AQ7)*100,0),"%")</f>
        <v>87%</v>
      </c>
      <c r="AX13" s="1" t="s">
        <v>549</v>
      </c>
      <c r="AY13" s="72" t="str">
        <f>CONCATENATE(ROUND(((COUNTIF(Table61011[activating_chance],"=100"))/AY7)*100,0),"%")</f>
        <v>86%</v>
      </c>
      <c r="BF13" s="1" t="s">
        <v>549</v>
      </c>
      <c r="BG13" s="72" t="str">
        <f>CONCATENATE(ROUND(((COUNTIF(Table11[activating_chance],"=100"))/BG7)*100,0),"%")</f>
        <v>72%</v>
      </c>
      <c r="BN13" s="1" t="s">
        <v>549</v>
      </c>
      <c r="BO13" s="72" t="str">
        <f>CONCATENATE(ROUND(((COUNTIF(Table12[activating_chance],"=100"))/BO7)*100,0),"%")</f>
        <v>58%</v>
      </c>
      <c r="BV13" s="1" t="s">
        <v>549</v>
      </c>
      <c r="BW13" s="72" t="str">
        <f>CONCATENATE(ROUND(((COUNTIF(Table13[activating_chance],"=100"))/BW7)*100,0),"%")</f>
        <v>68%</v>
      </c>
      <c r="CD13" s="1" t="s">
        <v>549</v>
      </c>
      <c r="CE13" s="72" t="str">
        <f>CONCATENATE(ROUND(((COUNTIF(Table14[activating_chance],"=100"))/CE7)*100,0),"%")</f>
        <v>75%</v>
      </c>
    </row>
    <row r="14" spans="2:88" x14ac:dyDescent="0.25">
      <c r="B14" s="1" t="s">
        <v>550</v>
      </c>
      <c r="C14" s="72" t="str">
        <f>CONCATENATE(ROUND((((COUNTIFS(Table245[activating_chance],"&lt;100",Table245[activating_chance],"&gt;=75")))/C7)*100,0),"%")</f>
        <v>14%</v>
      </c>
      <c r="J14" s="1" t="s">
        <v>550</v>
      </c>
      <c r="K14" s="72" t="str">
        <f>CONCATENATE(ROUND((((COUNTIFS(Table3[activating_chance],"&lt;100",Table3[activating_chance],"&gt;=75")))/K7)*100,0),"%")</f>
        <v>7%</v>
      </c>
      <c r="R14" s="1" t="s">
        <v>550</v>
      </c>
      <c r="S14" s="72" t="str">
        <f>CONCATENATE(ROUND((((COUNTIFS(Table39[activating_chance],"&lt;100",Table39[activating_chance],"&gt;=75")))/S7)*100,0),"%")</f>
        <v>5%</v>
      </c>
      <c r="Z14" s="1" t="s">
        <v>550</v>
      </c>
      <c r="AA14" s="72" t="str">
        <f>CONCATENATE(ROUND((((COUNTIFS(Table2[activating_chance],"&lt;100",Table2[activating_chance],"&gt;=75")))/AA7)*100,0),"%")</f>
        <v>12%</v>
      </c>
      <c r="AH14" s="1" t="s">
        <v>550</v>
      </c>
      <c r="AI14" s="72" t="str">
        <f>CONCATENATE(ROUND((((COUNTIFS(Table6[activating_chance],"&lt;100",Table6[activating_chance],"&gt;=75")))/AI7)*100,0),"%")</f>
        <v>6%</v>
      </c>
      <c r="AP14" s="1" t="s">
        <v>550</v>
      </c>
      <c r="AQ14" s="72" t="str">
        <f>CONCATENATE(ROUND((((COUNTIFS(Table610[activating_chance],"&lt;100",Table610[activating_chance],"&gt;=75")))/AQ7)*100,0),"%")</f>
        <v>1%</v>
      </c>
      <c r="AX14" s="1" t="s">
        <v>550</v>
      </c>
      <c r="AY14" s="72" t="str">
        <f>CONCATENATE(ROUND((((COUNTIFS(Table61011[activating_chance],"&lt;100",Table61011[activating_chance],"&gt;=75")))/AY7)*100,0),"%")</f>
        <v>8%</v>
      </c>
      <c r="BF14" s="1" t="s">
        <v>550</v>
      </c>
      <c r="BG14" s="72" t="str">
        <f>CONCATENATE(ROUND((((COUNTIFS(Table11[activating_chance],"&lt;100",Table11[activating_chance],"&gt;=75")))/BG7)*100,0),"%")</f>
        <v>10%</v>
      </c>
      <c r="BN14" s="1" t="s">
        <v>550</v>
      </c>
      <c r="BO14" s="72" t="str">
        <f>CONCATENATE(ROUND((((COUNTIFS(Table12[activating_chance],"&lt;100",Table12[activating_chance],"&gt;=75")))/BO7)*100,0),"%")</f>
        <v>22%</v>
      </c>
      <c r="BV14" s="1" t="s">
        <v>550</v>
      </c>
      <c r="BW14" s="72" t="str">
        <f>CONCATENATE(ROUND((((COUNTIFS(Table13[activating_chance],"&lt;100",Table13[activating_chance],"&gt;=75")))/BW7)*100,0),"%")</f>
        <v>21%</v>
      </c>
      <c r="CD14" s="1" t="s">
        <v>550</v>
      </c>
      <c r="CE14" s="72" t="str">
        <f>CONCATENATE(ROUND((((COUNTIFS(Table14[activating_chance],"&lt;100",Table14[activating_chance],"&gt;=75")))/CE7)*100,0),"%")</f>
        <v>11%</v>
      </c>
    </row>
    <row r="15" spans="2:88" x14ac:dyDescent="0.25">
      <c r="B15" s="1" t="s">
        <v>551</v>
      </c>
      <c r="C15" s="1" t="str">
        <f>CONCATENATE(ROUND((((COUNTIFS(Table245[activating_chance],"&lt;75",Table245[activating_chance],"&gt;=25")))/C7)*100,0),"%")</f>
        <v>10%</v>
      </c>
      <c r="J15" s="1" t="s">
        <v>551</v>
      </c>
      <c r="K15" s="1" t="str">
        <f>CONCATENATE(ROUND((((COUNTIFS(Table3[activating_chance],"&lt;75",Table3[activating_chance],"&gt;=25")))/K7)*100,0),"%")</f>
        <v>12%</v>
      </c>
      <c r="R15" s="1" t="s">
        <v>551</v>
      </c>
      <c r="S15" s="1" t="str">
        <f>CONCATENATE(ROUND((((COUNTIFS(Table39[activating_chance],"&lt;75",Table39[activating_chance],"&gt;=25")))/S7)*100,0),"%")</f>
        <v>9%</v>
      </c>
      <c r="Z15" s="1" t="s">
        <v>551</v>
      </c>
      <c r="AA15" s="1" t="str">
        <f>CONCATENATE(ROUND((((COUNTIFS(Table2[activating_chance],"&lt;75",Table2[activating_chance],"&gt;=25")))/AA7)*100,0),"%")</f>
        <v>4%</v>
      </c>
      <c r="AH15" s="1" t="s">
        <v>551</v>
      </c>
      <c r="AI15" s="1" t="str">
        <f>CONCATENATE(ROUND((((COUNTIFS(Table6[activating_chance],"&lt;75",Table6[activating_chance],"&gt;=25")))/AI7)*100,0),"%")</f>
        <v>4%</v>
      </c>
      <c r="AP15" s="1" t="s">
        <v>551</v>
      </c>
      <c r="AQ15" s="1" t="str">
        <f>CONCATENATE(ROUND((((COUNTIFS(Table610[activating_chance],"&lt;75",Table610[activating_chance],"&gt;=25")))/AQ7)*100,0),"%")</f>
        <v>13%</v>
      </c>
      <c r="AX15" s="1" t="s">
        <v>551</v>
      </c>
      <c r="AY15" s="1" t="str">
        <f>CONCATENATE(ROUND((((COUNTIFS(Table61011[activating_chance],"&lt;75",Table61011[activating_chance],"&gt;=25")))/AY7)*100,0),"%")</f>
        <v>5%</v>
      </c>
      <c r="BF15" s="1" t="s">
        <v>551</v>
      </c>
      <c r="BG15" s="1" t="str">
        <f>CONCATENATE(ROUND((((COUNTIFS(Table11[activating_chance],"&lt;75",Table11[activating_chance],"&gt;=25")))/BG7)*100,0),"%")</f>
        <v>14%</v>
      </c>
      <c r="BN15" s="1" t="s">
        <v>551</v>
      </c>
      <c r="BO15" s="1" t="str">
        <f>CONCATENATE(ROUND((((COUNTIFS(Table12[activating_chance],"&lt;75",Table12[activating_chance],"&gt;=25")))/BO7)*100,0),"%")</f>
        <v>17%</v>
      </c>
      <c r="BV15" s="1" t="s">
        <v>551</v>
      </c>
      <c r="BW15" s="1" t="str">
        <f>CONCATENATE(ROUND((((COUNTIFS(Table13[activating_chance],"&lt;75",Table13[activating_chance],"&gt;=25")))/BW7)*100,0),"%")</f>
        <v>8%</v>
      </c>
      <c r="CD15" s="1" t="s">
        <v>551</v>
      </c>
      <c r="CE15" s="1" t="str">
        <f>CONCATENATE(ROUND((((COUNTIFS(Table14[activating_chance],"&lt;75",Table14[activating_chance],"&gt;=25")))/CE7)*100,0),"%")</f>
        <v>11%</v>
      </c>
    </row>
    <row r="16" spans="2:88" x14ac:dyDescent="0.25">
      <c r="B16" s="1" t="s">
        <v>552</v>
      </c>
      <c r="C16" s="1" t="str">
        <f>CONCATENATE(ROUND((((COUNTIFS(Table245[activating_chance],"&gt;1",Table245[activating_chance],"&lt;25")))/C7)*100,0),"%")</f>
        <v>1%</v>
      </c>
      <c r="J16" s="1" t="s">
        <v>552</v>
      </c>
      <c r="K16" s="1" t="str">
        <f>CONCATENATE(ROUND((((COUNTIFS(Table3[activating_chance],"&gt;1",Table3[activating_chance],"&lt;25")))/K7)*100,0),"%")</f>
        <v>1%</v>
      </c>
      <c r="R16" s="1" t="s">
        <v>552</v>
      </c>
      <c r="S16" s="1" t="str">
        <f>CONCATENATE(ROUND((((COUNTIFS(Table39[activating_chance],"&gt;1",Table39[activating_chance],"&lt;25")))/S7)*100,0),"%")</f>
        <v>0%</v>
      </c>
      <c r="Z16" s="1" t="s">
        <v>552</v>
      </c>
      <c r="AA16" s="1" t="str">
        <f>CONCATENATE(ROUND((((COUNTIFS(Table2[activating_chance],"&gt;1",Table2[activating_chance],"&lt;25")))/AA7)*100,0),"%")</f>
        <v>1%</v>
      </c>
      <c r="AH16" s="1" t="s">
        <v>552</v>
      </c>
      <c r="AI16" s="1" t="str">
        <f>CONCATENATE(ROUND((((COUNTIFS(Table6[activating_chance],"&gt;1",Table6[activating_chance],"&lt;25")))/AI7)*100,0),"%")</f>
        <v>0%</v>
      </c>
      <c r="AP16" s="1" t="s">
        <v>552</v>
      </c>
      <c r="AQ16" s="1" t="str">
        <f>CONCATENATE(ROUND((((COUNTIFS(Table610[activating_chance],"&gt;1",Table610[activating_chance],"&lt;25")))/AQ7)*100,0),"%")</f>
        <v>0%</v>
      </c>
      <c r="AX16" s="1" t="s">
        <v>552</v>
      </c>
      <c r="AY16" s="1" t="str">
        <f>CONCATENATE(ROUND((((COUNTIFS(Table61011[activating_chance],"&gt;1",Table61011[activating_chance],"&lt;25")))/AY7)*100,0),"%")</f>
        <v>1%</v>
      </c>
      <c r="BF16" s="1" t="s">
        <v>552</v>
      </c>
      <c r="BG16" s="1" t="str">
        <f>CONCATENATE(ROUND((((COUNTIFS(Table11[activating_chance],"&gt;1",Table11[activating_chance],"&lt;25")))/BG7)*100,0),"%")</f>
        <v>5%</v>
      </c>
      <c r="BN16" s="1" t="s">
        <v>552</v>
      </c>
      <c r="BO16" s="1" t="str">
        <f>CONCATENATE(ROUND((((COUNTIFS(Table12[activating_chance],"&gt;1",Table12[activating_chance],"&lt;25")))/BO7)*100,0),"%")</f>
        <v>3%</v>
      </c>
      <c r="BV16" s="1" t="s">
        <v>552</v>
      </c>
      <c r="BW16" s="1" t="str">
        <f>CONCATENATE(ROUND((((COUNTIFS(Table13[activating_chance],"&gt;1",Table13[activating_chance],"&lt;25")))/BW7)*100,0),"%")</f>
        <v>3%</v>
      </c>
      <c r="CD16" s="1" t="s">
        <v>552</v>
      </c>
      <c r="CE16" s="1" t="str">
        <f>CONCATENATE(ROUND((((COUNTIFS(Table14[activating_chance],"&gt;1",Table14[activating_chance],"&lt;25")))/CE7)*100,0),"%")</f>
        <v>4%</v>
      </c>
    </row>
    <row r="17" spans="2:88" x14ac:dyDescent="0.25">
      <c r="C17" s="1"/>
    </row>
    <row r="18" spans="2:88" x14ac:dyDescent="0.25">
      <c r="B18" s="1" t="s">
        <v>479</v>
      </c>
      <c r="C18" s="1" t="s">
        <v>412</v>
      </c>
      <c r="J18" s="1" t="s">
        <v>479</v>
      </c>
      <c r="K18" s="1" t="s">
        <v>267</v>
      </c>
      <c r="R18" s="1" t="s">
        <v>479</v>
      </c>
      <c r="S18" s="1" t="s">
        <v>480</v>
      </c>
      <c r="Z18" s="1" t="s">
        <v>479</v>
      </c>
      <c r="AA18" s="1" t="s">
        <v>481</v>
      </c>
      <c r="AH18" s="1" t="s">
        <v>479</v>
      </c>
      <c r="AI18" s="1" t="s">
        <v>482</v>
      </c>
      <c r="AP18" s="1" t="s">
        <v>479</v>
      </c>
      <c r="AQ18" s="1" t="s">
        <v>483</v>
      </c>
      <c r="AX18" s="1" t="s">
        <v>479</v>
      </c>
      <c r="AY18" s="1" t="s">
        <v>484</v>
      </c>
      <c r="BF18" s="1" t="s">
        <v>479</v>
      </c>
      <c r="BG18" s="1" t="s">
        <v>541</v>
      </c>
      <c r="BN18" s="1" t="s">
        <v>479</v>
      </c>
      <c r="BO18" s="1" t="s">
        <v>559</v>
      </c>
      <c r="BV18" s="1" t="s">
        <v>479</v>
      </c>
      <c r="BW18" s="1" t="s">
        <v>483</v>
      </c>
      <c r="CD18" s="1" t="s">
        <v>479</v>
      </c>
      <c r="CE18" s="1" t="s">
        <v>562</v>
      </c>
    </row>
    <row r="21" spans="2:88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350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355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355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355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355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355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355</v>
      </c>
      <c r="BF21" t="s">
        <v>223</v>
      </c>
      <c r="BG21" t="s">
        <v>224</v>
      </c>
      <c r="BH21" t="s">
        <v>225</v>
      </c>
      <c r="BI21" t="s">
        <v>226</v>
      </c>
      <c r="BJ21" t="s">
        <v>220</v>
      </c>
      <c r="BK21" t="s">
        <v>227</v>
      </c>
      <c r="BL21" t="s">
        <v>355</v>
      </c>
      <c r="BN21" t="s">
        <v>223</v>
      </c>
      <c r="BO21" t="s">
        <v>224</v>
      </c>
      <c r="BP21" t="s">
        <v>225</v>
      </c>
      <c r="BQ21" t="s">
        <v>226</v>
      </c>
      <c r="BR21" t="s">
        <v>220</v>
      </c>
      <c r="BS21" t="s">
        <v>227</v>
      </c>
      <c r="BT21" t="s">
        <v>355</v>
      </c>
      <c r="BV21" t="s">
        <v>223</v>
      </c>
      <c r="BW21" t="s">
        <v>224</v>
      </c>
      <c r="BX21" t="s">
        <v>225</v>
      </c>
      <c r="BY21" t="s">
        <v>226</v>
      </c>
      <c r="BZ21" t="s">
        <v>220</v>
      </c>
      <c r="CA21" t="s">
        <v>227</v>
      </c>
      <c r="CB21" t="s">
        <v>355</v>
      </c>
      <c r="CD21" t="s">
        <v>223</v>
      </c>
      <c r="CE21" t="s">
        <v>224</v>
      </c>
      <c r="CF21" t="s">
        <v>225</v>
      </c>
      <c r="CG21" t="s">
        <v>226</v>
      </c>
      <c r="CH21" t="s">
        <v>220</v>
      </c>
      <c r="CI21" t="s">
        <v>227</v>
      </c>
      <c r="CJ21" t="s">
        <v>355</v>
      </c>
    </row>
    <row r="22" spans="2:88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351</v>
      </c>
      <c r="J22" t="s">
        <v>228</v>
      </c>
      <c r="K22">
        <v>2</v>
      </c>
      <c r="L22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352</v>
      </c>
      <c r="Q22" s="73"/>
      <c r="R22" t="s">
        <v>228</v>
      </c>
      <c r="S22">
        <v>1</v>
      </c>
      <c r="T22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Prefab])),10,1,1,"Entities"))</f>
        <v>55</v>
      </c>
      <c r="W22" s="76">
        <v>100</v>
      </c>
      <c r="X22" t="s">
        <v>352</v>
      </c>
      <c r="Z22" t="s">
        <v>228</v>
      </c>
      <c r="AA22">
        <v>1</v>
      </c>
      <c r="AB22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352</v>
      </c>
      <c r="AH22" t="s">
        <v>228</v>
      </c>
      <c r="AI22">
        <v>1</v>
      </c>
      <c r="AJ22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352</v>
      </c>
      <c r="AP22" t="s">
        <v>228</v>
      </c>
      <c r="AQ22">
        <v>1</v>
      </c>
      <c r="AR22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352</v>
      </c>
      <c r="AX22" t="s">
        <v>230</v>
      </c>
      <c r="AY22">
        <v>1</v>
      </c>
      <c r="AZ22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351</v>
      </c>
      <c r="BF22" t="s">
        <v>230</v>
      </c>
      <c r="BG22">
        <v>2</v>
      </c>
      <c r="BH22">
        <v>180</v>
      </c>
      <c r="BI22">
        <v>100</v>
      </c>
      <c r="BJ22">
        <f ca="1">INDIRECT(ADDRESS(11+(MATCH(RIGHT(Table11[[#This Row],[spawner_sku]],LEN(Table11[[#This Row],[spawner_sku]])-FIND("/",Table11[[#This Row],[spawner_sku]])),Table1[Entity Prefab])),10,1,1,"Entities"))</f>
        <v>25</v>
      </c>
      <c r="BK22">
        <f ca="1">ROUND((Table11[[#This Row],[XP]]*Table11[[#This Row],[entity_spawned (AVG)]])*(Table11[[#This Row],[activating_chance]]/100),0)</f>
        <v>50</v>
      </c>
      <c r="BL22" s="73" t="s">
        <v>351</v>
      </c>
      <c r="BN22" t="s">
        <v>228</v>
      </c>
      <c r="BO22">
        <v>1</v>
      </c>
      <c r="BP22">
        <v>260</v>
      </c>
      <c r="BQ22">
        <v>100</v>
      </c>
      <c r="BR22">
        <f ca="1">INDIRECT(ADDRESS(11+(MATCH(RIGHT(Table12[[#This Row],[spawner_sku]],LEN(Table12[[#This Row],[spawner_sku]])-FIND("/",Table12[[#This Row],[spawner_sku]])),Table1[Entity Prefab])),10,1,1,"Entities"))</f>
        <v>55</v>
      </c>
      <c r="BS22">
        <f ca="1">ROUND((Table12[[#This Row],[XP]]*Table12[[#This Row],[entity_spawned (AVG)]])*(Table12[[#This Row],[activating_chance]]/100),0)</f>
        <v>55</v>
      </c>
      <c r="BT22" s="73" t="s">
        <v>352</v>
      </c>
      <c r="BV22" t="s">
        <v>228</v>
      </c>
      <c r="BW22">
        <v>1</v>
      </c>
      <c r="BX22">
        <v>260</v>
      </c>
      <c r="BY22">
        <v>100</v>
      </c>
      <c r="BZ22">
        <f ca="1">INDIRECT(ADDRESS(11+(MATCH(RIGHT(Table13[[#This Row],[spawner_sku]],LEN(Table13[[#This Row],[spawner_sku]])-FIND("/",Table13[[#This Row],[spawner_sku]])),Table1[Entity Prefab])),10,1,1,"Entities"))</f>
        <v>55</v>
      </c>
      <c r="CA22">
        <f ca="1">ROUND((Table13[[#This Row],[XP]]*Table13[[#This Row],[entity_spawned (AVG)]])*(Table13[[#This Row],[activating_chance]]/100),0)</f>
        <v>55</v>
      </c>
      <c r="CB22" s="73" t="s">
        <v>352</v>
      </c>
      <c r="CD22" t="s">
        <v>228</v>
      </c>
      <c r="CE22">
        <v>3</v>
      </c>
      <c r="CF22">
        <v>260</v>
      </c>
      <c r="CG22">
        <v>100</v>
      </c>
      <c r="CH22">
        <f ca="1">INDIRECT(ADDRESS(11+(MATCH(RIGHT(Table14[[#This Row],[spawner_sku]],LEN(Table14[[#This Row],[spawner_sku]])-FIND("/",Table14[[#This Row],[spawner_sku]])),Table1[Entity Prefab])),10,1,1,"Entities"))</f>
        <v>55</v>
      </c>
      <c r="CI22">
        <f ca="1">ROUND((Table14[[#This Row],[XP]]*Table14[[#This Row],[entity_spawned (AVG)]])*(Table14[[#This Row],[activating_chance]]/100),0)</f>
        <v>165</v>
      </c>
      <c r="CJ22" s="73" t="s">
        <v>352</v>
      </c>
    </row>
    <row r="23" spans="2:88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351</v>
      </c>
      <c r="J23" t="s">
        <v>228</v>
      </c>
      <c r="K23">
        <v>1</v>
      </c>
      <c r="L23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352</v>
      </c>
      <c r="Q23" s="73"/>
      <c r="R23" t="s">
        <v>228</v>
      </c>
      <c r="S23">
        <v>1</v>
      </c>
      <c r="T23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Prefab])),10,1,1,"Entities"))</f>
        <v>55</v>
      </c>
      <c r="W23" s="76">
        <v>100</v>
      </c>
      <c r="X23" t="s">
        <v>352</v>
      </c>
      <c r="Z23" t="s">
        <v>228</v>
      </c>
      <c r="AA23">
        <v>1</v>
      </c>
      <c r="AB23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352</v>
      </c>
      <c r="AH23" t="s">
        <v>228</v>
      </c>
      <c r="AI23">
        <v>1</v>
      </c>
      <c r="AJ23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352</v>
      </c>
      <c r="AP23" t="s">
        <v>228</v>
      </c>
      <c r="AQ23">
        <v>1</v>
      </c>
      <c r="AR23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352</v>
      </c>
      <c r="AX23" t="s">
        <v>230</v>
      </c>
      <c r="AY23">
        <v>1</v>
      </c>
      <c r="AZ23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351</v>
      </c>
      <c r="BF23" t="s">
        <v>230</v>
      </c>
      <c r="BG23">
        <v>3</v>
      </c>
      <c r="BH23">
        <v>180</v>
      </c>
      <c r="BI23">
        <v>100</v>
      </c>
      <c r="BJ23">
        <f ca="1">INDIRECT(ADDRESS(11+(MATCH(RIGHT(Table11[[#This Row],[spawner_sku]],LEN(Table11[[#This Row],[spawner_sku]])-FIND("/",Table11[[#This Row],[spawner_sku]])),Table1[Entity Prefab])),10,1,1,"Entities"))</f>
        <v>25</v>
      </c>
      <c r="BK23">
        <f ca="1">ROUND((Table11[[#This Row],[XP]]*Table11[[#This Row],[entity_spawned (AVG)]])*(Table11[[#This Row],[activating_chance]]/100),0)</f>
        <v>75</v>
      </c>
      <c r="BL23" s="73" t="s">
        <v>351</v>
      </c>
      <c r="BN23" t="s">
        <v>228</v>
      </c>
      <c r="BO23">
        <v>1</v>
      </c>
      <c r="BP23">
        <v>260</v>
      </c>
      <c r="BQ23">
        <v>80</v>
      </c>
      <c r="BR23">
        <f ca="1">INDIRECT(ADDRESS(11+(MATCH(RIGHT(Table12[[#This Row],[spawner_sku]],LEN(Table12[[#This Row],[spawner_sku]])-FIND("/",Table12[[#This Row],[spawner_sku]])),Table1[Entity Prefab])),10,1,1,"Entities"))</f>
        <v>55</v>
      </c>
      <c r="BS23">
        <f ca="1">ROUND((Table12[[#This Row],[XP]]*Table12[[#This Row],[entity_spawned (AVG)]])*(Table12[[#This Row],[activating_chance]]/100),0)</f>
        <v>44</v>
      </c>
      <c r="BT23" s="73" t="s">
        <v>352</v>
      </c>
      <c r="BV23" t="s">
        <v>228</v>
      </c>
      <c r="BW23">
        <v>2</v>
      </c>
      <c r="BX23">
        <v>260</v>
      </c>
      <c r="BY23">
        <v>80</v>
      </c>
      <c r="BZ23">
        <f ca="1">INDIRECT(ADDRESS(11+(MATCH(RIGHT(Table13[[#This Row],[spawner_sku]],LEN(Table13[[#This Row],[spawner_sku]])-FIND("/",Table13[[#This Row],[spawner_sku]])),Table1[Entity Prefab])),10,1,1,"Entities"))</f>
        <v>55</v>
      </c>
      <c r="CA23">
        <f ca="1">ROUND((Table13[[#This Row],[XP]]*Table13[[#This Row],[entity_spawned (AVG)]])*(Table13[[#This Row],[activating_chance]]/100),0)</f>
        <v>88</v>
      </c>
      <c r="CB23" s="73" t="s">
        <v>352</v>
      </c>
      <c r="CD23" t="s">
        <v>228</v>
      </c>
      <c r="CE23">
        <v>1</v>
      </c>
      <c r="CF23">
        <v>150</v>
      </c>
      <c r="CG23">
        <v>80</v>
      </c>
      <c r="CH23">
        <f ca="1">INDIRECT(ADDRESS(11+(MATCH(RIGHT(Table14[[#This Row],[spawner_sku]],LEN(Table14[[#This Row],[spawner_sku]])-FIND("/",Table14[[#This Row],[spawner_sku]])),Table1[Entity Prefab])),10,1,1,"Entities"))</f>
        <v>55</v>
      </c>
      <c r="CI23">
        <f ca="1">ROUND((Table14[[#This Row],[XP]]*Table14[[#This Row],[entity_spawned (AVG)]])*(Table14[[#This Row],[activating_chance]]/100),0)</f>
        <v>44</v>
      </c>
      <c r="CJ23" s="73" t="s">
        <v>352</v>
      </c>
    </row>
    <row r="24" spans="2:88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351</v>
      </c>
      <c r="J24" t="s">
        <v>228</v>
      </c>
      <c r="K24">
        <v>1</v>
      </c>
      <c r="L24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352</v>
      </c>
      <c r="Q24" s="73"/>
      <c r="R24" t="s">
        <v>228</v>
      </c>
      <c r="S24">
        <v>1</v>
      </c>
      <c r="T24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Prefab])),10,1,1,"Entities"))</f>
        <v>55</v>
      </c>
      <c r="W24" s="76">
        <v>100</v>
      </c>
      <c r="X24" t="s">
        <v>352</v>
      </c>
      <c r="Z24" t="s">
        <v>228</v>
      </c>
      <c r="AA24">
        <v>1</v>
      </c>
      <c r="AB24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352</v>
      </c>
      <c r="AH24" t="s">
        <v>228</v>
      </c>
      <c r="AI24">
        <v>1</v>
      </c>
      <c r="AJ24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352</v>
      </c>
      <c r="AP24" t="s">
        <v>228</v>
      </c>
      <c r="AQ24">
        <v>2</v>
      </c>
      <c r="AR24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352</v>
      </c>
      <c r="AX24" t="s">
        <v>230</v>
      </c>
      <c r="AY24">
        <v>3</v>
      </c>
      <c r="AZ24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351</v>
      </c>
      <c r="BF24" t="s">
        <v>230</v>
      </c>
      <c r="BG24">
        <v>3</v>
      </c>
      <c r="BH24">
        <v>180</v>
      </c>
      <c r="BI24">
        <v>100</v>
      </c>
      <c r="BJ24">
        <f ca="1">INDIRECT(ADDRESS(11+(MATCH(RIGHT(Table11[[#This Row],[spawner_sku]],LEN(Table11[[#This Row],[spawner_sku]])-FIND("/",Table11[[#This Row],[spawner_sku]])),Table1[Entity Prefab])),10,1,1,"Entities"))</f>
        <v>25</v>
      </c>
      <c r="BK24">
        <f ca="1">ROUND((Table11[[#This Row],[XP]]*Table11[[#This Row],[entity_spawned (AVG)]])*(Table11[[#This Row],[activating_chance]]/100),0)</f>
        <v>75</v>
      </c>
      <c r="BL24" s="73" t="s">
        <v>351</v>
      </c>
      <c r="BN24" t="s">
        <v>228</v>
      </c>
      <c r="BO24">
        <v>2</v>
      </c>
      <c r="BP24">
        <v>260</v>
      </c>
      <c r="BQ24">
        <v>80</v>
      </c>
      <c r="BR24">
        <f ca="1">INDIRECT(ADDRESS(11+(MATCH(RIGHT(Table12[[#This Row],[spawner_sku]],LEN(Table12[[#This Row],[spawner_sku]])-FIND("/",Table12[[#This Row],[spawner_sku]])),Table1[Entity Prefab])),10,1,1,"Entities"))</f>
        <v>55</v>
      </c>
      <c r="BS24">
        <f ca="1">ROUND((Table12[[#This Row],[XP]]*Table12[[#This Row],[entity_spawned (AVG)]])*(Table12[[#This Row],[activating_chance]]/100),0)</f>
        <v>88</v>
      </c>
      <c r="BT24" s="73" t="s">
        <v>352</v>
      </c>
      <c r="BV24" t="s">
        <v>228</v>
      </c>
      <c r="BW24">
        <v>2</v>
      </c>
      <c r="BX24">
        <v>260</v>
      </c>
      <c r="BY24">
        <v>100</v>
      </c>
      <c r="BZ24">
        <f ca="1">INDIRECT(ADDRESS(11+(MATCH(RIGHT(Table13[[#This Row],[spawner_sku]],LEN(Table13[[#This Row],[spawner_sku]])-FIND("/",Table13[[#This Row],[spawner_sku]])),Table1[Entity Prefab])),10,1,1,"Entities"))</f>
        <v>55</v>
      </c>
      <c r="CA24">
        <f ca="1">ROUND((Table13[[#This Row],[XP]]*Table13[[#This Row],[entity_spawned (AVG)]])*(Table13[[#This Row],[activating_chance]]/100),0)</f>
        <v>110</v>
      </c>
      <c r="CB24" s="73" t="s">
        <v>352</v>
      </c>
      <c r="CD24" t="s">
        <v>228</v>
      </c>
      <c r="CE24">
        <v>1</v>
      </c>
      <c r="CF24">
        <v>200</v>
      </c>
      <c r="CG24">
        <v>30</v>
      </c>
      <c r="CH24">
        <f ca="1">INDIRECT(ADDRESS(11+(MATCH(RIGHT(Table14[[#This Row],[spawner_sku]],LEN(Table14[[#This Row],[spawner_sku]])-FIND("/",Table14[[#This Row],[spawner_sku]])),Table1[Entity Prefab])),10,1,1,"Entities"))</f>
        <v>55</v>
      </c>
      <c r="CI24">
        <f ca="1">ROUND((Table14[[#This Row],[XP]]*Table14[[#This Row],[entity_spawned (AVG)]])*(Table14[[#This Row],[activating_chance]]/100),0)</f>
        <v>17</v>
      </c>
      <c r="CJ24" s="73" t="s">
        <v>352</v>
      </c>
    </row>
    <row r="25" spans="2:88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351</v>
      </c>
      <c r="J25" t="s">
        <v>228</v>
      </c>
      <c r="K25">
        <v>1</v>
      </c>
      <c r="L25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352</v>
      </c>
      <c r="Q25" s="73"/>
      <c r="R25" t="s">
        <v>228</v>
      </c>
      <c r="S25">
        <v>1</v>
      </c>
      <c r="T25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Prefab])),10,1,1,"Entities"))</f>
        <v>55</v>
      </c>
      <c r="W25" s="76">
        <v>100</v>
      </c>
      <c r="X25" t="s">
        <v>352</v>
      </c>
      <c r="Z25" t="s">
        <v>228</v>
      </c>
      <c r="AA25">
        <v>1</v>
      </c>
      <c r="AB25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352</v>
      </c>
      <c r="AH25" t="s">
        <v>228</v>
      </c>
      <c r="AI25">
        <v>1</v>
      </c>
      <c r="AJ25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352</v>
      </c>
      <c r="AP25" t="s">
        <v>228</v>
      </c>
      <c r="AQ25">
        <v>1</v>
      </c>
      <c r="AR25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352</v>
      </c>
      <c r="AX25" t="s">
        <v>230</v>
      </c>
      <c r="AY25">
        <v>1</v>
      </c>
      <c r="AZ25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351</v>
      </c>
      <c r="BF25" t="s">
        <v>230</v>
      </c>
      <c r="BG25">
        <v>3</v>
      </c>
      <c r="BH25">
        <v>180</v>
      </c>
      <c r="BI25">
        <v>100</v>
      </c>
      <c r="BJ25">
        <f ca="1">INDIRECT(ADDRESS(11+(MATCH(RIGHT(Table11[[#This Row],[spawner_sku]],LEN(Table11[[#This Row],[spawner_sku]])-FIND("/",Table11[[#This Row],[spawner_sku]])),Table1[Entity Prefab])),10,1,1,"Entities"))</f>
        <v>25</v>
      </c>
      <c r="BK25">
        <f ca="1">ROUND((Table11[[#This Row],[XP]]*Table11[[#This Row],[entity_spawned (AVG)]])*(Table11[[#This Row],[activating_chance]]/100),0)</f>
        <v>75</v>
      </c>
      <c r="BL25" s="73" t="s">
        <v>351</v>
      </c>
      <c r="BN25" t="s">
        <v>228</v>
      </c>
      <c r="BO25">
        <v>1</v>
      </c>
      <c r="BP25">
        <v>260</v>
      </c>
      <c r="BQ25">
        <v>100</v>
      </c>
      <c r="BR25">
        <f ca="1">INDIRECT(ADDRESS(11+(MATCH(RIGHT(Table12[[#This Row],[spawner_sku]],LEN(Table12[[#This Row],[spawner_sku]])-FIND("/",Table12[[#This Row],[spawner_sku]])),Table1[Entity Prefab])),10,1,1,"Entities"))</f>
        <v>55</v>
      </c>
      <c r="BS25">
        <f ca="1">ROUND((Table12[[#This Row],[XP]]*Table12[[#This Row],[entity_spawned (AVG)]])*(Table12[[#This Row],[activating_chance]]/100),0)</f>
        <v>55</v>
      </c>
      <c r="BT25" s="73" t="s">
        <v>352</v>
      </c>
      <c r="BV25" t="s">
        <v>228</v>
      </c>
      <c r="BW25">
        <v>1</v>
      </c>
      <c r="BX25">
        <v>260</v>
      </c>
      <c r="BY25">
        <v>100</v>
      </c>
      <c r="BZ25">
        <f ca="1">INDIRECT(ADDRESS(11+(MATCH(RIGHT(Table13[[#This Row],[spawner_sku]],LEN(Table13[[#This Row],[spawner_sku]])-FIND("/",Table13[[#This Row],[spawner_sku]])),Table1[Entity Prefab])),10,1,1,"Entities"))</f>
        <v>55</v>
      </c>
      <c r="CA25">
        <f ca="1">ROUND((Table13[[#This Row],[XP]]*Table13[[#This Row],[entity_spawned (AVG)]])*(Table13[[#This Row],[activating_chance]]/100),0)</f>
        <v>55</v>
      </c>
      <c r="CB25" s="73" t="s">
        <v>352</v>
      </c>
      <c r="CD25" t="s">
        <v>228</v>
      </c>
      <c r="CE25">
        <v>5</v>
      </c>
      <c r="CF25">
        <v>200</v>
      </c>
      <c r="CG25">
        <v>100</v>
      </c>
      <c r="CH25">
        <f ca="1">INDIRECT(ADDRESS(11+(MATCH(RIGHT(Table14[[#This Row],[spawner_sku]],LEN(Table14[[#This Row],[spawner_sku]])-FIND("/",Table14[[#This Row],[spawner_sku]])),Table1[Entity Prefab])),10,1,1,"Entities"))</f>
        <v>55</v>
      </c>
      <c r="CI25">
        <f ca="1">ROUND((Table14[[#This Row],[XP]]*Table14[[#This Row],[entity_spawned (AVG)]])*(Table14[[#This Row],[activating_chance]]/100),0)</f>
        <v>275</v>
      </c>
      <c r="CJ25" s="73" t="s">
        <v>352</v>
      </c>
    </row>
    <row r="26" spans="2:88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351</v>
      </c>
      <c r="J26" t="s">
        <v>228</v>
      </c>
      <c r="K26">
        <v>1</v>
      </c>
      <c r="L2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352</v>
      </c>
      <c r="Q26" s="73"/>
      <c r="R26" t="s">
        <v>229</v>
      </c>
      <c r="S26">
        <v>3</v>
      </c>
      <c r="T2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Prefab])),10,1,1,"Entities"))</f>
        <v>25</v>
      </c>
      <c r="W26" s="76">
        <v>100</v>
      </c>
      <c r="X26" t="s">
        <v>351</v>
      </c>
      <c r="Z26" t="s">
        <v>228</v>
      </c>
      <c r="AA26">
        <v>1</v>
      </c>
      <c r="AB2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352</v>
      </c>
      <c r="AH26" t="s">
        <v>228</v>
      </c>
      <c r="AI26">
        <v>1</v>
      </c>
      <c r="AJ2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352</v>
      </c>
      <c r="AP26" t="s">
        <v>228</v>
      </c>
      <c r="AQ26">
        <v>4</v>
      </c>
      <c r="AR2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352</v>
      </c>
      <c r="AX26" t="s">
        <v>230</v>
      </c>
      <c r="AY26">
        <v>1</v>
      </c>
      <c r="AZ2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351</v>
      </c>
      <c r="BF26" t="s">
        <v>230</v>
      </c>
      <c r="BG26">
        <v>5</v>
      </c>
      <c r="BH26">
        <v>180</v>
      </c>
      <c r="BI26">
        <v>100</v>
      </c>
      <c r="BJ26">
        <f ca="1">INDIRECT(ADDRESS(11+(MATCH(RIGHT(Table11[[#This Row],[spawner_sku]],LEN(Table11[[#This Row],[spawner_sku]])-FIND("/",Table11[[#This Row],[spawner_sku]])),Table1[Entity Prefab])),10,1,1,"Entities"))</f>
        <v>25</v>
      </c>
      <c r="BK26">
        <f ca="1">ROUND((Table11[[#This Row],[XP]]*Table11[[#This Row],[entity_spawned (AVG)]])*(Table11[[#This Row],[activating_chance]]/100),0)</f>
        <v>125</v>
      </c>
      <c r="BL26" s="73" t="s">
        <v>351</v>
      </c>
      <c r="BN26" t="s">
        <v>228</v>
      </c>
      <c r="BO26">
        <v>1</v>
      </c>
      <c r="BP26">
        <v>260</v>
      </c>
      <c r="BQ26">
        <v>100</v>
      </c>
      <c r="BR26">
        <f ca="1">INDIRECT(ADDRESS(11+(MATCH(RIGHT(Table12[[#This Row],[spawner_sku]],LEN(Table12[[#This Row],[spawner_sku]])-FIND("/",Table12[[#This Row],[spawner_sku]])),Table1[Entity Prefab])),10,1,1,"Entities"))</f>
        <v>55</v>
      </c>
      <c r="BS26">
        <f ca="1">ROUND((Table12[[#This Row],[XP]]*Table12[[#This Row],[entity_spawned (AVG)]])*(Table12[[#This Row],[activating_chance]]/100),0)</f>
        <v>55</v>
      </c>
      <c r="BT26" s="73" t="s">
        <v>352</v>
      </c>
      <c r="BV26" t="s">
        <v>228</v>
      </c>
      <c r="BW26">
        <v>2</v>
      </c>
      <c r="BX26">
        <v>260</v>
      </c>
      <c r="BY26">
        <v>100</v>
      </c>
      <c r="BZ26">
        <f ca="1">INDIRECT(ADDRESS(11+(MATCH(RIGHT(Table13[[#This Row],[spawner_sku]],LEN(Table13[[#This Row],[spawner_sku]])-FIND("/",Table13[[#This Row],[spawner_sku]])),Table1[Entity Prefab])),10,1,1,"Entities"))</f>
        <v>55</v>
      </c>
      <c r="CA26">
        <f ca="1">ROUND((Table13[[#This Row],[XP]]*Table13[[#This Row],[entity_spawned (AVG)]])*(Table13[[#This Row],[activating_chance]]/100),0)</f>
        <v>110</v>
      </c>
      <c r="CB26" s="73" t="s">
        <v>352</v>
      </c>
      <c r="CD26" t="s">
        <v>228</v>
      </c>
      <c r="CE26">
        <v>1</v>
      </c>
      <c r="CF26">
        <v>220</v>
      </c>
      <c r="CG26">
        <v>80</v>
      </c>
      <c r="CH26">
        <f ca="1">INDIRECT(ADDRESS(11+(MATCH(RIGHT(Table14[[#This Row],[spawner_sku]],LEN(Table14[[#This Row],[spawner_sku]])-FIND("/",Table14[[#This Row],[spawner_sku]])),Table1[Entity Prefab])),10,1,1,"Entities"))</f>
        <v>55</v>
      </c>
      <c r="CI26">
        <f ca="1">ROUND((Table14[[#This Row],[XP]]*Table14[[#This Row],[entity_spawned (AVG)]])*(Table14[[#This Row],[activating_chance]]/100),0)</f>
        <v>44</v>
      </c>
      <c r="CJ26" s="73" t="s">
        <v>352</v>
      </c>
    </row>
    <row r="27" spans="2:88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351</v>
      </c>
      <c r="J27" t="s">
        <v>229</v>
      </c>
      <c r="K27">
        <v>11</v>
      </c>
      <c r="L27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351</v>
      </c>
      <c r="Q27" s="73"/>
      <c r="R27" t="s">
        <v>229</v>
      </c>
      <c r="S27">
        <v>6</v>
      </c>
      <c r="T27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Prefab])),10,1,1,"Entities"))</f>
        <v>25</v>
      </c>
      <c r="W27" s="76">
        <v>100</v>
      </c>
      <c r="X27" t="s">
        <v>351</v>
      </c>
      <c r="Z27" t="s">
        <v>228</v>
      </c>
      <c r="AA27">
        <v>1</v>
      </c>
      <c r="AB27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352</v>
      </c>
      <c r="AH27" t="s">
        <v>228</v>
      </c>
      <c r="AI27">
        <v>1</v>
      </c>
      <c r="AJ27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352</v>
      </c>
      <c r="AP27" t="s">
        <v>228</v>
      </c>
      <c r="AQ27">
        <v>1</v>
      </c>
      <c r="AR27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352</v>
      </c>
      <c r="AX27" t="s">
        <v>230</v>
      </c>
      <c r="AY27">
        <v>5</v>
      </c>
      <c r="AZ27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351</v>
      </c>
      <c r="BF27" t="s">
        <v>230</v>
      </c>
      <c r="BG27">
        <v>2</v>
      </c>
      <c r="BH27">
        <v>180</v>
      </c>
      <c r="BI27">
        <v>100</v>
      </c>
      <c r="BJ27">
        <f ca="1">INDIRECT(ADDRESS(11+(MATCH(RIGHT(Table11[[#This Row],[spawner_sku]],LEN(Table11[[#This Row],[spawner_sku]])-FIND("/",Table11[[#This Row],[spawner_sku]])),Table1[Entity Prefab])),10,1,1,"Entities"))</f>
        <v>25</v>
      </c>
      <c r="BK27">
        <f ca="1">ROUND((Table11[[#This Row],[XP]]*Table11[[#This Row],[entity_spawned (AVG)]])*(Table11[[#This Row],[activating_chance]]/100),0)</f>
        <v>50</v>
      </c>
      <c r="BL27" s="73" t="s">
        <v>351</v>
      </c>
      <c r="BN27" t="s">
        <v>228</v>
      </c>
      <c r="BO27">
        <v>1</v>
      </c>
      <c r="BP27">
        <v>260</v>
      </c>
      <c r="BQ27">
        <v>3</v>
      </c>
      <c r="BR27">
        <f ca="1">INDIRECT(ADDRESS(11+(MATCH(RIGHT(Table12[[#This Row],[spawner_sku]],LEN(Table12[[#This Row],[spawner_sku]])-FIND("/",Table12[[#This Row],[spawner_sku]])),Table1[Entity Prefab])),10,1,1,"Entities"))</f>
        <v>55</v>
      </c>
      <c r="BS27">
        <f ca="1">ROUND((Table12[[#This Row],[XP]]*Table12[[#This Row],[entity_spawned (AVG)]])*(Table12[[#This Row],[activating_chance]]/100),0)</f>
        <v>2</v>
      </c>
      <c r="BT27" s="73" t="s">
        <v>352</v>
      </c>
      <c r="BV27" t="s">
        <v>229</v>
      </c>
      <c r="BW27">
        <v>5</v>
      </c>
      <c r="BX27">
        <v>280</v>
      </c>
      <c r="BY27">
        <v>30</v>
      </c>
      <c r="BZ27">
        <f ca="1">INDIRECT(ADDRESS(11+(MATCH(RIGHT(Table13[[#This Row],[spawner_sku]],LEN(Table13[[#This Row],[spawner_sku]])-FIND("/",Table13[[#This Row],[spawner_sku]])),Table1[Entity Prefab])),10,1,1,"Entities"))</f>
        <v>25</v>
      </c>
      <c r="CA27">
        <f ca="1">ROUND((Table13[[#This Row],[XP]]*Table13[[#This Row],[entity_spawned (AVG)]])*(Table13[[#This Row],[activating_chance]]/100),0)</f>
        <v>38</v>
      </c>
      <c r="CB27" s="73" t="s">
        <v>351</v>
      </c>
      <c r="CD27" t="s">
        <v>228</v>
      </c>
      <c r="CE27">
        <v>1</v>
      </c>
      <c r="CF27">
        <v>260</v>
      </c>
      <c r="CG27">
        <v>10</v>
      </c>
      <c r="CH27">
        <f ca="1">INDIRECT(ADDRESS(11+(MATCH(RIGHT(Table14[[#This Row],[spawner_sku]],LEN(Table14[[#This Row],[spawner_sku]])-FIND("/",Table14[[#This Row],[spawner_sku]])),Table1[Entity Prefab])),10,1,1,"Entities"))</f>
        <v>55</v>
      </c>
      <c r="CI27">
        <f ca="1">ROUND((Table14[[#This Row],[XP]]*Table14[[#This Row],[entity_spawned (AVG)]])*(Table14[[#This Row],[activating_chance]]/100),0)</f>
        <v>6</v>
      </c>
      <c r="CJ27" s="73" t="s">
        <v>352</v>
      </c>
    </row>
    <row r="28" spans="2:88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351</v>
      </c>
      <c r="J28" t="s">
        <v>229</v>
      </c>
      <c r="K28">
        <v>11</v>
      </c>
      <c r="L28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351</v>
      </c>
      <c r="Q28" s="73"/>
      <c r="R28" t="s">
        <v>229</v>
      </c>
      <c r="S28">
        <v>3</v>
      </c>
      <c r="T28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Prefab])),10,1,1,"Entities"))</f>
        <v>25</v>
      </c>
      <c r="W28" s="76">
        <v>100</v>
      </c>
      <c r="X28" t="s">
        <v>351</v>
      </c>
      <c r="Z28" t="s">
        <v>228</v>
      </c>
      <c r="AA28">
        <v>1</v>
      </c>
      <c r="AB28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352</v>
      </c>
      <c r="AH28" t="s">
        <v>229</v>
      </c>
      <c r="AI28">
        <v>11</v>
      </c>
      <c r="AJ28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351</v>
      </c>
      <c r="AP28" t="s">
        <v>228</v>
      </c>
      <c r="AQ28">
        <v>1</v>
      </c>
      <c r="AR28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352</v>
      </c>
      <c r="AX28" t="s">
        <v>230</v>
      </c>
      <c r="AY28">
        <v>1</v>
      </c>
      <c r="AZ28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351</v>
      </c>
      <c r="BF28" t="s">
        <v>230</v>
      </c>
      <c r="BG28">
        <v>3</v>
      </c>
      <c r="BH28">
        <v>180</v>
      </c>
      <c r="BI28">
        <v>80</v>
      </c>
      <c r="BJ28">
        <f ca="1">INDIRECT(ADDRESS(11+(MATCH(RIGHT(Table11[[#This Row],[spawner_sku]],LEN(Table11[[#This Row],[spawner_sku]])-FIND("/",Table11[[#This Row],[spawner_sku]])),Table1[Entity Prefab])),10,1,1,"Entities"))</f>
        <v>25</v>
      </c>
      <c r="BK28">
        <f ca="1">ROUND((Table11[[#This Row],[XP]]*Table11[[#This Row],[entity_spawned (AVG)]])*(Table11[[#This Row],[activating_chance]]/100),0)</f>
        <v>60</v>
      </c>
      <c r="BL28" s="73" t="s">
        <v>351</v>
      </c>
      <c r="BN28" t="s">
        <v>228</v>
      </c>
      <c r="BO28">
        <v>1</v>
      </c>
      <c r="BP28">
        <v>260</v>
      </c>
      <c r="BQ28">
        <v>100</v>
      </c>
      <c r="BR28">
        <f ca="1">INDIRECT(ADDRESS(11+(MATCH(RIGHT(Table12[[#This Row],[spawner_sku]],LEN(Table12[[#This Row],[spawner_sku]])-FIND("/",Table12[[#This Row],[spawner_sku]])),Table1[Entity Prefab])),10,1,1,"Entities"))</f>
        <v>55</v>
      </c>
      <c r="BS28">
        <f ca="1">ROUND((Table12[[#This Row],[XP]]*Table12[[#This Row],[entity_spawned (AVG)]])*(Table12[[#This Row],[activating_chance]]/100),0)</f>
        <v>55</v>
      </c>
      <c r="BT28" s="73" t="s">
        <v>352</v>
      </c>
      <c r="BV28" t="s">
        <v>229</v>
      </c>
      <c r="BW28">
        <v>12</v>
      </c>
      <c r="BX28">
        <v>280</v>
      </c>
      <c r="BY28">
        <v>30</v>
      </c>
      <c r="BZ28">
        <f ca="1">INDIRECT(ADDRESS(11+(MATCH(RIGHT(Table13[[#This Row],[spawner_sku]],LEN(Table13[[#This Row],[spawner_sku]])-FIND("/",Table13[[#This Row],[spawner_sku]])),Table1[Entity Prefab])),10,1,1,"Entities"))</f>
        <v>25</v>
      </c>
      <c r="CA28">
        <f ca="1">ROUND((Table13[[#This Row],[XP]]*Table13[[#This Row],[entity_spawned (AVG)]])*(Table13[[#This Row],[activating_chance]]/100),0)</f>
        <v>90</v>
      </c>
      <c r="CB28" s="73" t="s">
        <v>351</v>
      </c>
      <c r="CD28" t="s">
        <v>228</v>
      </c>
      <c r="CE28">
        <v>2</v>
      </c>
      <c r="CF28">
        <v>260</v>
      </c>
      <c r="CG28">
        <v>70</v>
      </c>
      <c r="CH28">
        <f ca="1">INDIRECT(ADDRESS(11+(MATCH(RIGHT(Table14[[#This Row],[spawner_sku]],LEN(Table14[[#This Row],[spawner_sku]])-FIND("/",Table14[[#This Row],[spawner_sku]])),Table1[Entity Prefab])),10,1,1,"Entities"))</f>
        <v>55</v>
      </c>
      <c r="CI28">
        <f ca="1">ROUND((Table14[[#This Row],[XP]]*Table14[[#This Row],[entity_spawned (AVG)]])*(Table14[[#This Row],[activating_chance]]/100),0)</f>
        <v>77</v>
      </c>
      <c r="CJ28" s="73" t="s">
        <v>352</v>
      </c>
    </row>
    <row r="29" spans="2:88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351</v>
      </c>
      <c r="J29" t="s">
        <v>229</v>
      </c>
      <c r="K29">
        <v>8</v>
      </c>
      <c r="L29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351</v>
      </c>
      <c r="Q29" s="73"/>
      <c r="R29" t="s">
        <v>229</v>
      </c>
      <c r="S29">
        <v>6</v>
      </c>
      <c r="T29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Prefab])),10,1,1,"Entities"))</f>
        <v>25</v>
      </c>
      <c r="W29" s="76">
        <v>100</v>
      </c>
      <c r="X29" t="s">
        <v>351</v>
      </c>
      <c r="Z29" t="s">
        <v>228</v>
      </c>
      <c r="AA29">
        <v>1</v>
      </c>
      <c r="AB29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352</v>
      </c>
      <c r="AH29" t="s">
        <v>229</v>
      </c>
      <c r="AI29">
        <v>6</v>
      </c>
      <c r="AJ29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351</v>
      </c>
      <c r="AP29" t="s">
        <v>228</v>
      </c>
      <c r="AQ29">
        <v>1</v>
      </c>
      <c r="AR29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352</v>
      </c>
      <c r="AX29" t="s">
        <v>230</v>
      </c>
      <c r="AY29">
        <v>5</v>
      </c>
      <c r="AZ29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351</v>
      </c>
      <c r="BF29" t="s">
        <v>230</v>
      </c>
      <c r="BG29">
        <v>8</v>
      </c>
      <c r="BH29">
        <v>180</v>
      </c>
      <c r="BI29">
        <v>100</v>
      </c>
      <c r="BJ29">
        <f ca="1">INDIRECT(ADDRESS(11+(MATCH(RIGHT(Table11[[#This Row],[spawner_sku]],LEN(Table11[[#This Row],[spawner_sku]])-FIND("/",Table11[[#This Row],[spawner_sku]])),Table1[Entity Prefab])),10,1,1,"Entities"))</f>
        <v>25</v>
      </c>
      <c r="BK29">
        <f ca="1">ROUND((Table11[[#This Row],[XP]]*Table11[[#This Row],[entity_spawned (AVG)]])*(Table11[[#This Row],[activating_chance]]/100),0)</f>
        <v>200</v>
      </c>
      <c r="BL29" s="73" t="s">
        <v>351</v>
      </c>
      <c r="BN29" t="s">
        <v>228</v>
      </c>
      <c r="BO29">
        <v>1</v>
      </c>
      <c r="BP29">
        <v>260</v>
      </c>
      <c r="BQ29">
        <v>100</v>
      </c>
      <c r="BR29">
        <f ca="1">INDIRECT(ADDRESS(11+(MATCH(RIGHT(Table12[[#This Row],[spawner_sku]],LEN(Table12[[#This Row],[spawner_sku]])-FIND("/",Table12[[#This Row],[spawner_sku]])),Table1[Entity Prefab])),10,1,1,"Entities"))</f>
        <v>55</v>
      </c>
      <c r="BS29">
        <f ca="1">ROUND((Table12[[#This Row],[XP]]*Table12[[#This Row],[entity_spawned (AVG)]])*(Table12[[#This Row],[activating_chance]]/100),0)</f>
        <v>55</v>
      </c>
      <c r="BT29" s="73" t="s">
        <v>352</v>
      </c>
      <c r="BV29" t="s">
        <v>229</v>
      </c>
      <c r="BW29">
        <v>9</v>
      </c>
      <c r="BX29">
        <v>280</v>
      </c>
      <c r="BY29">
        <v>80</v>
      </c>
      <c r="BZ29">
        <f ca="1">INDIRECT(ADDRESS(11+(MATCH(RIGHT(Table13[[#This Row],[spawner_sku]],LEN(Table13[[#This Row],[spawner_sku]])-FIND("/",Table13[[#This Row],[spawner_sku]])),Table1[Entity Prefab])),10,1,1,"Entities"))</f>
        <v>25</v>
      </c>
      <c r="CA29">
        <f ca="1">ROUND((Table13[[#This Row],[XP]]*Table13[[#This Row],[entity_spawned (AVG)]])*(Table13[[#This Row],[activating_chance]]/100),0)</f>
        <v>180</v>
      </c>
      <c r="CB29" s="73" t="s">
        <v>351</v>
      </c>
      <c r="CD29" t="s">
        <v>228</v>
      </c>
      <c r="CE29">
        <v>1</v>
      </c>
      <c r="CF29">
        <v>200</v>
      </c>
      <c r="CG29">
        <v>30</v>
      </c>
      <c r="CH29">
        <f ca="1">INDIRECT(ADDRESS(11+(MATCH(RIGHT(Table14[[#This Row],[spawner_sku]],LEN(Table14[[#This Row],[spawner_sku]])-FIND("/",Table14[[#This Row],[spawner_sku]])),Table1[Entity Prefab])),10,1,1,"Entities"))</f>
        <v>55</v>
      </c>
      <c r="CI29">
        <f ca="1">ROUND((Table14[[#This Row],[XP]]*Table14[[#This Row],[entity_spawned (AVG)]])*(Table14[[#This Row],[activating_chance]]/100),0)</f>
        <v>17</v>
      </c>
      <c r="CJ29" s="73" t="s">
        <v>352</v>
      </c>
    </row>
    <row r="30" spans="2:88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351</v>
      </c>
      <c r="J30" t="s">
        <v>229</v>
      </c>
      <c r="K30">
        <v>11</v>
      </c>
      <c r="L30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351</v>
      </c>
      <c r="Q30" s="73"/>
      <c r="R30" t="s">
        <v>229</v>
      </c>
      <c r="S30">
        <v>2</v>
      </c>
      <c r="T30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Prefab])),10,1,1,"Entities"))</f>
        <v>25</v>
      </c>
      <c r="W30" s="76">
        <v>100</v>
      </c>
      <c r="X30" t="s">
        <v>351</v>
      </c>
      <c r="Z30" t="s">
        <v>228</v>
      </c>
      <c r="AA30">
        <v>1</v>
      </c>
      <c r="AB30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352</v>
      </c>
      <c r="AH30" t="s">
        <v>229</v>
      </c>
      <c r="AI30">
        <v>7</v>
      </c>
      <c r="AJ30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351</v>
      </c>
      <c r="AP30" t="s">
        <v>228</v>
      </c>
      <c r="AQ30">
        <v>1</v>
      </c>
      <c r="AR30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352</v>
      </c>
      <c r="AX30" t="s">
        <v>230</v>
      </c>
      <c r="AY30">
        <v>3</v>
      </c>
      <c r="AZ30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351</v>
      </c>
      <c r="BF30" t="s">
        <v>230</v>
      </c>
      <c r="BG30">
        <v>2</v>
      </c>
      <c r="BH30">
        <v>180</v>
      </c>
      <c r="BI30">
        <v>100</v>
      </c>
      <c r="BJ30">
        <f ca="1">INDIRECT(ADDRESS(11+(MATCH(RIGHT(Table11[[#This Row],[spawner_sku]],LEN(Table11[[#This Row],[spawner_sku]])-FIND("/",Table11[[#This Row],[spawner_sku]])),Table1[Entity Prefab])),10,1,1,"Entities"))</f>
        <v>25</v>
      </c>
      <c r="BK30">
        <f ca="1">ROUND((Table11[[#This Row],[XP]]*Table11[[#This Row],[entity_spawned (AVG)]])*(Table11[[#This Row],[activating_chance]]/100),0)</f>
        <v>50</v>
      </c>
      <c r="BL30" s="73" t="s">
        <v>351</v>
      </c>
      <c r="BN30" t="s">
        <v>229</v>
      </c>
      <c r="BO30">
        <v>7</v>
      </c>
      <c r="BP30">
        <v>280</v>
      </c>
      <c r="BQ30">
        <v>80</v>
      </c>
      <c r="BR30">
        <f ca="1">INDIRECT(ADDRESS(11+(MATCH(RIGHT(Table12[[#This Row],[spawner_sku]],LEN(Table12[[#This Row],[spawner_sku]])-FIND("/",Table12[[#This Row],[spawner_sku]])),Table1[Entity Prefab])),10,1,1,"Entities"))</f>
        <v>25</v>
      </c>
      <c r="BS30">
        <f ca="1">ROUND((Table12[[#This Row],[XP]]*Table12[[#This Row],[entity_spawned (AVG)]])*(Table12[[#This Row],[activating_chance]]/100),0)</f>
        <v>140</v>
      </c>
      <c r="BT30" s="73" t="s">
        <v>351</v>
      </c>
      <c r="BV30" t="s">
        <v>229</v>
      </c>
      <c r="BW30">
        <v>9</v>
      </c>
      <c r="BX30">
        <v>280</v>
      </c>
      <c r="BY30">
        <v>80</v>
      </c>
      <c r="BZ30">
        <f ca="1">INDIRECT(ADDRESS(11+(MATCH(RIGHT(Table13[[#This Row],[spawner_sku]],LEN(Table13[[#This Row],[spawner_sku]])-FIND("/",Table13[[#This Row],[spawner_sku]])),Table1[Entity Prefab])),10,1,1,"Entities"))</f>
        <v>25</v>
      </c>
      <c r="CA30">
        <f ca="1">ROUND((Table13[[#This Row],[XP]]*Table13[[#This Row],[entity_spawned (AVG)]])*(Table13[[#This Row],[activating_chance]]/100),0)</f>
        <v>180</v>
      </c>
      <c r="CB30" s="73" t="s">
        <v>351</v>
      </c>
      <c r="CD30" t="s">
        <v>228</v>
      </c>
      <c r="CE30">
        <v>5</v>
      </c>
      <c r="CF30">
        <v>200</v>
      </c>
      <c r="CG30">
        <v>70</v>
      </c>
      <c r="CH30">
        <f ca="1">INDIRECT(ADDRESS(11+(MATCH(RIGHT(Table14[[#This Row],[spawner_sku]],LEN(Table14[[#This Row],[spawner_sku]])-FIND("/",Table14[[#This Row],[spawner_sku]])),Table1[Entity Prefab])),10,1,1,"Entities"))</f>
        <v>55</v>
      </c>
      <c r="CI30">
        <f ca="1">ROUND((Table14[[#This Row],[XP]]*Table14[[#This Row],[entity_spawned (AVG)]])*(Table14[[#This Row],[activating_chance]]/100),0)</f>
        <v>193</v>
      </c>
      <c r="CJ30" s="73" t="s">
        <v>352</v>
      </c>
    </row>
    <row r="31" spans="2:88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351</v>
      </c>
      <c r="J31" t="s">
        <v>229</v>
      </c>
      <c r="K31">
        <v>11</v>
      </c>
      <c r="L31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351</v>
      </c>
      <c r="Q31" s="73"/>
      <c r="R31" t="s">
        <v>229</v>
      </c>
      <c r="S31">
        <v>6</v>
      </c>
      <c r="T31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Prefab])),10,1,1,"Entities"))</f>
        <v>25</v>
      </c>
      <c r="W31" s="76">
        <v>100</v>
      </c>
      <c r="X31" t="s">
        <v>351</v>
      </c>
      <c r="Z31" t="s">
        <v>230</v>
      </c>
      <c r="AA31">
        <v>2</v>
      </c>
      <c r="AB31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351</v>
      </c>
      <c r="AH31" t="s">
        <v>229</v>
      </c>
      <c r="AI31">
        <v>7</v>
      </c>
      <c r="AJ31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351</v>
      </c>
      <c r="AP31" t="s">
        <v>228</v>
      </c>
      <c r="AQ31">
        <v>1</v>
      </c>
      <c r="AR31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352</v>
      </c>
      <c r="AX31" t="s">
        <v>230</v>
      </c>
      <c r="AY31">
        <v>2</v>
      </c>
      <c r="AZ31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351</v>
      </c>
      <c r="BF31" t="s">
        <v>230</v>
      </c>
      <c r="BG31">
        <v>2</v>
      </c>
      <c r="BH31">
        <v>180</v>
      </c>
      <c r="BI31">
        <v>100</v>
      </c>
      <c r="BJ31">
        <f ca="1">INDIRECT(ADDRESS(11+(MATCH(RIGHT(Table11[[#This Row],[spawner_sku]],LEN(Table11[[#This Row],[spawner_sku]])-FIND("/",Table11[[#This Row],[spawner_sku]])),Table1[Entity Prefab])),10,1,1,"Entities"))</f>
        <v>25</v>
      </c>
      <c r="BK31">
        <f ca="1">ROUND((Table11[[#This Row],[XP]]*Table11[[#This Row],[entity_spawned (AVG)]])*(Table11[[#This Row],[activating_chance]]/100),0)</f>
        <v>50</v>
      </c>
      <c r="BL31" s="73" t="s">
        <v>351</v>
      </c>
      <c r="BN31" t="s">
        <v>229</v>
      </c>
      <c r="BO31">
        <v>9</v>
      </c>
      <c r="BP31">
        <v>280</v>
      </c>
      <c r="BQ31">
        <v>100</v>
      </c>
      <c r="BR31">
        <f ca="1">INDIRECT(ADDRESS(11+(MATCH(RIGHT(Table12[[#This Row],[spawner_sku]],LEN(Table12[[#This Row],[spawner_sku]])-FIND("/",Table12[[#This Row],[spawner_sku]])),Table1[Entity Prefab])),10,1,1,"Entities"))</f>
        <v>25</v>
      </c>
      <c r="BS31">
        <f ca="1">ROUND((Table12[[#This Row],[XP]]*Table12[[#This Row],[entity_spawned (AVG)]])*(Table12[[#This Row],[activating_chance]]/100),0)</f>
        <v>225</v>
      </c>
      <c r="BT31" s="73" t="s">
        <v>351</v>
      </c>
      <c r="BV31" t="s">
        <v>229</v>
      </c>
      <c r="BW31">
        <v>10</v>
      </c>
      <c r="BX31">
        <v>280</v>
      </c>
      <c r="BY31">
        <v>80</v>
      </c>
      <c r="BZ31">
        <f ca="1">INDIRECT(ADDRESS(11+(MATCH(RIGHT(Table13[[#This Row],[spawner_sku]],LEN(Table13[[#This Row],[spawner_sku]])-FIND("/",Table13[[#This Row],[spawner_sku]])),Table1[Entity Prefab])),10,1,1,"Entities"))</f>
        <v>25</v>
      </c>
      <c r="CA31">
        <f ca="1">ROUND((Table13[[#This Row],[XP]]*Table13[[#This Row],[entity_spawned (AVG)]])*(Table13[[#This Row],[activating_chance]]/100),0)</f>
        <v>200</v>
      </c>
      <c r="CB31" s="73" t="s">
        <v>351</v>
      </c>
      <c r="CD31" t="s">
        <v>228</v>
      </c>
      <c r="CE31">
        <v>3</v>
      </c>
      <c r="CF31">
        <v>260</v>
      </c>
      <c r="CG31">
        <v>100</v>
      </c>
      <c r="CH31">
        <f ca="1">INDIRECT(ADDRESS(11+(MATCH(RIGHT(Table14[[#This Row],[spawner_sku]],LEN(Table14[[#This Row],[spawner_sku]])-FIND("/",Table14[[#This Row],[spawner_sku]])),Table1[Entity Prefab])),10,1,1,"Entities"))</f>
        <v>55</v>
      </c>
      <c r="CI31">
        <f ca="1">ROUND((Table14[[#This Row],[XP]]*Table14[[#This Row],[entity_spawned (AVG)]])*(Table14[[#This Row],[activating_chance]]/100),0)</f>
        <v>165</v>
      </c>
      <c r="CJ31" s="73" t="s">
        <v>352</v>
      </c>
    </row>
    <row r="32" spans="2:88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351</v>
      </c>
      <c r="J32" t="s">
        <v>230</v>
      </c>
      <c r="K32">
        <v>1</v>
      </c>
      <c r="L32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351</v>
      </c>
      <c r="Q32" s="73"/>
      <c r="R32" t="s">
        <v>467</v>
      </c>
      <c r="S32">
        <v>4</v>
      </c>
      <c r="T32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Prefab])),10,1,1,"Entities"))</f>
        <v>25</v>
      </c>
      <c r="W32" s="76">
        <v>100</v>
      </c>
      <c r="X32" t="s">
        <v>351</v>
      </c>
      <c r="Z32" t="s">
        <v>230</v>
      </c>
      <c r="AA32">
        <v>7</v>
      </c>
      <c r="AB32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351</v>
      </c>
      <c r="AH32" t="s">
        <v>230</v>
      </c>
      <c r="AI32">
        <v>1</v>
      </c>
      <c r="AJ32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351</v>
      </c>
      <c r="AP32" t="s">
        <v>228</v>
      </c>
      <c r="AQ32">
        <v>2</v>
      </c>
      <c r="AR32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352</v>
      </c>
      <c r="AX32" t="s">
        <v>230</v>
      </c>
      <c r="AY32">
        <v>1</v>
      </c>
      <c r="AZ32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351</v>
      </c>
      <c r="BF32" t="s">
        <v>230</v>
      </c>
      <c r="BG32">
        <v>1</v>
      </c>
      <c r="BH32">
        <v>180</v>
      </c>
      <c r="BI32">
        <v>100</v>
      </c>
      <c r="BJ32">
        <f ca="1">INDIRECT(ADDRESS(11+(MATCH(RIGHT(Table11[[#This Row],[spawner_sku]],LEN(Table11[[#This Row],[spawner_sku]])-FIND("/",Table11[[#This Row],[spawner_sku]])),Table1[Entity Prefab])),10,1,1,"Entities"))</f>
        <v>25</v>
      </c>
      <c r="BK32">
        <f ca="1">ROUND((Table11[[#This Row],[XP]]*Table11[[#This Row],[entity_spawned (AVG)]])*(Table11[[#This Row],[activating_chance]]/100),0)</f>
        <v>25</v>
      </c>
      <c r="BL32" s="73" t="s">
        <v>351</v>
      </c>
      <c r="BN32" t="s">
        <v>229</v>
      </c>
      <c r="BO32">
        <v>12</v>
      </c>
      <c r="BP32">
        <v>280</v>
      </c>
      <c r="BQ32">
        <v>100</v>
      </c>
      <c r="BR32">
        <f ca="1">INDIRECT(ADDRESS(11+(MATCH(RIGHT(Table12[[#This Row],[spawner_sku]],LEN(Table12[[#This Row],[spawner_sku]])-FIND("/",Table12[[#This Row],[spawner_sku]])),Table1[Entity Prefab])),10,1,1,"Entities"))</f>
        <v>25</v>
      </c>
      <c r="BS32">
        <f ca="1">ROUND((Table12[[#This Row],[XP]]*Table12[[#This Row],[entity_spawned (AVG)]])*(Table12[[#This Row],[activating_chance]]/100),0)</f>
        <v>300</v>
      </c>
      <c r="BT32" s="73" t="s">
        <v>351</v>
      </c>
      <c r="BV32" t="s">
        <v>229</v>
      </c>
      <c r="BW32">
        <v>5</v>
      </c>
      <c r="BX32">
        <v>280</v>
      </c>
      <c r="BY32">
        <v>100</v>
      </c>
      <c r="BZ32">
        <f ca="1">INDIRECT(ADDRESS(11+(MATCH(RIGHT(Table13[[#This Row],[spawner_sku]],LEN(Table13[[#This Row],[spawner_sku]])-FIND("/",Table13[[#This Row],[spawner_sku]])),Table1[Entity Prefab])),10,1,1,"Entities"))</f>
        <v>25</v>
      </c>
      <c r="CA32">
        <f ca="1">ROUND((Table13[[#This Row],[XP]]*Table13[[#This Row],[entity_spawned (AVG)]])*(Table13[[#This Row],[activating_chance]]/100),0)</f>
        <v>125</v>
      </c>
      <c r="CB32" s="73" t="s">
        <v>351</v>
      </c>
      <c r="CD32" t="s">
        <v>228</v>
      </c>
      <c r="CE32">
        <v>1</v>
      </c>
      <c r="CF32">
        <v>150</v>
      </c>
      <c r="CG32">
        <v>80</v>
      </c>
      <c r="CH32">
        <f ca="1">INDIRECT(ADDRESS(11+(MATCH(RIGHT(Table14[[#This Row],[spawner_sku]],LEN(Table14[[#This Row],[spawner_sku]])-FIND("/",Table14[[#This Row],[spawner_sku]])),Table1[Entity Prefab])),10,1,1,"Entities"))</f>
        <v>55</v>
      </c>
      <c r="CI32">
        <f ca="1">ROUND((Table14[[#This Row],[XP]]*Table14[[#This Row],[entity_spawned (AVG)]])*(Table14[[#This Row],[activating_chance]]/100),0)</f>
        <v>44</v>
      </c>
      <c r="CJ32" s="73" t="s">
        <v>352</v>
      </c>
    </row>
    <row r="33" spans="2:88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351</v>
      </c>
      <c r="J33" t="s">
        <v>230</v>
      </c>
      <c r="K33">
        <v>2</v>
      </c>
      <c r="L33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351</v>
      </c>
      <c r="Q33" s="73"/>
      <c r="R33" t="s">
        <v>467</v>
      </c>
      <c r="S33">
        <v>4</v>
      </c>
      <c r="T33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Prefab])),10,1,1,"Entities"))</f>
        <v>25</v>
      </c>
      <c r="W33" s="76">
        <v>100</v>
      </c>
      <c r="X33" t="s">
        <v>351</v>
      </c>
      <c r="Z33" t="s">
        <v>230</v>
      </c>
      <c r="AA33">
        <v>6</v>
      </c>
      <c r="AB33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351</v>
      </c>
      <c r="AH33" t="s">
        <v>230</v>
      </c>
      <c r="AI33">
        <v>1</v>
      </c>
      <c r="AJ33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351</v>
      </c>
      <c r="AP33" t="s">
        <v>228</v>
      </c>
      <c r="AQ33">
        <v>1</v>
      </c>
      <c r="AR33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352</v>
      </c>
      <c r="AX33" t="s">
        <v>230</v>
      </c>
      <c r="AY33">
        <v>5</v>
      </c>
      <c r="AZ33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351</v>
      </c>
      <c r="BF33" t="s">
        <v>230</v>
      </c>
      <c r="BG33">
        <v>2</v>
      </c>
      <c r="BH33">
        <v>180</v>
      </c>
      <c r="BI33">
        <v>100</v>
      </c>
      <c r="BJ33">
        <f ca="1">INDIRECT(ADDRESS(11+(MATCH(RIGHT(Table11[[#This Row],[spawner_sku]],LEN(Table11[[#This Row],[spawner_sku]])-FIND("/",Table11[[#This Row],[spawner_sku]])),Table1[Entity Prefab])),10,1,1,"Entities"))</f>
        <v>25</v>
      </c>
      <c r="BK33">
        <f ca="1">ROUND((Table11[[#This Row],[XP]]*Table11[[#This Row],[entity_spawned (AVG)]])*(Table11[[#This Row],[activating_chance]]/100),0)</f>
        <v>50</v>
      </c>
      <c r="BL33" s="73" t="s">
        <v>351</v>
      </c>
      <c r="BN33" t="s">
        <v>229</v>
      </c>
      <c r="BO33">
        <v>9</v>
      </c>
      <c r="BP33">
        <v>280</v>
      </c>
      <c r="BQ33">
        <v>100</v>
      </c>
      <c r="BR33">
        <f ca="1">INDIRECT(ADDRESS(11+(MATCH(RIGHT(Table12[[#This Row],[spawner_sku]],LEN(Table12[[#This Row],[spawner_sku]])-FIND("/",Table12[[#This Row],[spawner_sku]])),Table1[Entity Prefab])),10,1,1,"Entities"))</f>
        <v>25</v>
      </c>
      <c r="BS33">
        <f ca="1">ROUND((Table12[[#This Row],[XP]]*Table12[[#This Row],[entity_spawned (AVG)]])*(Table12[[#This Row],[activating_chance]]/100),0)</f>
        <v>225</v>
      </c>
      <c r="BT33" s="73" t="s">
        <v>351</v>
      </c>
      <c r="BV33" t="s">
        <v>229</v>
      </c>
      <c r="BW33">
        <v>13</v>
      </c>
      <c r="BX33">
        <v>280</v>
      </c>
      <c r="BY33">
        <v>100</v>
      </c>
      <c r="BZ33">
        <f ca="1">INDIRECT(ADDRESS(11+(MATCH(RIGHT(Table13[[#This Row],[spawner_sku]],LEN(Table13[[#This Row],[spawner_sku]])-FIND("/",Table13[[#This Row],[spawner_sku]])),Table1[Entity Prefab])),10,1,1,"Entities"))</f>
        <v>25</v>
      </c>
      <c r="CA33">
        <f ca="1">ROUND((Table13[[#This Row],[XP]]*Table13[[#This Row],[entity_spawned (AVG)]])*(Table13[[#This Row],[activating_chance]]/100),0)</f>
        <v>325</v>
      </c>
      <c r="CB33" s="73" t="s">
        <v>351</v>
      </c>
      <c r="CD33" t="s">
        <v>228</v>
      </c>
      <c r="CE33">
        <v>1</v>
      </c>
      <c r="CF33">
        <v>200</v>
      </c>
      <c r="CG33">
        <v>100</v>
      </c>
      <c r="CH33">
        <f ca="1">INDIRECT(ADDRESS(11+(MATCH(RIGHT(Table14[[#This Row],[spawner_sku]],LEN(Table14[[#This Row],[spawner_sku]])-FIND("/",Table14[[#This Row],[spawner_sku]])),Table1[Entity Prefab])),10,1,1,"Entities"))</f>
        <v>55</v>
      </c>
      <c r="CI33">
        <f ca="1">ROUND((Table14[[#This Row],[XP]]*Table14[[#This Row],[entity_spawned (AVG)]])*(Table14[[#This Row],[activating_chance]]/100),0)</f>
        <v>55</v>
      </c>
      <c r="CJ33" s="73" t="s">
        <v>352</v>
      </c>
    </row>
    <row r="34" spans="2:88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351</v>
      </c>
      <c r="J34" t="s">
        <v>230</v>
      </c>
      <c r="K34">
        <v>6</v>
      </c>
      <c r="L34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351</v>
      </c>
      <c r="Q34" s="73"/>
      <c r="R34" t="s">
        <v>467</v>
      </c>
      <c r="S34">
        <v>4</v>
      </c>
      <c r="T34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Prefab])),10,1,1,"Entities"))</f>
        <v>25</v>
      </c>
      <c r="W34" s="76">
        <v>100</v>
      </c>
      <c r="X34" t="s">
        <v>351</v>
      </c>
      <c r="Z34" t="s">
        <v>230</v>
      </c>
      <c r="AA34">
        <v>1</v>
      </c>
      <c r="AB34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351</v>
      </c>
      <c r="AH34" t="s">
        <v>230</v>
      </c>
      <c r="AI34">
        <v>1</v>
      </c>
      <c r="AJ34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351</v>
      </c>
      <c r="AP34" t="s">
        <v>228</v>
      </c>
      <c r="AQ34">
        <v>1</v>
      </c>
      <c r="AR34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352</v>
      </c>
      <c r="AX34" t="s">
        <v>230</v>
      </c>
      <c r="AY34">
        <v>5</v>
      </c>
      <c r="AZ34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351</v>
      </c>
      <c r="BF34" t="s">
        <v>230</v>
      </c>
      <c r="BG34">
        <v>1</v>
      </c>
      <c r="BH34">
        <v>180</v>
      </c>
      <c r="BI34">
        <v>100</v>
      </c>
      <c r="BJ34">
        <f ca="1">INDIRECT(ADDRESS(11+(MATCH(RIGHT(Table11[[#This Row],[spawner_sku]],LEN(Table11[[#This Row],[spawner_sku]])-FIND("/",Table11[[#This Row],[spawner_sku]])),Table1[Entity Prefab])),10,1,1,"Entities"))</f>
        <v>25</v>
      </c>
      <c r="BK34">
        <f ca="1">ROUND((Table11[[#This Row],[XP]]*Table11[[#This Row],[entity_spawned (AVG)]])*(Table11[[#This Row],[activating_chance]]/100),0)</f>
        <v>25</v>
      </c>
      <c r="BL34" s="73" t="s">
        <v>351</v>
      </c>
      <c r="BN34" t="s">
        <v>229</v>
      </c>
      <c r="BO34">
        <v>7</v>
      </c>
      <c r="BP34">
        <v>280</v>
      </c>
      <c r="BQ34">
        <v>30</v>
      </c>
      <c r="BR34">
        <f ca="1">INDIRECT(ADDRESS(11+(MATCH(RIGHT(Table12[[#This Row],[spawner_sku]],LEN(Table12[[#This Row],[spawner_sku]])-FIND("/",Table12[[#This Row],[spawner_sku]])),Table1[Entity Prefab])),10,1,1,"Entities"))</f>
        <v>25</v>
      </c>
      <c r="BS34">
        <f ca="1">ROUND((Table12[[#This Row],[XP]]*Table12[[#This Row],[entity_spawned (AVG)]])*(Table12[[#This Row],[activating_chance]]/100),0)</f>
        <v>53</v>
      </c>
      <c r="BT34" s="73" t="s">
        <v>351</v>
      </c>
      <c r="BV34" t="s">
        <v>229</v>
      </c>
      <c r="BW34">
        <v>1</v>
      </c>
      <c r="BX34">
        <v>280</v>
      </c>
      <c r="BY34">
        <v>100</v>
      </c>
      <c r="BZ34">
        <f ca="1">INDIRECT(ADDRESS(11+(MATCH(RIGHT(Table13[[#This Row],[spawner_sku]],LEN(Table13[[#This Row],[spawner_sku]])-FIND("/",Table13[[#This Row],[spawner_sku]])),Table1[Entity Prefab])),10,1,1,"Entities"))</f>
        <v>25</v>
      </c>
      <c r="CA34">
        <f ca="1">ROUND((Table13[[#This Row],[XP]]*Table13[[#This Row],[entity_spawned (AVG)]])*(Table13[[#This Row],[activating_chance]]/100),0)</f>
        <v>25</v>
      </c>
      <c r="CB34" s="73" t="s">
        <v>351</v>
      </c>
      <c r="CD34" t="s">
        <v>228</v>
      </c>
      <c r="CE34">
        <v>2</v>
      </c>
      <c r="CF34">
        <v>260</v>
      </c>
      <c r="CG34">
        <v>70</v>
      </c>
      <c r="CH34">
        <f ca="1">INDIRECT(ADDRESS(11+(MATCH(RIGHT(Table14[[#This Row],[spawner_sku]],LEN(Table14[[#This Row],[spawner_sku]])-FIND("/",Table14[[#This Row],[spawner_sku]])),Table1[Entity Prefab])),10,1,1,"Entities"))</f>
        <v>55</v>
      </c>
      <c r="CI34">
        <f ca="1">ROUND((Table14[[#This Row],[XP]]*Table14[[#This Row],[entity_spawned (AVG)]])*(Table14[[#This Row],[activating_chance]]/100),0)</f>
        <v>77</v>
      </c>
      <c r="CJ34" s="73" t="s">
        <v>352</v>
      </c>
    </row>
    <row r="35" spans="2:88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351</v>
      </c>
      <c r="J35" t="s">
        <v>230</v>
      </c>
      <c r="K35">
        <v>10</v>
      </c>
      <c r="L35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351</v>
      </c>
      <c r="Q35" s="73"/>
      <c r="R35" t="s">
        <v>467</v>
      </c>
      <c r="S35">
        <v>4</v>
      </c>
      <c r="T35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Prefab])),10,1,1,"Entities"))</f>
        <v>25</v>
      </c>
      <c r="W35" s="76">
        <v>100</v>
      </c>
      <c r="X35" t="s">
        <v>351</v>
      </c>
      <c r="Z35" t="s">
        <v>230</v>
      </c>
      <c r="AA35">
        <v>2</v>
      </c>
      <c r="AB35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351</v>
      </c>
      <c r="AH35" t="s">
        <v>230</v>
      </c>
      <c r="AI35">
        <v>3</v>
      </c>
      <c r="AJ35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351</v>
      </c>
      <c r="AP35" t="s">
        <v>228</v>
      </c>
      <c r="AQ35">
        <v>1</v>
      </c>
      <c r="AR35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352</v>
      </c>
      <c r="AX35" t="s">
        <v>230</v>
      </c>
      <c r="AY35">
        <v>1</v>
      </c>
      <c r="AZ35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351</v>
      </c>
      <c r="BF35" t="s">
        <v>230</v>
      </c>
      <c r="BG35">
        <v>3</v>
      </c>
      <c r="BH35">
        <v>180</v>
      </c>
      <c r="BI35">
        <v>100</v>
      </c>
      <c r="BJ35">
        <f ca="1">INDIRECT(ADDRESS(11+(MATCH(RIGHT(Table11[[#This Row],[spawner_sku]],LEN(Table11[[#This Row],[spawner_sku]])-FIND("/",Table11[[#This Row],[spawner_sku]])),Table1[Entity Prefab])),10,1,1,"Entities"))</f>
        <v>25</v>
      </c>
      <c r="BK35">
        <f ca="1">ROUND((Table11[[#This Row],[XP]]*Table11[[#This Row],[entity_spawned (AVG)]])*(Table11[[#This Row],[activating_chance]]/100),0)</f>
        <v>75</v>
      </c>
      <c r="BL35" s="73" t="s">
        <v>351</v>
      </c>
      <c r="BN35" t="s">
        <v>229</v>
      </c>
      <c r="BO35">
        <v>9</v>
      </c>
      <c r="BP35">
        <v>280</v>
      </c>
      <c r="BQ35">
        <v>80</v>
      </c>
      <c r="BR35">
        <f ca="1">INDIRECT(ADDRESS(11+(MATCH(RIGHT(Table12[[#This Row],[spawner_sku]],LEN(Table12[[#This Row],[spawner_sku]])-FIND("/",Table12[[#This Row],[spawner_sku]])),Table1[Entity Prefab])),10,1,1,"Entities"))</f>
        <v>25</v>
      </c>
      <c r="BS35">
        <f ca="1">ROUND((Table12[[#This Row],[XP]]*Table12[[#This Row],[entity_spawned (AVG)]])*(Table12[[#This Row],[activating_chance]]/100),0)</f>
        <v>180</v>
      </c>
      <c r="BT35" s="73" t="s">
        <v>351</v>
      </c>
      <c r="BV35" t="s">
        <v>229</v>
      </c>
      <c r="BW35">
        <v>11</v>
      </c>
      <c r="BX35">
        <v>280</v>
      </c>
      <c r="BY35">
        <v>100</v>
      </c>
      <c r="BZ35">
        <f ca="1">INDIRECT(ADDRESS(11+(MATCH(RIGHT(Table13[[#This Row],[spawner_sku]],LEN(Table13[[#This Row],[spawner_sku]])-FIND("/",Table13[[#This Row],[spawner_sku]])),Table1[Entity Prefab])),10,1,1,"Entities"))</f>
        <v>25</v>
      </c>
      <c r="CA35">
        <f ca="1">ROUND((Table13[[#This Row],[XP]]*Table13[[#This Row],[entity_spawned (AVG)]])*(Table13[[#This Row],[activating_chance]]/100),0)</f>
        <v>275</v>
      </c>
      <c r="CB35" s="73" t="s">
        <v>351</v>
      </c>
      <c r="CD35" t="s">
        <v>228</v>
      </c>
      <c r="CE35">
        <v>1</v>
      </c>
      <c r="CF35">
        <v>200</v>
      </c>
      <c r="CG35">
        <v>30</v>
      </c>
      <c r="CH35">
        <f ca="1">INDIRECT(ADDRESS(11+(MATCH(RIGHT(Table14[[#This Row],[spawner_sku]],LEN(Table14[[#This Row],[spawner_sku]])-FIND("/",Table14[[#This Row],[spawner_sku]])),Table1[Entity Prefab])),10,1,1,"Entities"))</f>
        <v>55</v>
      </c>
      <c r="CI35">
        <f ca="1">ROUND((Table14[[#This Row],[XP]]*Table14[[#This Row],[entity_spawned (AVG)]])*(Table14[[#This Row],[activating_chance]]/100),0)</f>
        <v>17</v>
      </c>
      <c r="CJ35" s="73" t="s">
        <v>352</v>
      </c>
    </row>
    <row r="36" spans="2:88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351</v>
      </c>
      <c r="J36" t="s">
        <v>230</v>
      </c>
      <c r="K36">
        <v>2</v>
      </c>
      <c r="L3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351</v>
      </c>
      <c r="Q36" s="73"/>
      <c r="R36" t="s">
        <v>409</v>
      </c>
      <c r="S36">
        <v>2</v>
      </c>
      <c r="T3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Prefab])),10,1,1,"Entities"))</f>
        <v>50</v>
      </c>
      <c r="W36" s="76">
        <v>100</v>
      </c>
      <c r="X36" t="s">
        <v>351</v>
      </c>
      <c r="Z36" t="s">
        <v>230</v>
      </c>
      <c r="AA36">
        <v>2</v>
      </c>
      <c r="AB3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351</v>
      </c>
      <c r="AH36" t="s">
        <v>230</v>
      </c>
      <c r="AI36">
        <v>1</v>
      </c>
      <c r="AJ3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351</v>
      </c>
      <c r="AP36" t="s">
        <v>228</v>
      </c>
      <c r="AQ36">
        <v>1</v>
      </c>
      <c r="AR3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352</v>
      </c>
      <c r="AX36" t="s">
        <v>230</v>
      </c>
      <c r="AY36">
        <v>5</v>
      </c>
      <c r="AZ3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351</v>
      </c>
      <c r="BF36" t="s">
        <v>230</v>
      </c>
      <c r="BG36">
        <v>10</v>
      </c>
      <c r="BH36">
        <v>180</v>
      </c>
      <c r="BI36">
        <v>100</v>
      </c>
      <c r="BJ36">
        <f ca="1">INDIRECT(ADDRESS(11+(MATCH(RIGHT(Table11[[#This Row],[spawner_sku]],LEN(Table11[[#This Row],[spawner_sku]])-FIND("/",Table11[[#This Row],[spawner_sku]])),Table1[Entity Prefab])),10,1,1,"Entities"))</f>
        <v>25</v>
      </c>
      <c r="BK36">
        <f ca="1">ROUND((Table11[[#This Row],[XP]]*Table11[[#This Row],[entity_spawned (AVG)]])*(Table11[[#This Row],[activating_chance]]/100),0)</f>
        <v>250</v>
      </c>
      <c r="BL36" s="73" t="s">
        <v>351</v>
      </c>
      <c r="BN36" t="s">
        <v>229</v>
      </c>
      <c r="BO36">
        <v>11</v>
      </c>
      <c r="BP36">
        <v>280</v>
      </c>
      <c r="BQ36">
        <v>80</v>
      </c>
      <c r="BR36">
        <f ca="1">INDIRECT(ADDRESS(11+(MATCH(RIGHT(Table12[[#This Row],[spawner_sku]],LEN(Table12[[#This Row],[spawner_sku]])-FIND("/",Table12[[#This Row],[spawner_sku]])),Table1[Entity Prefab])),10,1,1,"Entities"))</f>
        <v>25</v>
      </c>
      <c r="BS36">
        <f ca="1">ROUND((Table12[[#This Row],[XP]]*Table12[[#This Row],[entity_spawned (AVG)]])*(Table12[[#This Row],[activating_chance]]/100),0)</f>
        <v>220</v>
      </c>
      <c r="BT36" s="73" t="s">
        <v>351</v>
      </c>
      <c r="BV36" t="s">
        <v>229</v>
      </c>
      <c r="BW36">
        <v>9</v>
      </c>
      <c r="BX36">
        <v>280</v>
      </c>
      <c r="BY36">
        <v>100</v>
      </c>
      <c r="BZ36">
        <f ca="1">INDIRECT(ADDRESS(11+(MATCH(RIGHT(Table13[[#This Row],[spawner_sku]],LEN(Table13[[#This Row],[spawner_sku]])-FIND("/",Table13[[#This Row],[spawner_sku]])),Table1[Entity Prefab])),10,1,1,"Entities"))</f>
        <v>25</v>
      </c>
      <c r="CA36">
        <f ca="1">ROUND((Table13[[#This Row],[XP]]*Table13[[#This Row],[entity_spawned (AVG)]])*(Table13[[#This Row],[activating_chance]]/100),0)</f>
        <v>225</v>
      </c>
      <c r="CB36" s="73" t="s">
        <v>351</v>
      </c>
      <c r="CD36" t="s">
        <v>228</v>
      </c>
      <c r="CE36">
        <v>1</v>
      </c>
      <c r="CF36">
        <v>200</v>
      </c>
      <c r="CG36">
        <v>30</v>
      </c>
      <c r="CH36">
        <f ca="1">INDIRECT(ADDRESS(11+(MATCH(RIGHT(Table14[[#This Row],[spawner_sku]],LEN(Table14[[#This Row],[spawner_sku]])-FIND("/",Table14[[#This Row],[spawner_sku]])),Table1[Entity Prefab])),10,1,1,"Entities"))</f>
        <v>55</v>
      </c>
      <c r="CI36">
        <f ca="1">ROUND((Table14[[#This Row],[XP]]*Table14[[#This Row],[entity_spawned (AVG)]])*(Table14[[#This Row],[activating_chance]]/100),0)</f>
        <v>17</v>
      </c>
      <c r="CJ36" s="73" t="s">
        <v>352</v>
      </c>
    </row>
    <row r="37" spans="2:88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351</v>
      </c>
      <c r="J37" t="s">
        <v>230</v>
      </c>
      <c r="K37">
        <v>1</v>
      </c>
      <c r="L37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351</v>
      </c>
      <c r="Q37" s="73"/>
      <c r="R37" t="s">
        <v>409</v>
      </c>
      <c r="S37">
        <v>2</v>
      </c>
      <c r="T37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Prefab])),10,1,1,"Entities"))</f>
        <v>50</v>
      </c>
      <c r="W37" s="76">
        <v>100</v>
      </c>
      <c r="X37" t="s">
        <v>351</v>
      </c>
      <c r="Z37" t="s">
        <v>230</v>
      </c>
      <c r="AA37">
        <v>6</v>
      </c>
      <c r="AB37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351</v>
      </c>
      <c r="AH37" t="s">
        <v>230</v>
      </c>
      <c r="AI37">
        <v>1</v>
      </c>
      <c r="AJ37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351</v>
      </c>
      <c r="AP37" t="s">
        <v>228</v>
      </c>
      <c r="AQ37">
        <v>1</v>
      </c>
      <c r="AR37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352</v>
      </c>
      <c r="AX37" t="s">
        <v>230</v>
      </c>
      <c r="AY37">
        <v>1</v>
      </c>
      <c r="AZ37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351</v>
      </c>
      <c r="BF37" t="s">
        <v>230</v>
      </c>
      <c r="BG37">
        <v>3</v>
      </c>
      <c r="BH37">
        <v>180</v>
      </c>
      <c r="BI37">
        <v>100</v>
      </c>
      <c r="BJ37">
        <f ca="1">INDIRECT(ADDRESS(11+(MATCH(RIGHT(Table11[[#This Row],[spawner_sku]],LEN(Table11[[#This Row],[spawner_sku]])-FIND("/",Table11[[#This Row],[spawner_sku]])),Table1[Entity Prefab])),10,1,1,"Entities"))</f>
        <v>25</v>
      </c>
      <c r="BK37">
        <f ca="1">ROUND((Table11[[#This Row],[XP]]*Table11[[#This Row],[entity_spawned (AVG)]])*(Table11[[#This Row],[activating_chance]]/100),0)</f>
        <v>75</v>
      </c>
      <c r="BL37" s="73" t="s">
        <v>351</v>
      </c>
      <c r="BN37" t="s">
        <v>230</v>
      </c>
      <c r="BO37">
        <v>9</v>
      </c>
      <c r="BP37">
        <v>180</v>
      </c>
      <c r="BQ37">
        <v>80</v>
      </c>
      <c r="BR37">
        <f ca="1">INDIRECT(ADDRESS(11+(MATCH(RIGHT(Table12[[#This Row],[spawner_sku]],LEN(Table12[[#This Row],[spawner_sku]])-FIND("/",Table12[[#This Row],[spawner_sku]])),Table1[Entity Prefab])),10,1,1,"Entities"))</f>
        <v>25</v>
      </c>
      <c r="BS37">
        <f ca="1">ROUND((Table12[[#This Row],[XP]]*Table12[[#This Row],[entity_spawned (AVG)]])*(Table12[[#This Row],[activating_chance]]/100),0)</f>
        <v>180</v>
      </c>
      <c r="BT37" s="73" t="s">
        <v>351</v>
      </c>
      <c r="BV37" t="s">
        <v>229</v>
      </c>
      <c r="BW37">
        <v>10</v>
      </c>
      <c r="BX37">
        <v>280</v>
      </c>
      <c r="BY37">
        <v>100</v>
      </c>
      <c r="BZ37">
        <f ca="1">INDIRECT(ADDRESS(11+(MATCH(RIGHT(Table13[[#This Row],[spawner_sku]],LEN(Table13[[#This Row],[spawner_sku]])-FIND("/",Table13[[#This Row],[spawner_sku]])),Table1[Entity Prefab])),10,1,1,"Entities"))</f>
        <v>25</v>
      </c>
      <c r="CA37">
        <f ca="1">ROUND((Table13[[#This Row],[XP]]*Table13[[#This Row],[entity_spawned (AVG)]])*(Table13[[#This Row],[activating_chance]]/100),0)</f>
        <v>250</v>
      </c>
      <c r="CB37" s="73" t="s">
        <v>351</v>
      </c>
      <c r="CD37" t="s">
        <v>228</v>
      </c>
      <c r="CE37">
        <v>2</v>
      </c>
      <c r="CF37">
        <v>260</v>
      </c>
      <c r="CG37">
        <v>10</v>
      </c>
      <c r="CH37">
        <f ca="1">INDIRECT(ADDRESS(11+(MATCH(RIGHT(Table14[[#This Row],[spawner_sku]],LEN(Table14[[#This Row],[spawner_sku]])-FIND("/",Table14[[#This Row],[spawner_sku]])),Table1[Entity Prefab])),10,1,1,"Entities"))</f>
        <v>55</v>
      </c>
      <c r="CI37">
        <f ca="1">ROUND((Table14[[#This Row],[XP]]*Table14[[#This Row],[entity_spawned (AVG)]])*(Table14[[#This Row],[activating_chance]]/100),0)</f>
        <v>11</v>
      </c>
      <c r="CJ37" s="73" t="s">
        <v>352</v>
      </c>
    </row>
    <row r="38" spans="2:88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351</v>
      </c>
      <c r="J38" t="s">
        <v>230</v>
      </c>
      <c r="K38">
        <v>2</v>
      </c>
      <c r="L38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351</v>
      </c>
      <c r="Q38" s="73"/>
      <c r="R38" t="s">
        <v>409</v>
      </c>
      <c r="S38">
        <v>3</v>
      </c>
      <c r="T38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Prefab])),10,1,1,"Entities"))</f>
        <v>50</v>
      </c>
      <c r="W38" s="76">
        <v>100</v>
      </c>
      <c r="X38" t="s">
        <v>351</v>
      </c>
      <c r="Z38" t="s">
        <v>230</v>
      </c>
      <c r="AA38">
        <v>1</v>
      </c>
      <c r="AB38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351</v>
      </c>
      <c r="AH38" t="s">
        <v>230</v>
      </c>
      <c r="AI38">
        <v>1</v>
      </c>
      <c r="AJ38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351</v>
      </c>
      <c r="AP38" t="s">
        <v>228</v>
      </c>
      <c r="AQ38">
        <v>2</v>
      </c>
      <c r="AR38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352</v>
      </c>
      <c r="AX38" t="s">
        <v>230</v>
      </c>
      <c r="AY38">
        <v>1</v>
      </c>
      <c r="AZ38">
        <v>200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351</v>
      </c>
      <c r="BF38" t="s">
        <v>230</v>
      </c>
      <c r="BG38">
        <v>1</v>
      </c>
      <c r="BH38">
        <v>180</v>
      </c>
      <c r="BI38">
        <v>100</v>
      </c>
      <c r="BJ38">
        <f ca="1">INDIRECT(ADDRESS(11+(MATCH(RIGHT(Table11[[#This Row],[spawner_sku]],LEN(Table11[[#This Row],[spawner_sku]])-FIND("/",Table11[[#This Row],[spawner_sku]])),Table1[Entity Prefab])),10,1,1,"Entities"))</f>
        <v>25</v>
      </c>
      <c r="BK38">
        <f ca="1">ROUND((Table11[[#This Row],[XP]]*Table11[[#This Row],[entity_spawned (AVG)]])*(Table11[[#This Row],[activating_chance]]/100),0)</f>
        <v>25</v>
      </c>
      <c r="BL38" s="73" t="s">
        <v>351</v>
      </c>
      <c r="BN38" t="s">
        <v>230</v>
      </c>
      <c r="BO38">
        <v>3</v>
      </c>
      <c r="BP38">
        <v>180</v>
      </c>
      <c r="BQ38">
        <v>100</v>
      </c>
      <c r="BR38">
        <f ca="1">INDIRECT(ADDRESS(11+(MATCH(RIGHT(Table12[[#This Row],[spawner_sku]],LEN(Table12[[#This Row],[spawner_sku]])-FIND("/",Table12[[#This Row],[spawner_sku]])),Table1[Entity Prefab])),10,1,1,"Entities"))</f>
        <v>25</v>
      </c>
      <c r="BS38">
        <f ca="1">ROUND((Table12[[#This Row],[XP]]*Table12[[#This Row],[entity_spawned (AVG)]])*(Table12[[#This Row],[activating_chance]]/100),0)</f>
        <v>75</v>
      </c>
      <c r="BT38" s="73" t="s">
        <v>351</v>
      </c>
      <c r="BV38" t="s">
        <v>229</v>
      </c>
      <c r="BW38">
        <v>11</v>
      </c>
      <c r="BX38">
        <v>280</v>
      </c>
      <c r="BY38">
        <v>100</v>
      </c>
      <c r="BZ38">
        <f ca="1">INDIRECT(ADDRESS(11+(MATCH(RIGHT(Table13[[#This Row],[spawner_sku]],LEN(Table13[[#This Row],[spawner_sku]])-FIND("/",Table13[[#This Row],[spawner_sku]])),Table1[Entity Prefab])),10,1,1,"Entities"))</f>
        <v>25</v>
      </c>
      <c r="CA38">
        <f ca="1">ROUND((Table13[[#This Row],[XP]]*Table13[[#This Row],[entity_spawned (AVG)]])*(Table13[[#This Row],[activating_chance]]/100),0)</f>
        <v>275</v>
      </c>
      <c r="CB38" s="73" t="s">
        <v>351</v>
      </c>
      <c r="CD38" t="s">
        <v>228</v>
      </c>
      <c r="CE38">
        <v>1</v>
      </c>
      <c r="CF38">
        <v>120</v>
      </c>
      <c r="CG38">
        <v>100</v>
      </c>
      <c r="CH38">
        <f ca="1">INDIRECT(ADDRESS(11+(MATCH(RIGHT(Table14[[#This Row],[spawner_sku]],LEN(Table14[[#This Row],[spawner_sku]])-FIND("/",Table14[[#This Row],[spawner_sku]])),Table1[Entity Prefab])),10,1,1,"Entities"))</f>
        <v>55</v>
      </c>
      <c r="CI38">
        <f ca="1">ROUND((Table14[[#This Row],[XP]]*Table14[[#This Row],[entity_spawned (AVG)]])*(Table14[[#This Row],[activating_chance]]/100),0)</f>
        <v>55</v>
      </c>
      <c r="CJ38" s="73" t="s">
        <v>352</v>
      </c>
    </row>
    <row r="39" spans="2:88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351</v>
      </c>
      <c r="J39" t="s">
        <v>230</v>
      </c>
      <c r="K39">
        <v>1</v>
      </c>
      <c r="L39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351</v>
      </c>
      <c r="Q39" s="73"/>
      <c r="R39" t="s">
        <v>234</v>
      </c>
      <c r="S39">
        <v>1</v>
      </c>
      <c r="T39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Prefab])),10,1,1,"Entities"))</f>
        <v>95</v>
      </c>
      <c r="W39" s="76">
        <v>100</v>
      </c>
      <c r="X39" t="s">
        <v>352</v>
      </c>
      <c r="Z39" t="s">
        <v>230</v>
      </c>
      <c r="AA39">
        <v>1</v>
      </c>
      <c r="AB39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351</v>
      </c>
      <c r="AH39" t="s">
        <v>230</v>
      </c>
      <c r="AI39">
        <v>1</v>
      </c>
      <c r="AJ39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351</v>
      </c>
      <c r="AP39" t="s">
        <v>228</v>
      </c>
      <c r="AQ39">
        <v>1</v>
      </c>
      <c r="AR39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352</v>
      </c>
      <c r="AX39" t="s">
        <v>230</v>
      </c>
      <c r="AY39">
        <v>3</v>
      </c>
      <c r="AZ39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351</v>
      </c>
      <c r="BF39" t="s">
        <v>230</v>
      </c>
      <c r="BG39">
        <v>7</v>
      </c>
      <c r="BH39">
        <v>180</v>
      </c>
      <c r="BI39">
        <v>100</v>
      </c>
      <c r="BJ39">
        <f ca="1">INDIRECT(ADDRESS(11+(MATCH(RIGHT(Table11[[#This Row],[spawner_sku]],LEN(Table11[[#This Row],[spawner_sku]])-FIND("/",Table11[[#This Row],[spawner_sku]])),Table1[Entity Prefab])),10,1,1,"Entities"))</f>
        <v>25</v>
      </c>
      <c r="BK39">
        <f ca="1">ROUND((Table11[[#This Row],[XP]]*Table11[[#This Row],[entity_spawned (AVG)]])*(Table11[[#This Row],[activating_chance]]/100),0)</f>
        <v>175</v>
      </c>
      <c r="BL39" s="73" t="s">
        <v>351</v>
      </c>
      <c r="BN39" t="s">
        <v>230</v>
      </c>
      <c r="BO39">
        <v>3</v>
      </c>
      <c r="BP39">
        <v>180</v>
      </c>
      <c r="BQ39">
        <v>100</v>
      </c>
      <c r="BR39">
        <f ca="1">INDIRECT(ADDRESS(11+(MATCH(RIGHT(Table12[[#This Row],[spawner_sku]],LEN(Table12[[#This Row],[spawner_sku]])-FIND("/",Table12[[#This Row],[spawner_sku]])),Table1[Entity Prefab])),10,1,1,"Entities"))</f>
        <v>25</v>
      </c>
      <c r="BS39">
        <f ca="1">ROUND((Table12[[#This Row],[XP]]*Table12[[#This Row],[entity_spawned (AVG)]])*(Table12[[#This Row],[activating_chance]]/100),0)</f>
        <v>75</v>
      </c>
      <c r="BT39" s="73" t="s">
        <v>351</v>
      </c>
      <c r="BV39" t="s">
        <v>229</v>
      </c>
      <c r="BW39">
        <v>11</v>
      </c>
      <c r="BX39">
        <v>280</v>
      </c>
      <c r="BY39">
        <v>100</v>
      </c>
      <c r="BZ39">
        <f ca="1">INDIRECT(ADDRESS(11+(MATCH(RIGHT(Table13[[#This Row],[spawner_sku]],LEN(Table13[[#This Row],[spawner_sku]])-FIND("/",Table13[[#This Row],[spawner_sku]])),Table1[Entity Prefab])),10,1,1,"Entities"))</f>
        <v>25</v>
      </c>
      <c r="CA39">
        <f ca="1">ROUND((Table13[[#This Row],[XP]]*Table13[[#This Row],[entity_spawned (AVG)]])*(Table13[[#This Row],[activating_chance]]/100),0)</f>
        <v>275</v>
      </c>
      <c r="CB39" s="73" t="s">
        <v>351</v>
      </c>
      <c r="CD39" t="s">
        <v>228</v>
      </c>
      <c r="CE39">
        <v>1</v>
      </c>
      <c r="CF39">
        <v>200</v>
      </c>
      <c r="CG39">
        <v>100</v>
      </c>
      <c r="CH39">
        <f ca="1">INDIRECT(ADDRESS(11+(MATCH(RIGHT(Table14[[#This Row],[spawner_sku]],LEN(Table14[[#This Row],[spawner_sku]])-FIND("/",Table14[[#This Row],[spawner_sku]])),Table1[Entity Prefab])),10,1,1,"Entities"))</f>
        <v>55</v>
      </c>
      <c r="CI39">
        <f ca="1">ROUND((Table14[[#This Row],[XP]]*Table14[[#This Row],[entity_spawned (AVG)]])*(Table14[[#This Row],[activating_chance]]/100),0)</f>
        <v>55</v>
      </c>
      <c r="CJ39" s="73" t="s">
        <v>352</v>
      </c>
    </row>
    <row r="40" spans="2:88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351</v>
      </c>
      <c r="J40" t="s">
        <v>230</v>
      </c>
      <c r="K40">
        <v>1</v>
      </c>
      <c r="L40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351</v>
      </c>
      <c r="Q40" s="73"/>
      <c r="R40" t="s">
        <v>234</v>
      </c>
      <c r="S40">
        <v>1</v>
      </c>
      <c r="T40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Prefab])),10,1,1,"Entities"))</f>
        <v>95</v>
      </c>
      <c r="W40" s="76">
        <v>100</v>
      </c>
      <c r="X40" t="s">
        <v>352</v>
      </c>
      <c r="Z40" t="s">
        <v>230</v>
      </c>
      <c r="AA40">
        <v>2</v>
      </c>
      <c r="AB40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351</v>
      </c>
      <c r="AH40" t="s">
        <v>230</v>
      </c>
      <c r="AI40">
        <v>1</v>
      </c>
      <c r="AJ40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351</v>
      </c>
      <c r="AP40" t="s">
        <v>229</v>
      </c>
      <c r="AQ40">
        <v>6</v>
      </c>
      <c r="AR40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351</v>
      </c>
      <c r="AX40" t="s">
        <v>230</v>
      </c>
      <c r="AY40">
        <v>5</v>
      </c>
      <c r="AZ40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351</v>
      </c>
      <c r="BF40" t="s">
        <v>230</v>
      </c>
      <c r="BG40">
        <v>3</v>
      </c>
      <c r="BH40">
        <v>180</v>
      </c>
      <c r="BI40">
        <v>100</v>
      </c>
      <c r="BJ40">
        <f ca="1">INDIRECT(ADDRESS(11+(MATCH(RIGHT(Table11[[#This Row],[spawner_sku]],LEN(Table11[[#This Row],[spawner_sku]])-FIND("/",Table11[[#This Row],[spawner_sku]])),Table1[Entity Prefab])),10,1,1,"Entities"))</f>
        <v>25</v>
      </c>
      <c r="BK40">
        <f ca="1">ROUND((Table11[[#This Row],[XP]]*Table11[[#This Row],[entity_spawned (AVG)]])*(Table11[[#This Row],[activating_chance]]/100),0)</f>
        <v>75</v>
      </c>
      <c r="BL40" s="73" t="s">
        <v>351</v>
      </c>
      <c r="BN40" t="s">
        <v>230</v>
      </c>
      <c r="BO40">
        <v>1</v>
      </c>
      <c r="BP40">
        <v>180</v>
      </c>
      <c r="BQ40">
        <v>100</v>
      </c>
      <c r="BR40">
        <f ca="1">INDIRECT(ADDRESS(11+(MATCH(RIGHT(Table12[[#This Row],[spawner_sku]],LEN(Table12[[#This Row],[spawner_sku]])-FIND("/",Table12[[#This Row],[spawner_sku]])),Table1[Entity Prefab])),10,1,1,"Entities"))</f>
        <v>25</v>
      </c>
      <c r="BS40">
        <f ca="1">ROUND((Table12[[#This Row],[XP]]*Table12[[#This Row],[entity_spawned (AVG)]])*(Table12[[#This Row],[activating_chance]]/100),0)</f>
        <v>25</v>
      </c>
      <c r="BT40" s="73" t="s">
        <v>351</v>
      </c>
      <c r="BV40" t="s">
        <v>229</v>
      </c>
      <c r="BW40">
        <v>9</v>
      </c>
      <c r="BX40">
        <v>280</v>
      </c>
      <c r="BY40">
        <v>100</v>
      </c>
      <c r="BZ40">
        <f ca="1">INDIRECT(ADDRESS(11+(MATCH(RIGHT(Table13[[#This Row],[spawner_sku]],LEN(Table13[[#This Row],[spawner_sku]])-FIND("/",Table13[[#This Row],[spawner_sku]])),Table1[Entity Prefab])),10,1,1,"Entities"))</f>
        <v>25</v>
      </c>
      <c r="CA40">
        <f ca="1">ROUND((Table13[[#This Row],[XP]]*Table13[[#This Row],[entity_spawned (AVG)]])*(Table13[[#This Row],[activating_chance]]/100),0)</f>
        <v>225</v>
      </c>
      <c r="CB40" s="73" t="s">
        <v>351</v>
      </c>
      <c r="CD40" t="s">
        <v>228</v>
      </c>
      <c r="CE40">
        <v>1</v>
      </c>
      <c r="CF40">
        <v>150</v>
      </c>
      <c r="CG40">
        <v>30</v>
      </c>
      <c r="CH40">
        <f ca="1">INDIRECT(ADDRESS(11+(MATCH(RIGHT(Table14[[#This Row],[spawner_sku]],LEN(Table14[[#This Row],[spawner_sku]])-FIND("/",Table14[[#This Row],[spawner_sku]])),Table1[Entity Prefab])),10,1,1,"Entities"))</f>
        <v>55</v>
      </c>
      <c r="CI40">
        <f ca="1">ROUND((Table14[[#This Row],[XP]]*Table14[[#This Row],[entity_spawned (AVG)]])*(Table14[[#This Row],[activating_chance]]/100),0)</f>
        <v>17</v>
      </c>
      <c r="CJ40" s="73" t="s">
        <v>352</v>
      </c>
    </row>
    <row r="41" spans="2:88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351</v>
      </c>
      <c r="J41" t="s">
        <v>230</v>
      </c>
      <c r="K41">
        <v>13</v>
      </c>
      <c r="L41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351</v>
      </c>
      <c r="Q41" s="73"/>
      <c r="R41" t="s">
        <v>234</v>
      </c>
      <c r="S41">
        <v>1</v>
      </c>
      <c r="T41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Prefab])),10,1,1,"Entities"))</f>
        <v>95</v>
      </c>
      <c r="W41" s="76">
        <v>100</v>
      </c>
      <c r="X41" t="s">
        <v>352</v>
      </c>
      <c r="Z41" t="s">
        <v>230</v>
      </c>
      <c r="AA41">
        <v>3</v>
      </c>
      <c r="AB41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351</v>
      </c>
      <c r="AH41" t="s">
        <v>230</v>
      </c>
      <c r="AI41">
        <v>3</v>
      </c>
      <c r="AJ41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351</v>
      </c>
      <c r="AP41" t="s">
        <v>229</v>
      </c>
      <c r="AQ41">
        <v>6</v>
      </c>
      <c r="AR41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351</v>
      </c>
      <c r="AX41" t="s">
        <v>230</v>
      </c>
      <c r="AY41">
        <v>5</v>
      </c>
      <c r="AZ41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351</v>
      </c>
      <c r="BF41" t="s">
        <v>230</v>
      </c>
      <c r="BG41">
        <v>1</v>
      </c>
      <c r="BH41">
        <v>180</v>
      </c>
      <c r="BI41">
        <v>80</v>
      </c>
      <c r="BJ41">
        <f ca="1">INDIRECT(ADDRESS(11+(MATCH(RIGHT(Table11[[#This Row],[spawner_sku]],LEN(Table11[[#This Row],[spawner_sku]])-FIND("/",Table11[[#This Row],[spawner_sku]])),Table1[Entity Prefab])),10,1,1,"Entities"))</f>
        <v>25</v>
      </c>
      <c r="BK41">
        <f ca="1">ROUND((Table11[[#This Row],[XP]]*Table11[[#This Row],[entity_spawned (AVG)]])*(Table11[[#This Row],[activating_chance]]/100),0)</f>
        <v>20</v>
      </c>
      <c r="BL41" s="73" t="s">
        <v>351</v>
      </c>
      <c r="BN41" t="s">
        <v>230</v>
      </c>
      <c r="BO41">
        <v>3</v>
      </c>
      <c r="BP41">
        <v>180</v>
      </c>
      <c r="BQ41">
        <v>100</v>
      </c>
      <c r="BR41">
        <f ca="1">INDIRECT(ADDRESS(11+(MATCH(RIGHT(Table12[[#This Row],[spawner_sku]],LEN(Table12[[#This Row],[spawner_sku]])-FIND("/",Table12[[#This Row],[spawner_sku]])),Table1[Entity Prefab])),10,1,1,"Entities"))</f>
        <v>25</v>
      </c>
      <c r="BS41">
        <f ca="1">ROUND((Table12[[#This Row],[XP]]*Table12[[#This Row],[entity_spawned (AVG)]])*(Table12[[#This Row],[activating_chance]]/100),0)</f>
        <v>75</v>
      </c>
      <c r="BT41" s="73" t="s">
        <v>351</v>
      </c>
      <c r="BV41" t="s">
        <v>229</v>
      </c>
      <c r="BW41">
        <v>11</v>
      </c>
      <c r="BX41">
        <v>280</v>
      </c>
      <c r="BY41">
        <v>100</v>
      </c>
      <c r="BZ41">
        <f ca="1">INDIRECT(ADDRESS(11+(MATCH(RIGHT(Table13[[#This Row],[spawner_sku]],LEN(Table13[[#This Row],[spawner_sku]])-FIND("/",Table13[[#This Row],[spawner_sku]])),Table1[Entity Prefab])),10,1,1,"Entities"))</f>
        <v>25</v>
      </c>
      <c r="CA41">
        <f ca="1">ROUND((Table13[[#This Row],[XP]]*Table13[[#This Row],[entity_spawned (AVG)]])*(Table13[[#This Row],[activating_chance]]/100),0)</f>
        <v>275</v>
      </c>
      <c r="CB41" s="73" t="s">
        <v>351</v>
      </c>
      <c r="CD41" t="s">
        <v>228</v>
      </c>
      <c r="CE41">
        <v>1</v>
      </c>
      <c r="CF41">
        <v>260</v>
      </c>
      <c r="CG41">
        <v>30</v>
      </c>
      <c r="CH41">
        <f ca="1">INDIRECT(ADDRESS(11+(MATCH(RIGHT(Table14[[#This Row],[spawner_sku]],LEN(Table14[[#This Row],[spawner_sku]])-FIND("/",Table14[[#This Row],[spawner_sku]])),Table1[Entity Prefab])),10,1,1,"Entities"))</f>
        <v>55</v>
      </c>
      <c r="CI41">
        <f ca="1">ROUND((Table14[[#This Row],[XP]]*Table14[[#This Row],[entity_spawned (AVG)]])*(Table14[[#This Row],[activating_chance]]/100),0)</f>
        <v>17</v>
      </c>
      <c r="CJ41" s="73" t="s">
        <v>352</v>
      </c>
    </row>
    <row r="42" spans="2:88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351</v>
      </c>
      <c r="J42" t="s">
        <v>230</v>
      </c>
      <c r="K42">
        <v>1</v>
      </c>
      <c r="L42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351</v>
      </c>
      <c r="Q42" s="73"/>
      <c r="R42" t="s">
        <v>345</v>
      </c>
      <c r="S42">
        <v>1</v>
      </c>
      <c r="T42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Prefab])),10,1,1,"Entities"))</f>
        <v>195</v>
      </c>
      <c r="W42" s="76">
        <v>100</v>
      </c>
      <c r="X42" t="s">
        <v>352</v>
      </c>
      <c r="Z42" t="s">
        <v>230</v>
      </c>
      <c r="AA42">
        <v>3</v>
      </c>
      <c r="AB42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351</v>
      </c>
      <c r="AH42" t="s">
        <v>230</v>
      </c>
      <c r="AI42">
        <v>1</v>
      </c>
      <c r="AJ42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351</v>
      </c>
      <c r="AP42" t="s">
        <v>229</v>
      </c>
      <c r="AQ42">
        <v>6</v>
      </c>
      <c r="AR42">
        <v>110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351</v>
      </c>
      <c r="AX42" t="s">
        <v>230</v>
      </c>
      <c r="AY42">
        <v>1</v>
      </c>
      <c r="AZ42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351</v>
      </c>
      <c r="BF42" t="s">
        <v>230</v>
      </c>
      <c r="BG42">
        <v>3</v>
      </c>
      <c r="BH42">
        <v>180</v>
      </c>
      <c r="BI42">
        <v>100</v>
      </c>
      <c r="BJ42">
        <f ca="1">INDIRECT(ADDRESS(11+(MATCH(RIGHT(Table11[[#This Row],[spawner_sku]],LEN(Table11[[#This Row],[spawner_sku]])-FIND("/",Table11[[#This Row],[spawner_sku]])),Table1[Entity Prefab])),10,1,1,"Entities"))</f>
        <v>25</v>
      </c>
      <c r="BK42">
        <f ca="1">ROUND((Table11[[#This Row],[XP]]*Table11[[#This Row],[entity_spawned (AVG)]])*(Table11[[#This Row],[activating_chance]]/100),0)</f>
        <v>75</v>
      </c>
      <c r="BL42" s="73" t="s">
        <v>351</v>
      </c>
      <c r="BN42" t="s">
        <v>230</v>
      </c>
      <c r="BO42">
        <v>1</v>
      </c>
      <c r="BP42">
        <v>180</v>
      </c>
      <c r="BQ42">
        <v>30</v>
      </c>
      <c r="BR42">
        <f ca="1">INDIRECT(ADDRESS(11+(MATCH(RIGHT(Table12[[#This Row],[spawner_sku]],LEN(Table12[[#This Row],[spawner_sku]])-FIND("/",Table12[[#This Row],[spawner_sku]])),Table1[Entity Prefab])),10,1,1,"Entities"))</f>
        <v>25</v>
      </c>
      <c r="BS42">
        <f ca="1">ROUND((Table12[[#This Row],[XP]]*Table12[[#This Row],[entity_spawned (AVG)]])*(Table12[[#This Row],[activating_chance]]/100),0)</f>
        <v>8</v>
      </c>
      <c r="BT42" s="73" t="s">
        <v>351</v>
      </c>
      <c r="BV42" t="s">
        <v>229</v>
      </c>
      <c r="BW42">
        <v>11</v>
      </c>
      <c r="BX42">
        <v>280</v>
      </c>
      <c r="BY42">
        <v>100</v>
      </c>
      <c r="BZ42">
        <f ca="1">INDIRECT(ADDRESS(11+(MATCH(RIGHT(Table13[[#This Row],[spawner_sku]],LEN(Table13[[#This Row],[spawner_sku]])-FIND("/",Table13[[#This Row],[spawner_sku]])),Table1[Entity Prefab])),10,1,1,"Entities"))</f>
        <v>25</v>
      </c>
      <c r="CA42">
        <f ca="1">ROUND((Table13[[#This Row],[XP]]*Table13[[#This Row],[entity_spawned (AVG)]])*(Table13[[#This Row],[activating_chance]]/100),0)</f>
        <v>275</v>
      </c>
      <c r="CB42" s="73" t="s">
        <v>351</v>
      </c>
      <c r="CD42" t="s">
        <v>228</v>
      </c>
      <c r="CE42">
        <v>1</v>
      </c>
      <c r="CF42">
        <v>260</v>
      </c>
      <c r="CG42">
        <v>30</v>
      </c>
      <c r="CH42">
        <f ca="1">INDIRECT(ADDRESS(11+(MATCH(RIGHT(Table14[[#This Row],[spawner_sku]],LEN(Table14[[#This Row],[spawner_sku]])-FIND("/",Table14[[#This Row],[spawner_sku]])),Table1[Entity Prefab])),10,1,1,"Entities"))</f>
        <v>55</v>
      </c>
      <c r="CI42">
        <f ca="1">ROUND((Table14[[#This Row],[XP]]*Table14[[#This Row],[entity_spawned (AVG)]])*(Table14[[#This Row],[activating_chance]]/100),0)</f>
        <v>17</v>
      </c>
      <c r="CJ42" s="73" t="s">
        <v>352</v>
      </c>
    </row>
    <row r="43" spans="2:88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351</v>
      </c>
      <c r="J43" t="s">
        <v>230</v>
      </c>
      <c r="K43">
        <v>1</v>
      </c>
      <c r="L43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351</v>
      </c>
      <c r="Q43" s="73"/>
      <c r="R43" t="s">
        <v>345</v>
      </c>
      <c r="S43">
        <v>1</v>
      </c>
      <c r="T43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Prefab])),10,1,1,"Entities"))</f>
        <v>195</v>
      </c>
      <c r="W43" s="76">
        <v>100</v>
      </c>
      <c r="X43" t="s">
        <v>352</v>
      </c>
      <c r="Z43" t="s">
        <v>230</v>
      </c>
      <c r="AA43">
        <v>1</v>
      </c>
      <c r="AB43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351</v>
      </c>
      <c r="AH43" t="s">
        <v>230</v>
      </c>
      <c r="AI43">
        <v>1</v>
      </c>
      <c r="AJ43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351</v>
      </c>
      <c r="AP43" t="s">
        <v>229</v>
      </c>
      <c r="AQ43">
        <v>6</v>
      </c>
      <c r="AR43">
        <v>120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351</v>
      </c>
      <c r="AX43" t="s">
        <v>230</v>
      </c>
      <c r="AY43">
        <v>3</v>
      </c>
      <c r="AZ43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351</v>
      </c>
      <c r="BF43" t="s">
        <v>230</v>
      </c>
      <c r="BG43">
        <v>2</v>
      </c>
      <c r="BH43">
        <v>180</v>
      </c>
      <c r="BI43">
        <v>100</v>
      </c>
      <c r="BJ43">
        <f ca="1">INDIRECT(ADDRESS(11+(MATCH(RIGHT(Table11[[#This Row],[spawner_sku]],LEN(Table11[[#This Row],[spawner_sku]])-FIND("/",Table11[[#This Row],[spawner_sku]])),Table1[Entity Prefab])),10,1,1,"Entities"))</f>
        <v>25</v>
      </c>
      <c r="BK43">
        <f ca="1">ROUND((Table11[[#This Row],[XP]]*Table11[[#This Row],[entity_spawned (AVG)]])*(Table11[[#This Row],[activating_chance]]/100),0)</f>
        <v>50</v>
      </c>
      <c r="BL43" s="73" t="s">
        <v>351</v>
      </c>
      <c r="BN43" t="s">
        <v>230</v>
      </c>
      <c r="BO43">
        <v>3</v>
      </c>
      <c r="BP43">
        <v>180</v>
      </c>
      <c r="BQ43">
        <v>100</v>
      </c>
      <c r="BR43">
        <f ca="1">INDIRECT(ADDRESS(11+(MATCH(RIGHT(Table12[[#This Row],[spawner_sku]],LEN(Table12[[#This Row],[spawner_sku]])-FIND("/",Table12[[#This Row],[spawner_sku]])),Table1[Entity Prefab])),10,1,1,"Entities"))</f>
        <v>25</v>
      </c>
      <c r="BS43">
        <f ca="1">ROUND((Table12[[#This Row],[XP]]*Table12[[#This Row],[entity_spawned (AVG)]])*(Table12[[#This Row],[activating_chance]]/100),0)</f>
        <v>75</v>
      </c>
      <c r="BT43" s="73" t="s">
        <v>351</v>
      </c>
      <c r="BV43" t="s">
        <v>229</v>
      </c>
      <c r="BW43">
        <v>9</v>
      </c>
      <c r="BX43">
        <v>280</v>
      </c>
      <c r="BY43">
        <v>100</v>
      </c>
      <c r="BZ43">
        <f ca="1">INDIRECT(ADDRESS(11+(MATCH(RIGHT(Table13[[#This Row],[spawner_sku]],LEN(Table13[[#This Row],[spawner_sku]])-FIND("/",Table13[[#This Row],[spawner_sku]])),Table1[Entity Prefab])),10,1,1,"Entities"))</f>
        <v>25</v>
      </c>
      <c r="CA43">
        <f ca="1">ROUND((Table13[[#This Row],[XP]]*Table13[[#This Row],[entity_spawned (AVG)]])*(Table13[[#This Row],[activating_chance]]/100),0)</f>
        <v>225</v>
      </c>
      <c r="CB43" s="73" t="s">
        <v>351</v>
      </c>
      <c r="CD43" t="s">
        <v>228</v>
      </c>
      <c r="CE43">
        <v>3</v>
      </c>
      <c r="CF43">
        <v>260</v>
      </c>
      <c r="CG43">
        <v>100</v>
      </c>
      <c r="CH43">
        <f ca="1">INDIRECT(ADDRESS(11+(MATCH(RIGHT(Table14[[#This Row],[spawner_sku]],LEN(Table14[[#This Row],[spawner_sku]])-FIND("/",Table14[[#This Row],[spawner_sku]])),Table1[Entity Prefab])),10,1,1,"Entities"))</f>
        <v>55</v>
      </c>
      <c r="CI43">
        <f ca="1">ROUND((Table14[[#This Row],[XP]]*Table14[[#This Row],[entity_spawned (AVG)]])*(Table14[[#This Row],[activating_chance]]/100),0)</f>
        <v>165</v>
      </c>
      <c r="CJ43" s="73" t="s">
        <v>352</v>
      </c>
    </row>
    <row r="44" spans="2:88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351</v>
      </c>
      <c r="J44" t="s">
        <v>230</v>
      </c>
      <c r="K44">
        <v>1</v>
      </c>
      <c r="L44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351</v>
      </c>
      <c r="Q44" s="73"/>
      <c r="R44" t="s">
        <v>345</v>
      </c>
      <c r="S44">
        <v>1</v>
      </c>
      <c r="T44">
        <v>300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Prefab])),10,1,1,"Entities"))</f>
        <v>195</v>
      </c>
      <c r="W44" s="76">
        <v>100</v>
      </c>
      <c r="X44" t="s">
        <v>352</v>
      </c>
      <c r="Z44" t="s">
        <v>230</v>
      </c>
      <c r="AA44">
        <v>1</v>
      </c>
      <c r="AB44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351</v>
      </c>
      <c r="AH44" t="s">
        <v>230</v>
      </c>
      <c r="AI44">
        <v>1</v>
      </c>
      <c r="AJ44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351</v>
      </c>
      <c r="AP44" t="s">
        <v>229</v>
      </c>
      <c r="AQ44">
        <v>3</v>
      </c>
      <c r="AR44">
        <v>110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Prefab])),10,1,1,"Entities"))</f>
        <v>25</v>
      </c>
      <c r="AU44" s="76">
        <f ca="1">ROUND((Table610[[#This Row],[XP]]*Table610[[#This Row],[entity_spawned (AVG)]])*(Table610[[#This Row],[activating_chance]]/100),0)</f>
        <v>75</v>
      </c>
      <c r="AV44" s="73" t="s">
        <v>351</v>
      </c>
      <c r="AX44" t="s">
        <v>230</v>
      </c>
      <c r="AY44">
        <v>5</v>
      </c>
      <c r="AZ44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351</v>
      </c>
      <c r="BF44" t="s">
        <v>230</v>
      </c>
      <c r="BG44">
        <v>7</v>
      </c>
      <c r="BH44">
        <v>180</v>
      </c>
      <c r="BI44">
        <v>30</v>
      </c>
      <c r="BJ44">
        <f ca="1">INDIRECT(ADDRESS(11+(MATCH(RIGHT(Table11[[#This Row],[spawner_sku]],LEN(Table11[[#This Row],[spawner_sku]])-FIND("/",Table11[[#This Row],[spawner_sku]])),Table1[Entity Prefab])),10,1,1,"Entities"))</f>
        <v>25</v>
      </c>
      <c r="BK44">
        <f ca="1">ROUND((Table11[[#This Row],[XP]]*Table11[[#This Row],[entity_spawned (AVG)]])*(Table11[[#This Row],[activating_chance]]/100),0)</f>
        <v>53</v>
      </c>
      <c r="BL44" s="73" t="s">
        <v>351</v>
      </c>
      <c r="BN44" t="s">
        <v>230</v>
      </c>
      <c r="BO44">
        <v>1</v>
      </c>
      <c r="BP44">
        <v>180</v>
      </c>
      <c r="BQ44">
        <v>100</v>
      </c>
      <c r="BR44">
        <f ca="1">INDIRECT(ADDRESS(11+(MATCH(RIGHT(Table12[[#This Row],[spawner_sku]],LEN(Table12[[#This Row],[spawner_sku]])-FIND("/",Table12[[#This Row],[spawner_sku]])),Table1[Entity Prefab])),10,1,1,"Entities"))</f>
        <v>25</v>
      </c>
      <c r="BS44">
        <f ca="1">ROUND((Table12[[#This Row],[XP]]*Table12[[#This Row],[entity_spawned (AVG)]])*(Table12[[#This Row],[activating_chance]]/100),0)</f>
        <v>25</v>
      </c>
      <c r="BT44" s="73" t="s">
        <v>351</v>
      </c>
      <c r="BV44" t="s">
        <v>229</v>
      </c>
      <c r="BW44">
        <v>10</v>
      </c>
      <c r="BX44">
        <v>280</v>
      </c>
      <c r="BY44">
        <v>100</v>
      </c>
      <c r="BZ44">
        <f ca="1">INDIRECT(ADDRESS(11+(MATCH(RIGHT(Table13[[#This Row],[spawner_sku]],LEN(Table13[[#This Row],[spawner_sku]])-FIND("/",Table13[[#This Row],[spawner_sku]])),Table1[Entity Prefab])),10,1,1,"Entities"))</f>
        <v>25</v>
      </c>
      <c r="CA44">
        <f ca="1">ROUND((Table13[[#This Row],[XP]]*Table13[[#This Row],[entity_spawned (AVG)]])*(Table13[[#This Row],[activating_chance]]/100),0)</f>
        <v>250</v>
      </c>
      <c r="CB44" s="73" t="s">
        <v>351</v>
      </c>
      <c r="CD44" t="s">
        <v>228</v>
      </c>
      <c r="CE44">
        <v>2</v>
      </c>
      <c r="CF44">
        <v>260</v>
      </c>
      <c r="CG44">
        <v>70</v>
      </c>
      <c r="CH44">
        <f ca="1">INDIRECT(ADDRESS(11+(MATCH(RIGHT(Table14[[#This Row],[spawner_sku]],LEN(Table14[[#This Row],[spawner_sku]])-FIND("/",Table14[[#This Row],[spawner_sku]])),Table1[Entity Prefab])),10,1,1,"Entities"))</f>
        <v>55</v>
      </c>
      <c r="CI44">
        <f ca="1">ROUND((Table14[[#This Row],[XP]]*Table14[[#This Row],[entity_spawned (AVG)]])*(Table14[[#This Row],[activating_chance]]/100),0)</f>
        <v>77</v>
      </c>
      <c r="CJ44" s="73" t="s">
        <v>352</v>
      </c>
    </row>
    <row r="45" spans="2:88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351</v>
      </c>
      <c r="J45" t="s">
        <v>230</v>
      </c>
      <c r="K45">
        <v>1</v>
      </c>
      <c r="L45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351</v>
      </c>
      <c r="Q45" s="73"/>
      <c r="R45" t="s">
        <v>417</v>
      </c>
      <c r="S45">
        <v>1</v>
      </c>
      <c r="T45">
        <v>340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Prefab])),10,1,1,"Entities"))</f>
        <v>263</v>
      </c>
      <c r="W45" s="76">
        <v>100</v>
      </c>
      <c r="X45" t="s">
        <v>352</v>
      </c>
      <c r="Z45" t="s">
        <v>230</v>
      </c>
      <c r="AA45">
        <v>3</v>
      </c>
      <c r="AB45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351</v>
      </c>
      <c r="AH45" t="s">
        <v>230</v>
      </c>
      <c r="AI45">
        <v>2</v>
      </c>
      <c r="AJ45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351</v>
      </c>
      <c r="AP45" t="s">
        <v>229</v>
      </c>
      <c r="AQ45">
        <v>3</v>
      </c>
      <c r="AR45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351</v>
      </c>
      <c r="AX45" t="s">
        <v>230</v>
      </c>
      <c r="AY45">
        <v>9</v>
      </c>
      <c r="AZ45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351</v>
      </c>
      <c r="BF45" t="s">
        <v>230</v>
      </c>
      <c r="BG45">
        <v>2</v>
      </c>
      <c r="BH45">
        <v>180</v>
      </c>
      <c r="BI45">
        <v>100</v>
      </c>
      <c r="BJ45">
        <f ca="1">INDIRECT(ADDRESS(11+(MATCH(RIGHT(Table11[[#This Row],[spawner_sku]],LEN(Table11[[#This Row],[spawner_sku]])-FIND("/",Table11[[#This Row],[spawner_sku]])),Table1[Entity Prefab])),10,1,1,"Entities"))</f>
        <v>25</v>
      </c>
      <c r="BK45">
        <f ca="1">ROUND((Table11[[#This Row],[XP]]*Table11[[#This Row],[entity_spawned (AVG)]])*(Table11[[#This Row],[activating_chance]]/100),0)</f>
        <v>50</v>
      </c>
      <c r="BL45" s="73" t="s">
        <v>351</v>
      </c>
      <c r="BN45" t="s">
        <v>230</v>
      </c>
      <c r="BO45">
        <v>3</v>
      </c>
      <c r="BP45">
        <v>180</v>
      </c>
      <c r="BQ45">
        <v>100</v>
      </c>
      <c r="BR45">
        <f ca="1">INDIRECT(ADDRESS(11+(MATCH(RIGHT(Table12[[#This Row],[spawner_sku]],LEN(Table12[[#This Row],[spawner_sku]])-FIND("/",Table12[[#This Row],[spawner_sku]])),Table1[Entity Prefab])),10,1,1,"Entities"))</f>
        <v>25</v>
      </c>
      <c r="BS45">
        <f ca="1">ROUND((Table12[[#This Row],[XP]]*Table12[[#This Row],[entity_spawned (AVG)]])*(Table12[[#This Row],[activating_chance]]/100),0)</f>
        <v>75</v>
      </c>
      <c r="BT45" s="73" t="s">
        <v>351</v>
      </c>
      <c r="BV45" t="s">
        <v>229</v>
      </c>
      <c r="BW45">
        <v>5</v>
      </c>
      <c r="BX45">
        <v>280</v>
      </c>
      <c r="BY45">
        <v>100</v>
      </c>
      <c r="BZ45">
        <f ca="1">INDIRECT(ADDRESS(11+(MATCH(RIGHT(Table13[[#This Row],[spawner_sku]],LEN(Table13[[#This Row],[spawner_sku]])-FIND("/",Table13[[#This Row],[spawner_sku]])),Table1[Entity Prefab])),10,1,1,"Entities"))</f>
        <v>25</v>
      </c>
      <c r="CA45">
        <f ca="1">ROUND((Table13[[#This Row],[XP]]*Table13[[#This Row],[entity_spawned (AVG)]])*(Table13[[#This Row],[activating_chance]]/100),0)</f>
        <v>125</v>
      </c>
      <c r="CB45" s="73" t="s">
        <v>351</v>
      </c>
      <c r="CD45" t="s">
        <v>228</v>
      </c>
      <c r="CE45">
        <v>2</v>
      </c>
      <c r="CF45">
        <v>260</v>
      </c>
      <c r="CG45">
        <v>70</v>
      </c>
      <c r="CH45">
        <f ca="1">INDIRECT(ADDRESS(11+(MATCH(RIGHT(Table14[[#This Row],[spawner_sku]],LEN(Table14[[#This Row],[spawner_sku]])-FIND("/",Table14[[#This Row],[spawner_sku]])),Table1[Entity Prefab])),10,1,1,"Entities"))</f>
        <v>55</v>
      </c>
      <c r="CI45">
        <f ca="1">ROUND((Table14[[#This Row],[XP]]*Table14[[#This Row],[entity_spawned (AVG)]])*(Table14[[#This Row],[activating_chance]]/100),0)</f>
        <v>77</v>
      </c>
      <c r="CJ45" s="73" t="s">
        <v>352</v>
      </c>
    </row>
    <row r="46" spans="2:88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351</v>
      </c>
      <c r="J46" t="s">
        <v>230</v>
      </c>
      <c r="K46">
        <v>2</v>
      </c>
      <c r="L4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351</v>
      </c>
      <c r="Q46" s="73"/>
      <c r="R46" t="s">
        <v>417</v>
      </c>
      <c r="S46">
        <v>1</v>
      </c>
      <c r="T46">
        <v>340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Prefab])),10,1,1,"Entities"))</f>
        <v>263</v>
      </c>
      <c r="W46" s="76">
        <v>100</v>
      </c>
      <c r="X46" t="s">
        <v>352</v>
      </c>
      <c r="Z46" t="s">
        <v>230</v>
      </c>
      <c r="AA46">
        <v>1</v>
      </c>
      <c r="AB4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351</v>
      </c>
      <c r="AH46" t="s">
        <v>230</v>
      </c>
      <c r="AI46">
        <v>1</v>
      </c>
      <c r="AJ4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351</v>
      </c>
      <c r="AP46" t="s">
        <v>229</v>
      </c>
      <c r="AQ46">
        <v>6</v>
      </c>
      <c r="AR46">
        <v>120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Prefab])),10,1,1,"Entities"))</f>
        <v>25</v>
      </c>
      <c r="AU46" s="76">
        <f ca="1">ROUND((Table610[[#This Row],[XP]]*Table610[[#This Row],[entity_spawned (AVG)]])*(Table610[[#This Row],[activating_chance]]/100),0)</f>
        <v>150</v>
      </c>
      <c r="AV46" s="73" t="s">
        <v>351</v>
      </c>
      <c r="AX46" t="s">
        <v>230</v>
      </c>
      <c r="AY46">
        <v>3</v>
      </c>
      <c r="AZ4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351</v>
      </c>
      <c r="BF46" t="s">
        <v>230</v>
      </c>
      <c r="BG46">
        <v>3</v>
      </c>
      <c r="BH46">
        <v>180</v>
      </c>
      <c r="BI46">
        <v>100</v>
      </c>
      <c r="BJ46">
        <f ca="1">INDIRECT(ADDRESS(11+(MATCH(RIGHT(Table11[[#This Row],[spawner_sku]],LEN(Table11[[#This Row],[spawner_sku]])-FIND("/",Table11[[#This Row],[spawner_sku]])),Table1[Entity Prefab])),10,1,1,"Entities"))</f>
        <v>25</v>
      </c>
      <c r="BK46">
        <f ca="1">ROUND((Table11[[#This Row],[XP]]*Table11[[#This Row],[entity_spawned (AVG)]])*(Table11[[#This Row],[activating_chance]]/100),0)</f>
        <v>75</v>
      </c>
      <c r="BL46" s="73" t="s">
        <v>351</v>
      </c>
      <c r="BN46" t="s">
        <v>230</v>
      </c>
      <c r="BO46">
        <v>2</v>
      </c>
      <c r="BP46">
        <v>180</v>
      </c>
      <c r="BQ46">
        <v>80</v>
      </c>
      <c r="BR46">
        <f ca="1">INDIRECT(ADDRESS(11+(MATCH(RIGHT(Table12[[#This Row],[spawner_sku]],LEN(Table12[[#This Row],[spawner_sku]])-FIND("/",Table12[[#This Row],[spawner_sku]])),Table1[Entity Prefab])),10,1,1,"Entities"))</f>
        <v>25</v>
      </c>
      <c r="BS46">
        <f ca="1">ROUND((Table12[[#This Row],[XP]]*Table12[[#This Row],[entity_spawned (AVG)]])*(Table12[[#This Row],[activating_chance]]/100),0)</f>
        <v>40</v>
      </c>
      <c r="BT46" s="73" t="s">
        <v>351</v>
      </c>
      <c r="BV46" t="s">
        <v>467</v>
      </c>
      <c r="BW46">
        <v>8</v>
      </c>
      <c r="BX46">
        <v>5000</v>
      </c>
      <c r="BY46">
        <v>100</v>
      </c>
      <c r="BZ46">
        <f ca="1">INDIRECT(ADDRESS(11+(MATCH(RIGHT(Table13[[#This Row],[spawner_sku]],LEN(Table13[[#This Row],[spawner_sku]])-FIND("/",Table13[[#This Row],[spawner_sku]])),Table1[Entity Prefab])),10,1,1,"Entities"))</f>
        <v>25</v>
      </c>
      <c r="CA46">
        <f ca="1">ROUND((Table13[[#This Row],[XP]]*Table13[[#This Row],[entity_spawned (AVG)]])*(Table13[[#This Row],[activating_chance]]/100),0)</f>
        <v>200</v>
      </c>
      <c r="CB46" s="73" t="s">
        <v>351</v>
      </c>
      <c r="CD46" t="s">
        <v>228</v>
      </c>
      <c r="CE46">
        <v>1</v>
      </c>
      <c r="CF46">
        <v>200</v>
      </c>
      <c r="CG46">
        <v>100</v>
      </c>
      <c r="CH46">
        <f ca="1">INDIRECT(ADDRESS(11+(MATCH(RIGHT(Table14[[#This Row],[spawner_sku]],LEN(Table14[[#This Row],[spawner_sku]])-FIND("/",Table14[[#This Row],[spawner_sku]])),Table1[Entity Prefab])),10,1,1,"Entities"))</f>
        <v>55</v>
      </c>
      <c r="CI46">
        <f ca="1">ROUND((Table14[[#This Row],[XP]]*Table14[[#This Row],[entity_spawned (AVG)]])*(Table14[[#This Row],[activating_chance]]/100),0)</f>
        <v>55</v>
      </c>
      <c r="CJ46" s="73" t="s">
        <v>352</v>
      </c>
    </row>
    <row r="47" spans="2:88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351</v>
      </c>
      <c r="J47" t="s">
        <v>230</v>
      </c>
      <c r="K47">
        <v>3</v>
      </c>
      <c r="L47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351</v>
      </c>
      <c r="Q47" s="73"/>
      <c r="R47" t="s">
        <v>417</v>
      </c>
      <c r="S47">
        <v>1</v>
      </c>
      <c r="T47">
        <v>340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Prefab])),10,1,1,"Entities"))</f>
        <v>263</v>
      </c>
      <c r="W47" s="76">
        <v>100</v>
      </c>
      <c r="X47" t="s">
        <v>352</v>
      </c>
      <c r="Z47" t="s">
        <v>230</v>
      </c>
      <c r="AA47">
        <v>2</v>
      </c>
      <c r="AB47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351</v>
      </c>
      <c r="AH47" t="s">
        <v>230</v>
      </c>
      <c r="AI47">
        <v>2</v>
      </c>
      <c r="AJ47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351</v>
      </c>
      <c r="AP47" t="s">
        <v>229</v>
      </c>
      <c r="AQ47">
        <v>6</v>
      </c>
      <c r="AR47">
        <v>110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351</v>
      </c>
      <c r="AX47" t="s">
        <v>230</v>
      </c>
      <c r="AY47">
        <v>1</v>
      </c>
      <c r="AZ47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351</v>
      </c>
      <c r="BF47" t="s">
        <v>230</v>
      </c>
      <c r="BG47">
        <v>1</v>
      </c>
      <c r="BH47">
        <v>180</v>
      </c>
      <c r="BI47">
        <v>100</v>
      </c>
      <c r="BJ47">
        <f ca="1">INDIRECT(ADDRESS(11+(MATCH(RIGHT(Table11[[#This Row],[spawner_sku]],LEN(Table11[[#This Row],[spawner_sku]])-FIND("/",Table11[[#This Row],[spawner_sku]])),Table1[Entity Prefab])),10,1,1,"Entities"))</f>
        <v>25</v>
      </c>
      <c r="BK47">
        <f ca="1">ROUND((Table11[[#This Row],[XP]]*Table11[[#This Row],[entity_spawned (AVG)]])*(Table11[[#This Row],[activating_chance]]/100),0)</f>
        <v>25</v>
      </c>
      <c r="BL47" s="73" t="s">
        <v>351</v>
      </c>
      <c r="BN47" t="s">
        <v>230</v>
      </c>
      <c r="BO47">
        <v>2</v>
      </c>
      <c r="BP47">
        <v>180</v>
      </c>
      <c r="BQ47">
        <v>30</v>
      </c>
      <c r="BR47">
        <f ca="1">INDIRECT(ADDRESS(11+(MATCH(RIGHT(Table12[[#This Row],[spawner_sku]],LEN(Table12[[#This Row],[spawner_sku]])-FIND("/",Table12[[#This Row],[spawner_sku]])),Table1[Entity Prefab])),10,1,1,"Entities"))</f>
        <v>25</v>
      </c>
      <c r="BS47">
        <f ca="1">ROUND((Table12[[#This Row],[XP]]*Table12[[#This Row],[entity_spawned (AVG)]])*(Table12[[#This Row],[activating_chance]]/100),0)</f>
        <v>15</v>
      </c>
      <c r="BT47" s="73" t="s">
        <v>351</v>
      </c>
      <c r="BV47" t="s">
        <v>467</v>
      </c>
      <c r="BW47">
        <v>10</v>
      </c>
      <c r="BX47">
        <v>5000</v>
      </c>
      <c r="BY47">
        <v>100</v>
      </c>
      <c r="BZ47">
        <f ca="1">INDIRECT(ADDRESS(11+(MATCH(RIGHT(Table13[[#This Row],[spawner_sku]],LEN(Table13[[#This Row],[spawner_sku]])-FIND("/",Table13[[#This Row],[spawner_sku]])),Table1[Entity Prefab])),10,1,1,"Entities"))</f>
        <v>25</v>
      </c>
      <c r="CA47">
        <f ca="1">ROUND((Table13[[#This Row],[XP]]*Table13[[#This Row],[entity_spawned (AVG)]])*(Table13[[#This Row],[activating_chance]]/100),0)</f>
        <v>250</v>
      </c>
      <c r="CB47" s="73" t="s">
        <v>351</v>
      </c>
      <c r="CD47" t="s">
        <v>228</v>
      </c>
      <c r="CE47">
        <v>1</v>
      </c>
      <c r="CF47">
        <v>240</v>
      </c>
      <c r="CG47">
        <v>100</v>
      </c>
      <c r="CH47">
        <f ca="1">INDIRECT(ADDRESS(11+(MATCH(RIGHT(Table14[[#This Row],[spawner_sku]],LEN(Table14[[#This Row],[spawner_sku]])-FIND("/",Table14[[#This Row],[spawner_sku]])),Table1[Entity Prefab])),10,1,1,"Entities"))</f>
        <v>55</v>
      </c>
      <c r="CI47">
        <f ca="1">ROUND((Table14[[#This Row],[XP]]*Table14[[#This Row],[entity_spawned (AVG)]])*(Table14[[#This Row],[activating_chance]]/100),0)</f>
        <v>55</v>
      </c>
      <c r="CJ47" s="73" t="s">
        <v>352</v>
      </c>
    </row>
    <row r="48" spans="2:88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351</v>
      </c>
      <c r="J48" t="s">
        <v>230</v>
      </c>
      <c r="K48">
        <v>2</v>
      </c>
      <c r="L48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351</v>
      </c>
      <c r="Q48" s="73"/>
      <c r="R48" t="s">
        <v>417</v>
      </c>
      <c r="S48">
        <v>1</v>
      </c>
      <c r="T48">
        <v>340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Prefab])),10,1,1,"Entities"))</f>
        <v>263</v>
      </c>
      <c r="W48" s="76">
        <v>100</v>
      </c>
      <c r="X48" t="s">
        <v>352</v>
      </c>
      <c r="Z48" t="s">
        <v>230</v>
      </c>
      <c r="AA48">
        <v>9</v>
      </c>
      <c r="AB48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351</v>
      </c>
      <c r="AH48" t="s">
        <v>230</v>
      </c>
      <c r="AI48">
        <v>1</v>
      </c>
      <c r="AJ48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351</v>
      </c>
      <c r="AP48" t="s">
        <v>229</v>
      </c>
      <c r="AQ48">
        <v>6</v>
      </c>
      <c r="AR48">
        <v>120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351</v>
      </c>
      <c r="AX48" t="s">
        <v>230</v>
      </c>
      <c r="AY48">
        <v>3</v>
      </c>
      <c r="AZ48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351</v>
      </c>
      <c r="BF48" t="s">
        <v>230</v>
      </c>
      <c r="BG48">
        <v>8</v>
      </c>
      <c r="BH48">
        <v>180</v>
      </c>
      <c r="BI48">
        <v>100</v>
      </c>
      <c r="BJ48">
        <f ca="1">INDIRECT(ADDRESS(11+(MATCH(RIGHT(Table11[[#This Row],[spawner_sku]],LEN(Table11[[#This Row],[spawner_sku]])-FIND("/",Table11[[#This Row],[spawner_sku]])),Table1[Entity Prefab])),10,1,1,"Entities"))</f>
        <v>25</v>
      </c>
      <c r="BK48">
        <f ca="1">ROUND((Table11[[#This Row],[XP]]*Table11[[#This Row],[entity_spawned (AVG)]])*(Table11[[#This Row],[activating_chance]]/100),0)</f>
        <v>200</v>
      </c>
      <c r="BL48" s="73" t="s">
        <v>351</v>
      </c>
      <c r="BN48" t="s">
        <v>230</v>
      </c>
      <c r="BO48">
        <v>1</v>
      </c>
      <c r="BP48">
        <v>180</v>
      </c>
      <c r="BQ48">
        <v>100</v>
      </c>
      <c r="BR48">
        <f ca="1">INDIRECT(ADDRESS(11+(MATCH(RIGHT(Table12[[#This Row],[spawner_sku]],LEN(Table12[[#This Row],[spawner_sku]])-FIND("/",Table12[[#This Row],[spawner_sku]])),Table1[Entity Prefab])),10,1,1,"Entities"))</f>
        <v>25</v>
      </c>
      <c r="BS48">
        <f ca="1">ROUND((Table12[[#This Row],[XP]]*Table12[[#This Row],[entity_spawned (AVG)]])*(Table12[[#This Row],[activating_chance]]/100),0)</f>
        <v>25</v>
      </c>
      <c r="BT48" s="73" t="s">
        <v>351</v>
      </c>
      <c r="BV48" t="s">
        <v>409</v>
      </c>
      <c r="BW48">
        <v>12</v>
      </c>
      <c r="BX48">
        <v>200</v>
      </c>
      <c r="BY48">
        <v>100</v>
      </c>
      <c r="BZ48">
        <f ca="1">INDIRECT(ADDRESS(11+(MATCH(RIGHT(Table13[[#This Row],[spawner_sku]],LEN(Table13[[#This Row],[spawner_sku]])-FIND("/",Table13[[#This Row],[spawner_sku]])),Table1[Entity Prefab])),10,1,1,"Entities"))</f>
        <v>50</v>
      </c>
      <c r="CA48">
        <f ca="1">ROUND((Table13[[#This Row],[XP]]*Table13[[#This Row],[entity_spawned (AVG)]])*(Table13[[#This Row],[activating_chance]]/100),0)</f>
        <v>600</v>
      </c>
      <c r="CB48" s="73" t="s">
        <v>351</v>
      </c>
      <c r="CD48" t="s">
        <v>228</v>
      </c>
      <c r="CE48">
        <v>2</v>
      </c>
      <c r="CF48">
        <v>260</v>
      </c>
      <c r="CG48">
        <v>70</v>
      </c>
      <c r="CH48">
        <f ca="1">INDIRECT(ADDRESS(11+(MATCH(RIGHT(Table14[[#This Row],[spawner_sku]],LEN(Table14[[#This Row],[spawner_sku]])-FIND("/",Table14[[#This Row],[spawner_sku]])),Table1[Entity Prefab])),10,1,1,"Entities"))</f>
        <v>55</v>
      </c>
      <c r="CI48">
        <f ca="1">ROUND((Table14[[#This Row],[XP]]*Table14[[#This Row],[entity_spawned (AVG)]])*(Table14[[#This Row],[activating_chance]]/100),0)</f>
        <v>77</v>
      </c>
      <c r="CJ48" s="73" t="s">
        <v>352</v>
      </c>
    </row>
    <row r="49" spans="2:88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351</v>
      </c>
      <c r="J49" t="s">
        <v>230</v>
      </c>
      <c r="K49">
        <v>6</v>
      </c>
      <c r="L49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351</v>
      </c>
      <c r="Q49" s="73"/>
      <c r="R49" t="s">
        <v>490</v>
      </c>
      <c r="S49">
        <v>1</v>
      </c>
      <c r="T49">
        <v>220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Prefab])),10,1,1,"Entities"))</f>
        <v>50</v>
      </c>
      <c r="W49" s="76">
        <v>100</v>
      </c>
      <c r="X49" t="s">
        <v>352</v>
      </c>
      <c r="Z49" t="s">
        <v>230</v>
      </c>
      <c r="AA49">
        <v>2</v>
      </c>
      <c r="AB49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351</v>
      </c>
      <c r="AH49" t="s">
        <v>230</v>
      </c>
      <c r="AI49">
        <v>1</v>
      </c>
      <c r="AJ49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351</v>
      </c>
      <c r="AP49" t="s">
        <v>229</v>
      </c>
      <c r="AQ49">
        <v>6</v>
      </c>
      <c r="AR49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351</v>
      </c>
      <c r="AX49" t="s">
        <v>230</v>
      </c>
      <c r="AY49">
        <v>1</v>
      </c>
      <c r="AZ49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351</v>
      </c>
      <c r="BF49" t="s">
        <v>230</v>
      </c>
      <c r="BG49">
        <v>1</v>
      </c>
      <c r="BH49">
        <v>180</v>
      </c>
      <c r="BI49">
        <v>100</v>
      </c>
      <c r="BJ49">
        <f ca="1">INDIRECT(ADDRESS(11+(MATCH(RIGHT(Table11[[#This Row],[spawner_sku]],LEN(Table11[[#This Row],[spawner_sku]])-FIND("/",Table11[[#This Row],[spawner_sku]])),Table1[Entity Prefab])),10,1,1,"Entities"))</f>
        <v>25</v>
      </c>
      <c r="BK49">
        <f ca="1">ROUND((Table11[[#This Row],[XP]]*Table11[[#This Row],[entity_spawned (AVG)]])*(Table11[[#This Row],[activating_chance]]/100),0)</f>
        <v>25</v>
      </c>
      <c r="BL49" s="73" t="s">
        <v>351</v>
      </c>
      <c r="BN49" t="s">
        <v>230</v>
      </c>
      <c r="BO49">
        <v>1</v>
      </c>
      <c r="BP49">
        <v>180</v>
      </c>
      <c r="BQ49">
        <v>100</v>
      </c>
      <c r="BR49">
        <f ca="1">INDIRECT(ADDRESS(11+(MATCH(RIGHT(Table12[[#This Row],[spawner_sku]],LEN(Table12[[#This Row],[spawner_sku]])-FIND("/",Table12[[#This Row],[spawner_sku]])),Table1[Entity Prefab])),10,1,1,"Entities"))</f>
        <v>25</v>
      </c>
      <c r="BS49">
        <f ca="1">ROUND((Table12[[#This Row],[XP]]*Table12[[#This Row],[entity_spawned (AVG)]])*(Table12[[#This Row],[activating_chance]]/100),0)</f>
        <v>25</v>
      </c>
      <c r="BT49" s="73" t="s">
        <v>351</v>
      </c>
      <c r="BV49" t="s">
        <v>409</v>
      </c>
      <c r="BW49">
        <v>3</v>
      </c>
      <c r="BX49">
        <v>200</v>
      </c>
      <c r="BY49">
        <v>80</v>
      </c>
      <c r="BZ49">
        <f ca="1">INDIRECT(ADDRESS(11+(MATCH(RIGHT(Table13[[#This Row],[spawner_sku]],LEN(Table13[[#This Row],[spawner_sku]])-FIND("/",Table13[[#This Row],[spawner_sku]])),Table1[Entity Prefab])),10,1,1,"Entities"))</f>
        <v>50</v>
      </c>
      <c r="CA49">
        <f ca="1">ROUND((Table13[[#This Row],[XP]]*Table13[[#This Row],[entity_spawned (AVG)]])*(Table13[[#This Row],[activating_chance]]/100),0)</f>
        <v>120</v>
      </c>
      <c r="CB49" s="73" t="s">
        <v>351</v>
      </c>
      <c r="CD49" t="s">
        <v>228</v>
      </c>
      <c r="CE49">
        <v>1</v>
      </c>
      <c r="CF49">
        <v>260</v>
      </c>
      <c r="CG49">
        <v>80</v>
      </c>
      <c r="CH49">
        <f ca="1">INDIRECT(ADDRESS(11+(MATCH(RIGHT(Table14[[#This Row],[spawner_sku]],LEN(Table14[[#This Row],[spawner_sku]])-FIND("/",Table14[[#This Row],[spawner_sku]])),Table1[Entity Prefab])),10,1,1,"Entities"))</f>
        <v>55</v>
      </c>
      <c r="CI49">
        <f ca="1">ROUND((Table14[[#This Row],[XP]]*Table14[[#This Row],[entity_spawned (AVG)]])*(Table14[[#This Row],[activating_chance]]/100),0)</f>
        <v>44</v>
      </c>
      <c r="CJ49" s="73" t="s">
        <v>352</v>
      </c>
    </row>
    <row r="50" spans="2:88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351</v>
      </c>
      <c r="J50" t="s">
        <v>230</v>
      </c>
      <c r="K50">
        <v>2</v>
      </c>
      <c r="L50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351</v>
      </c>
      <c r="Q50" s="73"/>
      <c r="R50" t="s">
        <v>491</v>
      </c>
      <c r="S50">
        <v>1</v>
      </c>
      <c r="T50">
        <v>240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Prefab])),10,1,1,"Entities"))</f>
        <v>55</v>
      </c>
      <c r="W50" s="76">
        <v>100</v>
      </c>
      <c r="X50" t="s">
        <v>352</v>
      </c>
      <c r="Z50" t="s">
        <v>230</v>
      </c>
      <c r="AA50">
        <v>3</v>
      </c>
      <c r="AB50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351</v>
      </c>
      <c r="AH50" t="s">
        <v>230</v>
      </c>
      <c r="AI50">
        <v>1</v>
      </c>
      <c r="AJ50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351</v>
      </c>
      <c r="AP50" t="s">
        <v>229</v>
      </c>
      <c r="AQ50">
        <v>6</v>
      </c>
      <c r="AR50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351</v>
      </c>
      <c r="AX50" t="s">
        <v>230</v>
      </c>
      <c r="AY50">
        <v>1</v>
      </c>
      <c r="AZ50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351</v>
      </c>
      <c r="BF50" t="s">
        <v>230</v>
      </c>
      <c r="BG50">
        <v>1</v>
      </c>
      <c r="BH50">
        <v>180</v>
      </c>
      <c r="BI50">
        <v>100</v>
      </c>
      <c r="BJ50">
        <f ca="1">INDIRECT(ADDRESS(11+(MATCH(RIGHT(Table11[[#This Row],[spawner_sku]],LEN(Table11[[#This Row],[spawner_sku]])-FIND("/",Table11[[#This Row],[spawner_sku]])),Table1[Entity Prefab])),10,1,1,"Entities"))</f>
        <v>25</v>
      </c>
      <c r="BK50">
        <f ca="1">ROUND((Table11[[#This Row],[XP]]*Table11[[#This Row],[entity_spawned (AVG)]])*(Table11[[#This Row],[activating_chance]]/100),0)</f>
        <v>25</v>
      </c>
      <c r="BL50" s="73" t="s">
        <v>351</v>
      </c>
      <c r="BN50" t="s">
        <v>230</v>
      </c>
      <c r="BO50">
        <v>1</v>
      </c>
      <c r="BP50">
        <v>180</v>
      </c>
      <c r="BQ50">
        <v>100</v>
      </c>
      <c r="BR50">
        <f ca="1">INDIRECT(ADDRESS(11+(MATCH(RIGHT(Table12[[#This Row],[spawner_sku]],LEN(Table12[[#This Row],[spawner_sku]])-FIND("/",Table12[[#This Row],[spawner_sku]])),Table1[Entity Prefab])),10,1,1,"Entities"))</f>
        <v>25</v>
      </c>
      <c r="BS50">
        <f ca="1">ROUND((Table12[[#This Row],[XP]]*Table12[[#This Row],[entity_spawned (AVG)]])*(Table12[[#This Row],[activating_chance]]/100),0)</f>
        <v>25</v>
      </c>
      <c r="BT50" s="73" t="s">
        <v>351</v>
      </c>
      <c r="BV50" t="s">
        <v>409</v>
      </c>
      <c r="BW50">
        <v>5</v>
      </c>
      <c r="BX50">
        <v>200</v>
      </c>
      <c r="BY50">
        <v>100</v>
      </c>
      <c r="BZ50">
        <f ca="1">INDIRECT(ADDRESS(11+(MATCH(RIGHT(Table13[[#This Row],[spawner_sku]],LEN(Table13[[#This Row],[spawner_sku]])-FIND("/",Table13[[#This Row],[spawner_sku]])),Table1[Entity Prefab])),10,1,1,"Entities"))</f>
        <v>50</v>
      </c>
      <c r="CA50">
        <f ca="1">ROUND((Table13[[#This Row],[XP]]*Table13[[#This Row],[entity_spawned (AVG)]])*(Table13[[#This Row],[activating_chance]]/100),0)</f>
        <v>250</v>
      </c>
      <c r="CB50" s="73" t="s">
        <v>351</v>
      </c>
      <c r="CD50" t="s">
        <v>228</v>
      </c>
      <c r="CE50">
        <v>1</v>
      </c>
      <c r="CF50">
        <v>100</v>
      </c>
      <c r="CG50">
        <v>80</v>
      </c>
      <c r="CH50">
        <f ca="1">INDIRECT(ADDRESS(11+(MATCH(RIGHT(Table14[[#This Row],[spawner_sku]],LEN(Table14[[#This Row],[spawner_sku]])-FIND("/",Table14[[#This Row],[spawner_sku]])),Table1[Entity Prefab])),10,1,1,"Entities"))</f>
        <v>55</v>
      </c>
      <c r="CI50">
        <f ca="1">ROUND((Table14[[#This Row],[XP]]*Table14[[#This Row],[entity_spawned (AVG)]])*(Table14[[#This Row],[activating_chance]]/100),0)</f>
        <v>44</v>
      </c>
      <c r="CJ50" s="73" t="s">
        <v>352</v>
      </c>
    </row>
    <row r="51" spans="2:88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351</v>
      </c>
      <c r="J51" t="s">
        <v>230</v>
      </c>
      <c r="K51">
        <v>6</v>
      </c>
      <c r="L51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351</v>
      </c>
      <c r="Q51" s="73"/>
      <c r="R51" t="s">
        <v>403</v>
      </c>
      <c r="S51">
        <v>1</v>
      </c>
      <c r="T51">
        <v>120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Prefab])),10,1,1,"Entities"))</f>
        <v>75</v>
      </c>
      <c r="W51" s="76">
        <v>100</v>
      </c>
      <c r="X51" t="s">
        <v>352</v>
      </c>
      <c r="Z51" t="s">
        <v>230</v>
      </c>
      <c r="AA51">
        <v>1</v>
      </c>
      <c r="AB51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351</v>
      </c>
      <c r="AH51" t="s">
        <v>230</v>
      </c>
      <c r="AI51">
        <v>1</v>
      </c>
      <c r="AJ51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351</v>
      </c>
      <c r="AP51" t="s">
        <v>229</v>
      </c>
      <c r="AQ51">
        <v>6</v>
      </c>
      <c r="AR51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351</v>
      </c>
      <c r="AX51" t="s">
        <v>230</v>
      </c>
      <c r="AY51">
        <v>3</v>
      </c>
      <c r="AZ51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351</v>
      </c>
      <c r="BF51" t="s">
        <v>230</v>
      </c>
      <c r="BG51">
        <v>1</v>
      </c>
      <c r="BH51">
        <v>180</v>
      </c>
      <c r="BI51">
        <v>100</v>
      </c>
      <c r="BJ51">
        <f ca="1">INDIRECT(ADDRESS(11+(MATCH(RIGHT(Table11[[#This Row],[spawner_sku]],LEN(Table11[[#This Row],[spawner_sku]])-FIND("/",Table11[[#This Row],[spawner_sku]])),Table1[Entity Prefab])),10,1,1,"Entities"))</f>
        <v>25</v>
      </c>
      <c r="BK51">
        <f ca="1">ROUND((Table11[[#This Row],[XP]]*Table11[[#This Row],[entity_spawned (AVG)]])*(Table11[[#This Row],[activating_chance]]/100),0)</f>
        <v>25</v>
      </c>
      <c r="BL51" s="73" t="s">
        <v>351</v>
      </c>
      <c r="BN51" t="s">
        <v>230</v>
      </c>
      <c r="BO51">
        <v>1</v>
      </c>
      <c r="BP51">
        <v>180</v>
      </c>
      <c r="BQ51">
        <v>30</v>
      </c>
      <c r="BR51">
        <f ca="1">INDIRECT(ADDRESS(11+(MATCH(RIGHT(Table12[[#This Row],[spawner_sku]],LEN(Table12[[#This Row],[spawner_sku]])-FIND("/",Table12[[#This Row],[spawner_sku]])),Table1[Entity Prefab])),10,1,1,"Entities"))</f>
        <v>25</v>
      </c>
      <c r="BS51">
        <f ca="1">ROUND((Table12[[#This Row],[XP]]*Table12[[#This Row],[entity_spawned (AVG)]])*(Table12[[#This Row],[activating_chance]]/100),0)</f>
        <v>8</v>
      </c>
      <c r="BT51" s="73" t="s">
        <v>351</v>
      </c>
      <c r="BV51" t="s">
        <v>409</v>
      </c>
      <c r="BW51">
        <v>3</v>
      </c>
      <c r="BX51">
        <v>200</v>
      </c>
      <c r="BY51">
        <v>100</v>
      </c>
      <c r="BZ51">
        <f ca="1">INDIRECT(ADDRESS(11+(MATCH(RIGHT(Table13[[#This Row],[spawner_sku]],LEN(Table13[[#This Row],[spawner_sku]])-FIND("/",Table13[[#This Row],[spawner_sku]])),Table1[Entity Prefab])),10,1,1,"Entities"))</f>
        <v>50</v>
      </c>
      <c r="CA51">
        <f ca="1">ROUND((Table13[[#This Row],[XP]]*Table13[[#This Row],[entity_spawned (AVG)]])*(Table13[[#This Row],[activating_chance]]/100),0)</f>
        <v>150</v>
      </c>
      <c r="CB51" s="73" t="s">
        <v>351</v>
      </c>
      <c r="CD51" t="s">
        <v>228</v>
      </c>
      <c r="CE51">
        <v>1</v>
      </c>
      <c r="CF51">
        <v>260</v>
      </c>
      <c r="CG51">
        <v>10</v>
      </c>
      <c r="CH51">
        <f ca="1">INDIRECT(ADDRESS(11+(MATCH(RIGHT(Table14[[#This Row],[spawner_sku]],LEN(Table14[[#This Row],[spawner_sku]])-FIND("/",Table14[[#This Row],[spawner_sku]])),Table1[Entity Prefab])),10,1,1,"Entities"))</f>
        <v>55</v>
      </c>
      <c r="CI51">
        <f ca="1">ROUND((Table14[[#This Row],[XP]]*Table14[[#This Row],[entity_spawned (AVG)]])*(Table14[[#This Row],[activating_chance]]/100),0)</f>
        <v>6</v>
      </c>
      <c r="CJ51" s="73" t="s">
        <v>352</v>
      </c>
    </row>
    <row r="52" spans="2:88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351</v>
      </c>
      <c r="J52" t="s">
        <v>230</v>
      </c>
      <c r="K52">
        <v>3</v>
      </c>
      <c r="L52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351</v>
      </c>
      <c r="Q52" s="73"/>
      <c r="R52" t="s">
        <v>403</v>
      </c>
      <c r="S52">
        <v>1</v>
      </c>
      <c r="T52">
        <v>120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Prefab])),10,1,1,"Entities"))</f>
        <v>75</v>
      </c>
      <c r="W52" s="76">
        <v>100</v>
      </c>
      <c r="X52" t="s">
        <v>352</v>
      </c>
      <c r="Z52" t="s">
        <v>230</v>
      </c>
      <c r="AA52">
        <v>2</v>
      </c>
      <c r="AB52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351</v>
      </c>
      <c r="AH52" t="s">
        <v>230</v>
      </c>
      <c r="AI52">
        <v>3</v>
      </c>
      <c r="AJ52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351</v>
      </c>
      <c r="AP52" t="s">
        <v>229</v>
      </c>
      <c r="AQ52">
        <v>6</v>
      </c>
      <c r="AR52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351</v>
      </c>
      <c r="AX52" t="s">
        <v>230</v>
      </c>
      <c r="AY52">
        <v>1</v>
      </c>
      <c r="AZ52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351</v>
      </c>
      <c r="BF52" t="s">
        <v>230</v>
      </c>
      <c r="BG52">
        <v>1</v>
      </c>
      <c r="BH52">
        <v>180</v>
      </c>
      <c r="BI52">
        <v>80</v>
      </c>
      <c r="BJ52">
        <f ca="1">INDIRECT(ADDRESS(11+(MATCH(RIGHT(Table11[[#This Row],[spawner_sku]],LEN(Table11[[#This Row],[spawner_sku]])-FIND("/",Table11[[#This Row],[spawner_sku]])),Table1[Entity Prefab])),10,1,1,"Entities"))</f>
        <v>25</v>
      </c>
      <c r="BK52">
        <f ca="1">ROUND((Table11[[#This Row],[XP]]*Table11[[#This Row],[entity_spawned (AVG)]])*(Table11[[#This Row],[activating_chance]]/100),0)</f>
        <v>20</v>
      </c>
      <c r="BL52" s="73" t="s">
        <v>351</v>
      </c>
      <c r="BN52" t="s">
        <v>230</v>
      </c>
      <c r="BO52">
        <v>10</v>
      </c>
      <c r="BP52">
        <v>180</v>
      </c>
      <c r="BQ52">
        <v>100</v>
      </c>
      <c r="BR52">
        <f ca="1">INDIRECT(ADDRESS(11+(MATCH(RIGHT(Table12[[#This Row],[spawner_sku]],LEN(Table12[[#This Row],[spawner_sku]])-FIND("/",Table12[[#This Row],[spawner_sku]])),Table1[Entity Prefab])),10,1,1,"Entities"))</f>
        <v>25</v>
      </c>
      <c r="BS52">
        <f ca="1">ROUND((Table12[[#This Row],[XP]]*Table12[[#This Row],[entity_spawned (AVG)]])*(Table12[[#This Row],[activating_chance]]/100),0)</f>
        <v>250</v>
      </c>
      <c r="BT52" s="73" t="s">
        <v>351</v>
      </c>
      <c r="BV52" t="s">
        <v>409</v>
      </c>
      <c r="BW52">
        <v>9</v>
      </c>
      <c r="BX52">
        <v>200</v>
      </c>
      <c r="BY52">
        <v>30</v>
      </c>
      <c r="BZ52">
        <f ca="1">INDIRECT(ADDRESS(11+(MATCH(RIGHT(Table13[[#This Row],[spawner_sku]],LEN(Table13[[#This Row],[spawner_sku]])-FIND("/",Table13[[#This Row],[spawner_sku]])),Table1[Entity Prefab])),10,1,1,"Entities"))</f>
        <v>50</v>
      </c>
      <c r="CA52">
        <f ca="1">ROUND((Table13[[#This Row],[XP]]*Table13[[#This Row],[entity_spawned (AVG)]])*(Table13[[#This Row],[activating_chance]]/100),0)</f>
        <v>135</v>
      </c>
      <c r="CB52" s="73" t="s">
        <v>351</v>
      </c>
      <c r="CD52" t="s">
        <v>229</v>
      </c>
      <c r="CE52">
        <v>2</v>
      </c>
      <c r="CF52">
        <v>80</v>
      </c>
      <c r="CG52">
        <v>100</v>
      </c>
      <c r="CH52">
        <f ca="1">INDIRECT(ADDRESS(11+(MATCH(RIGHT(Table14[[#This Row],[spawner_sku]],LEN(Table14[[#This Row],[spawner_sku]])-FIND("/",Table14[[#This Row],[spawner_sku]])),Table1[Entity Prefab])),10,1,1,"Entities"))</f>
        <v>25</v>
      </c>
      <c r="CI52">
        <f ca="1">ROUND((Table14[[#This Row],[XP]]*Table14[[#This Row],[entity_spawned (AVG)]])*(Table14[[#This Row],[activating_chance]]/100),0)</f>
        <v>50</v>
      </c>
      <c r="CJ52" s="73" t="s">
        <v>351</v>
      </c>
    </row>
    <row r="53" spans="2:88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351</v>
      </c>
      <c r="J53" t="s">
        <v>230</v>
      </c>
      <c r="K53">
        <v>2</v>
      </c>
      <c r="L53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351</v>
      </c>
      <c r="Q53" s="73"/>
      <c r="R53" t="s">
        <v>403</v>
      </c>
      <c r="S53">
        <v>1</v>
      </c>
      <c r="T53">
        <v>120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Prefab])),10,1,1,"Entities"))</f>
        <v>75</v>
      </c>
      <c r="W53" s="76">
        <v>100</v>
      </c>
      <c r="X53" t="s">
        <v>352</v>
      </c>
      <c r="Z53" t="s">
        <v>230</v>
      </c>
      <c r="AA53">
        <v>3</v>
      </c>
      <c r="AB53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351</v>
      </c>
      <c r="AH53" t="s">
        <v>230</v>
      </c>
      <c r="AI53">
        <v>1</v>
      </c>
      <c r="AJ53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351</v>
      </c>
      <c r="AP53" t="s">
        <v>229</v>
      </c>
      <c r="AQ53">
        <v>3</v>
      </c>
      <c r="AR53">
        <v>100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Prefab])),10,1,1,"Entities"))</f>
        <v>25</v>
      </c>
      <c r="AU53" s="76">
        <f ca="1">ROUND((Table610[[#This Row],[XP]]*Table610[[#This Row],[entity_spawned (AVG)]])*(Table610[[#This Row],[activating_chance]]/100),0)</f>
        <v>75</v>
      </c>
      <c r="AV53" s="73" t="s">
        <v>351</v>
      </c>
      <c r="AX53" t="s">
        <v>230</v>
      </c>
      <c r="AY53">
        <v>1</v>
      </c>
      <c r="AZ53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351</v>
      </c>
      <c r="BF53" t="s">
        <v>230</v>
      </c>
      <c r="BG53">
        <v>2</v>
      </c>
      <c r="BH53">
        <v>180</v>
      </c>
      <c r="BI53">
        <v>100</v>
      </c>
      <c r="BJ53">
        <f ca="1">INDIRECT(ADDRESS(11+(MATCH(RIGHT(Table11[[#This Row],[spawner_sku]],LEN(Table11[[#This Row],[spawner_sku]])-FIND("/",Table11[[#This Row],[spawner_sku]])),Table1[Entity Prefab])),10,1,1,"Entities"))</f>
        <v>25</v>
      </c>
      <c r="BK53">
        <f ca="1">ROUND((Table11[[#This Row],[XP]]*Table11[[#This Row],[entity_spawned (AVG)]])*(Table11[[#This Row],[activating_chance]]/100),0)</f>
        <v>50</v>
      </c>
      <c r="BL53" s="73" t="s">
        <v>351</v>
      </c>
      <c r="BN53" t="s">
        <v>240</v>
      </c>
      <c r="BO53">
        <v>1</v>
      </c>
      <c r="BP53">
        <v>2500</v>
      </c>
      <c r="BQ53">
        <v>100</v>
      </c>
      <c r="BR53">
        <f ca="1">INDIRECT(ADDRESS(11+(MATCH(RIGHT(Table12[[#This Row],[spawner_sku]],LEN(Table12[[#This Row],[spawner_sku]])-FIND("/",Table12[[#This Row],[spawner_sku]])),Table1[Entity Prefab])),10,1,1,"Entities"))</f>
        <v>263</v>
      </c>
      <c r="BS53">
        <f ca="1">ROUND((Table12[[#This Row],[XP]]*Table12[[#This Row],[entity_spawned (AVG)]])*(Table12[[#This Row],[activating_chance]]/100),0)</f>
        <v>263</v>
      </c>
      <c r="BT53" s="73" t="s">
        <v>352</v>
      </c>
      <c r="BV53" t="s">
        <v>409</v>
      </c>
      <c r="BW53">
        <v>10</v>
      </c>
      <c r="BX53">
        <v>200</v>
      </c>
      <c r="BY53">
        <v>100</v>
      </c>
      <c r="BZ53">
        <f ca="1">INDIRECT(ADDRESS(11+(MATCH(RIGHT(Table13[[#This Row],[spawner_sku]],LEN(Table13[[#This Row],[spawner_sku]])-FIND("/",Table13[[#This Row],[spawner_sku]])),Table1[Entity Prefab])),10,1,1,"Entities"))</f>
        <v>50</v>
      </c>
      <c r="CA53">
        <f ca="1">ROUND((Table13[[#This Row],[XP]]*Table13[[#This Row],[entity_spawned (AVG)]])*(Table13[[#This Row],[activating_chance]]/100),0)</f>
        <v>500</v>
      </c>
      <c r="CB53" s="73" t="s">
        <v>351</v>
      </c>
      <c r="CD53" t="s">
        <v>229</v>
      </c>
      <c r="CE53">
        <v>3</v>
      </c>
      <c r="CF53">
        <v>240</v>
      </c>
      <c r="CG53">
        <v>100</v>
      </c>
      <c r="CH53">
        <f ca="1">INDIRECT(ADDRESS(11+(MATCH(RIGHT(Table14[[#This Row],[spawner_sku]],LEN(Table14[[#This Row],[spawner_sku]])-FIND("/",Table14[[#This Row],[spawner_sku]])),Table1[Entity Prefab])),10,1,1,"Entities"))</f>
        <v>25</v>
      </c>
      <c r="CI53">
        <f ca="1">ROUND((Table14[[#This Row],[XP]]*Table14[[#This Row],[entity_spawned (AVG)]])*(Table14[[#This Row],[activating_chance]]/100),0)</f>
        <v>75</v>
      </c>
      <c r="CJ53" s="73" t="s">
        <v>351</v>
      </c>
    </row>
    <row r="54" spans="2:88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351</v>
      </c>
      <c r="J54" t="s">
        <v>230</v>
      </c>
      <c r="K54">
        <v>2</v>
      </c>
      <c r="L54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351</v>
      </c>
      <c r="Q54" s="73"/>
      <c r="R54" t="s">
        <v>398</v>
      </c>
      <c r="S54">
        <v>1</v>
      </c>
      <c r="T54">
        <v>170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Prefab])),10,1,1,"Entities"))</f>
        <v>75</v>
      </c>
      <c r="W54" s="76">
        <v>100</v>
      </c>
      <c r="X54" t="s">
        <v>351</v>
      </c>
      <c r="Z54" t="s">
        <v>230</v>
      </c>
      <c r="AA54">
        <v>7</v>
      </c>
      <c r="AB54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351</v>
      </c>
      <c r="AH54" t="s">
        <v>409</v>
      </c>
      <c r="AI54">
        <v>7</v>
      </c>
      <c r="AJ54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351</v>
      </c>
      <c r="AP54" t="s">
        <v>229</v>
      </c>
      <c r="AQ54">
        <v>6</v>
      </c>
      <c r="AR54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351</v>
      </c>
      <c r="AX54" t="s">
        <v>230</v>
      </c>
      <c r="AY54">
        <v>1</v>
      </c>
      <c r="AZ54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351</v>
      </c>
      <c r="BF54" t="s">
        <v>230</v>
      </c>
      <c r="BG54">
        <v>1</v>
      </c>
      <c r="BH54">
        <v>180</v>
      </c>
      <c r="BI54">
        <v>100</v>
      </c>
      <c r="BJ54">
        <f ca="1">INDIRECT(ADDRESS(11+(MATCH(RIGHT(Table11[[#This Row],[spawner_sku]],LEN(Table11[[#This Row],[spawner_sku]])-FIND("/",Table11[[#This Row],[spawner_sku]])),Table1[Entity Prefab])),10,1,1,"Entities"))</f>
        <v>25</v>
      </c>
      <c r="BK54">
        <f ca="1">ROUND((Table11[[#This Row],[XP]]*Table11[[#This Row],[entity_spawned (AVG)]])*(Table11[[#This Row],[activating_chance]]/100),0)</f>
        <v>25</v>
      </c>
      <c r="BL54" s="73" t="s">
        <v>351</v>
      </c>
      <c r="BN54" t="s">
        <v>240</v>
      </c>
      <c r="BO54">
        <v>1</v>
      </c>
      <c r="BP54">
        <v>2500</v>
      </c>
      <c r="BQ54">
        <v>100</v>
      </c>
      <c r="BR54">
        <f ca="1">INDIRECT(ADDRESS(11+(MATCH(RIGHT(Table12[[#This Row],[spawner_sku]],LEN(Table12[[#This Row],[spawner_sku]])-FIND("/",Table12[[#This Row],[spawner_sku]])),Table1[Entity Prefab])),10,1,1,"Entities"))</f>
        <v>263</v>
      </c>
      <c r="BS54">
        <f ca="1">ROUND((Table12[[#This Row],[XP]]*Table12[[#This Row],[entity_spawned (AVG)]])*(Table12[[#This Row],[activating_chance]]/100),0)</f>
        <v>263</v>
      </c>
      <c r="BT54" s="73" t="s">
        <v>352</v>
      </c>
      <c r="BV54" t="s">
        <v>409</v>
      </c>
      <c r="BW54">
        <v>3</v>
      </c>
      <c r="BX54">
        <v>200</v>
      </c>
      <c r="BY54">
        <v>80</v>
      </c>
      <c r="BZ54">
        <f ca="1">INDIRECT(ADDRESS(11+(MATCH(RIGHT(Table13[[#This Row],[spawner_sku]],LEN(Table13[[#This Row],[spawner_sku]])-FIND("/",Table13[[#This Row],[spawner_sku]])),Table1[Entity Prefab])),10,1,1,"Entities"))</f>
        <v>50</v>
      </c>
      <c r="CA54">
        <f ca="1">ROUND((Table13[[#This Row],[XP]]*Table13[[#This Row],[entity_spawned (AVG)]])*(Table13[[#This Row],[activating_chance]]/100),0)</f>
        <v>120</v>
      </c>
      <c r="CB54" s="73" t="s">
        <v>351</v>
      </c>
      <c r="CD54" t="s">
        <v>229</v>
      </c>
      <c r="CE54">
        <v>6</v>
      </c>
      <c r="CF54">
        <v>210</v>
      </c>
      <c r="CG54">
        <v>100</v>
      </c>
      <c r="CH54">
        <f ca="1">INDIRECT(ADDRESS(11+(MATCH(RIGHT(Table14[[#This Row],[spawner_sku]],LEN(Table14[[#This Row],[spawner_sku]])-FIND("/",Table14[[#This Row],[spawner_sku]])),Table1[Entity Prefab])),10,1,1,"Entities"))</f>
        <v>25</v>
      </c>
      <c r="CI54">
        <f ca="1">ROUND((Table14[[#This Row],[XP]]*Table14[[#This Row],[entity_spawned (AVG)]])*(Table14[[#This Row],[activating_chance]]/100),0)</f>
        <v>150</v>
      </c>
      <c r="CJ54" s="73" t="s">
        <v>351</v>
      </c>
    </row>
    <row r="55" spans="2:88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351</v>
      </c>
      <c r="J55" t="s">
        <v>230</v>
      </c>
      <c r="K55">
        <v>6</v>
      </c>
      <c r="L55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351</v>
      </c>
      <c r="Q55" s="73"/>
      <c r="R55" t="s">
        <v>398</v>
      </c>
      <c r="S55">
        <v>1</v>
      </c>
      <c r="T55">
        <v>170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Prefab])),10,1,1,"Entities"))</f>
        <v>75</v>
      </c>
      <c r="W55" s="76">
        <v>100</v>
      </c>
      <c r="X55" t="s">
        <v>351</v>
      </c>
      <c r="Z55" t="s">
        <v>230</v>
      </c>
      <c r="AA55">
        <v>3</v>
      </c>
      <c r="AB55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351</v>
      </c>
      <c r="AH55" t="s">
        <v>409</v>
      </c>
      <c r="AI55">
        <v>3</v>
      </c>
      <c r="AJ55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351</v>
      </c>
      <c r="AP55" t="s">
        <v>409</v>
      </c>
      <c r="AQ55">
        <v>3</v>
      </c>
      <c r="AR55">
        <v>200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Prefab])),10,1,1,"Entities"))</f>
        <v>50</v>
      </c>
      <c r="AU55" s="76">
        <f ca="1">ROUND((Table610[[#This Row],[XP]]*Table610[[#This Row],[entity_spawned (AVG)]])*(Table610[[#This Row],[activating_chance]]/100),0)</f>
        <v>150</v>
      </c>
      <c r="AV55" s="73" t="s">
        <v>351</v>
      </c>
      <c r="AX55" t="s">
        <v>230</v>
      </c>
      <c r="AY55">
        <v>1</v>
      </c>
      <c r="AZ55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351</v>
      </c>
      <c r="BF55" t="s">
        <v>230</v>
      </c>
      <c r="BG55">
        <v>2</v>
      </c>
      <c r="BH55">
        <v>180</v>
      </c>
      <c r="BI55">
        <v>100</v>
      </c>
      <c r="BJ55">
        <f ca="1">INDIRECT(ADDRESS(11+(MATCH(RIGHT(Table11[[#This Row],[spawner_sku]],LEN(Table11[[#This Row],[spawner_sku]])-FIND("/",Table11[[#This Row],[spawner_sku]])),Table1[Entity Prefab])),10,1,1,"Entities"))</f>
        <v>25</v>
      </c>
      <c r="BK55">
        <f ca="1">ROUND((Table11[[#This Row],[XP]]*Table11[[#This Row],[entity_spawned (AVG)]])*(Table11[[#This Row],[activating_chance]]/100),0)</f>
        <v>50</v>
      </c>
      <c r="BL55" s="73" t="s">
        <v>351</v>
      </c>
      <c r="BN55" t="s">
        <v>240</v>
      </c>
      <c r="BO55">
        <v>1</v>
      </c>
      <c r="BP55">
        <v>2500</v>
      </c>
      <c r="BQ55">
        <v>100</v>
      </c>
      <c r="BR55">
        <f ca="1">INDIRECT(ADDRESS(11+(MATCH(RIGHT(Table12[[#This Row],[spawner_sku]],LEN(Table12[[#This Row],[spawner_sku]])-FIND("/",Table12[[#This Row],[spawner_sku]])),Table1[Entity Prefab])),10,1,1,"Entities"))</f>
        <v>263</v>
      </c>
      <c r="BS55">
        <f ca="1">ROUND((Table12[[#This Row],[XP]]*Table12[[#This Row],[entity_spawned (AVG)]])*(Table12[[#This Row],[activating_chance]]/100),0)</f>
        <v>263</v>
      </c>
      <c r="BT55" s="73" t="s">
        <v>352</v>
      </c>
      <c r="BV55" t="s">
        <v>409</v>
      </c>
      <c r="BW55">
        <v>7</v>
      </c>
      <c r="BX55">
        <v>200</v>
      </c>
      <c r="BY55">
        <v>100</v>
      </c>
      <c r="BZ55">
        <f ca="1">INDIRECT(ADDRESS(11+(MATCH(RIGHT(Table13[[#This Row],[spawner_sku]],LEN(Table13[[#This Row],[spawner_sku]])-FIND("/",Table13[[#This Row],[spawner_sku]])),Table1[Entity Prefab])),10,1,1,"Entities"))</f>
        <v>50</v>
      </c>
      <c r="CA55">
        <f ca="1">ROUND((Table13[[#This Row],[XP]]*Table13[[#This Row],[entity_spawned (AVG)]])*(Table13[[#This Row],[activating_chance]]/100),0)</f>
        <v>350</v>
      </c>
      <c r="CB55" s="73" t="s">
        <v>351</v>
      </c>
      <c r="CD55" t="s">
        <v>229</v>
      </c>
      <c r="CE55">
        <v>8</v>
      </c>
      <c r="CF55">
        <v>280</v>
      </c>
      <c r="CG55">
        <v>30</v>
      </c>
      <c r="CH55">
        <f ca="1">INDIRECT(ADDRESS(11+(MATCH(RIGHT(Table14[[#This Row],[spawner_sku]],LEN(Table14[[#This Row],[spawner_sku]])-FIND("/",Table14[[#This Row],[spawner_sku]])),Table1[Entity Prefab])),10,1,1,"Entities"))</f>
        <v>25</v>
      </c>
      <c r="CI55">
        <f ca="1">ROUND((Table14[[#This Row],[XP]]*Table14[[#This Row],[entity_spawned (AVG)]])*(Table14[[#This Row],[activating_chance]]/100),0)</f>
        <v>60</v>
      </c>
      <c r="CJ55" s="73" t="s">
        <v>351</v>
      </c>
    </row>
    <row r="56" spans="2:88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351</v>
      </c>
      <c r="J56" t="s">
        <v>230</v>
      </c>
      <c r="K56">
        <v>1</v>
      </c>
      <c r="L5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351</v>
      </c>
      <c r="Q56" s="73"/>
      <c r="R56" t="s">
        <v>463</v>
      </c>
      <c r="S56">
        <v>1</v>
      </c>
      <c r="T5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Prefab])),10,1,1,"Entities"))</f>
        <v>0</v>
      </c>
      <c r="W56" s="76">
        <v>100</v>
      </c>
      <c r="X56" t="s">
        <v>352</v>
      </c>
      <c r="Z56" t="s">
        <v>230</v>
      </c>
      <c r="AA56">
        <v>7</v>
      </c>
      <c r="AB5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351</v>
      </c>
      <c r="AH56" t="s">
        <v>409</v>
      </c>
      <c r="AI56">
        <v>3</v>
      </c>
      <c r="AJ5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351</v>
      </c>
      <c r="AP56" t="s">
        <v>409</v>
      </c>
      <c r="AQ56">
        <v>3</v>
      </c>
      <c r="AR56">
        <v>220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Prefab])),10,1,1,"Entities"))</f>
        <v>50</v>
      </c>
      <c r="AU56" s="76">
        <f ca="1">ROUND((Table610[[#This Row],[XP]]*Table610[[#This Row],[entity_spawned (AVG)]])*(Table610[[#This Row],[activating_chance]]/100),0)</f>
        <v>150</v>
      </c>
      <c r="AV56" s="73" t="s">
        <v>351</v>
      </c>
      <c r="AX56" t="s">
        <v>230</v>
      </c>
      <c r="AY56">
        <v>5</v>
      </c>
      <c r="AZ5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351</v>
      </c>
      <c r="BF56" t="s">
        <v>230</v>
      </c>
      <c r="BG56">
        <v>2</v>
      </c>
      <c r="BH56">
        <v>180</v>
      </c>
      <c r="BI56">
        <v>100</v>
      </c>
      <c r="BJ56">
        <f ca="1">INDIRECT(ADDRESS(11+(MATCH(RIGHT(Table11[[#This Row],[spawner_sku]],LEN(Table11[[#This Row],[spawner_sku]])-FIND("/",Table11[[#This Row],[spawner_sku]])),Table1[Entity Prefab])),10,1,1,"Entities"))</f>
        <v>25</v>
      </c>
      <c r="BK56">
        <f ca="1">ROUND((Table11[[#This Row],[XP]]*Table11[[#This Row],[entity_spawned (AVG)]])*(Table11[[#This Row],[activating_chance]]/100),0)</f>
        <v>50</v>
      </c>
      <c r="BL56" s="73" t="s">
        <v>351</v>
      </c>
      <c r="BN56" t="s">
        <v>241</v>
      </c>
      <c r="BO56">
        <v>1</v>
      </c>
      <c r="BP56">
        <v>2000</v>
      </c>
      <c r="BQ56">
        <v>100</v>
      </c>
      <c r="BR56">
        <f ca="1">INDIRECT(ADDRESS(11+(MATCH(RIGHT(Table12[[#This Row],[spawner_sku]],LEN(Table12[[#This Row],[spawner_sku]])-FIND("/",Table12[[#This Row],[spawner_sku]])),Table1[Entity Prefab])),10,1,1,"Entities"))</f>
        <v>175</v>
      </c>
      <c r="BS56">
        <f ca="1">ROUND((Table12[[#This Row],[XP]]*Table12[[#This Row],[entity_spawned (AVG)]])*(Table12[[#This Row],[activating_chance]]/100),0)</f>
        <v>175</v>
      </c>
      <c r="BT56" s="73" t="s">
        <v>352</v>
      </c>
      <c r="BV56" t="s">
        <v>409</v>
      </c>
      <c r="BW56">
        <v>3</v>
      </c>
      <c r="BX56">
        <v>200</v>
      </c>
      <c r="BY56">
        <v>100</v>
      </c>
      <c r="BZ56">
        <f ca="1">INDIRECT(ADDRESS(11+(MATCH(RIGHT(Table13[[#This Row],[spawner_sku]],LEN(Table13[[#This Row],[spawner_sku]])-FIND("/",Table13[[#This Row],[spawner_sku]])),Table1[Entity Prefab])),10,1,1,"Entities"))</f>
        <v>50</v>
      </c>
      <c r="CA56">
        <f ca="1">ROUND((Table13[[#This Row],[XP]]*Table13[[#This Row],[entity_spawned (AVG)]])*(Table13[[#This Row],[activating_chance]]/100),0)</f>
        <v>150</v>
      </c>
      <c r="CB56" s="73" t="s">
        <v>351</v>
      </c>
      <c r="CD56" t="s">
        <v>229</v>
      </c>
      <c r="CE56">
        <v>3</v>
      </c>
      <c r="CF56">
        <v>180</v>
      </c>
      <c r="CG56">
        <v>100</v>
      </c>
      <c r="CH56">
        <f ca="1">INDIRECT(ADDRESS(11+(MATCH(RIGHT(Table14[[#This Row],[spawner_sku]],LEN(Table14[[#This Row],[spawner_sku]])-FIND("/",Table14[[#This Row],[spawner_sku]])),Table1[Entity Prefab])),10,1,1,"Entities"))</f>
        <v>25</v>
      </c>
      <c r="CI56">
        <f ca="1">ROUND((Table14[[#This Row],[XP]]*Table14[[#This Row],[entity_spawned (AVG)]])*(Table14[[#This Row],[activating_chance]]/100),0)</f>
        <v>75</v>
      </c>
      <c r="CJ56" s="73" t="s">
        <v>351</v>
      </c>
    </row>
    <row r="57" spans="2:88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351</v>
      </c>
      <c r="J57" t="s">
        <v>230</v>
      </c>
      <c r="K57">
        <v>3</v>
      </c>
      <c r="L57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351</v>
      </c>
      <c r="Q57" s="73"/>
      <c r="R57" t="s">
        <v>463</v>
      </c>
      <c r="S57">
        <v>1</v>
      </c>
      <c r="T57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Prefab])),10,1,1,"Entities"))</f>
        <v>0</v>
      </c>
      <c r="W57" s="76">
        <v>100</v>
      </c>
      <c r="X57" t="s">
        <v>352</v>
      </c>
      <c r="Z57" t="s">
        <v>230</v>
      </c>
      <c r="AA57">
        <v>2</v>
      </c>
      <c r="AB57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351</v>
      </c>
      <c r="AH57" t="s">
        <v>409</v>
      </c>
      <c r="AI57">
        <v>3</v>
      </c>
      <c r="AJ57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351</v>
      </c>
      <c r="AP57" t="s">
        <v>234</v>
      </c>
      <c r="AQ57">
        <v>1</v>
      </c>
      <c r="AR57">
        <v>250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Prefab])),10,1,1,"Entities"))</f>
        <v>95</v>
      </c>
      <c r="AU57" s="76">
        <f ca="1">ROUND((Table610[[#This Row],[XP]]*Table610[[#This Row],[entity_spawned (AVG)]])*(Table610[[#This Row],[activating_chance]]/100),0)</f>
        <v>95</v>
      </c>
      <c r="AV57" s="73" t="s">
        <v>352</v>
      </c>
      <c r="AX57" t="s">
        <v>230</v>
      </c>
      <c r="AY57">
        <v>5</v>
      </c>
      <c r="AZ57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351</v>
      </c>
      <c r="BF57" t="s">
        <v>230</v>
      </c>
      <c r="BG57">
        <v>4</v>
      </c>
      <c r="BH57">
        <v>180</v>
      </c>
      <c r="BI57">
        <v>100</v>
      </c>
      <c r="BJ57">
        <f ca="1">INDIRECT(ADDRESS(11+(MATCH(RIGHT(Table11[[#This Row],[spawner_sku]],LEN(Table11[[#This Row],[spawner_sku]])-FIND("/",Table11[[#This Row],[spawner_sku]])),Table1[Entity Prefab])),10,1,1,"Entities"))</f>
        <v>25</v>
      </c>
      <c r="BK57">
        <f ca="1">ROUND((Table11[[#This Row],[XP]]*Table11[[#This Row],[entity_spawned (AVG)]])*(Table11[[#This Row],[activating_chance]]/100),0)</f>
        <v>100</v>
      </c>
      <c r="BL57" s="73" t="s">
        <v>351</v>
      </c>
      <c r="BN57" t="s">
        <v>241</v>
      </c>
      <c r="BO57">
        <v>1</v>
      </c>
      <c r="BP57">
        <v>2000</v>
      </c>
      <c r="BQ57">
        <v>100</v>
      </c>
      <c r="BR57">
        <f ca="1">INDIRECT(ADDRESS(11+(MATCH(RIGHT(Table12[[#This Row],[spawner_sku]],LEN(Table12[[#This Row],[spawner_sku]])-FIND("/",Table12[[#This Row],[spawner_sku]])),Table1[Entity Prefab])),10,1,1,"Entities"))</f>
        <v>175</v>
      </c>
      <c r="BS57">
        <f ca="1">ROUND((Table12[[#This Row],[XP]]*Table12[[#This Row],[entity_spawned (AVG)]])*(Table12[[#This Row],[activating_chance]]/100),0)</f>
        <v>175</v>
      </c>
      <c r="BT57" s="73" t="s">
        <v>352</v>
      </c>
      <c r="BV57" t="s">
        <v>233</v>
      </c>
      <c r="BW57">
        <v>1</v>
      </c>
      <c r="BX57">
        <v>5000</v>
      </c>
      <c r="BY57">
        <v>75</v>
      </c>
      <c r="BZ57">
        <f ca="1">INDIRECT(ADDRESS(11+(MATCH(RIGHT(Table13[[#This Row],[spawner_sku]],LEN(Table13[[#This Row],[spawner_sku]])-FIND("/",Table13[[#This Row],[spawner_sku]])),Table1[Entity Prefab])),10,1,1,"Entities"))</f>
        <v>75</v>
      </c>
      <c r="CA57">
        <f ca="1">ROUND((Table13[[#This Row],[XP]]*Table13[[#This Row],[entity_spawned (AVG)]])*(Table13[[#This Row],[activating_chance]]/100),0)</f>
        <v>56</v>
      </c>
      <c r="CB57" s="73" t="s">
        <v>351</v>
      </c>
      <c r="CD57" t="s">
        <v>229</v>
      </c>
      <c r="CE57">
        <v>12</v>
      </c>
      <c r="CF57">
        <v>280</v>
      </c>
      <c r="CG57">
        <v>100</v>
      </c>
      <c r="CH57">
        <f ca="1">INDIRECT(ADDRESS(11+(MATCH(RIGHT(Table14[[#This Row],[spawner_sku]],LEN(Table14[[#This Row],[spawner_sku]])-FIND("/",Table14[[#This Row],[spawner_sku]])),Table1[Entity Prefab])),10,1,1,"Entities"))</f>
        <v>25</v>
      </c>
      <c r="CI57">
        <f ca="1">ROUND((Table14[[#This Row],[XP]]*Table14[[#This Row],[entity_spawned (AVG)]])*(Table14[[#This Row],[activating_chance]]/100),0)</f>
        <v>300</v>
      </c>
      <c r="CJ57" s="73" t="s">
        <v>351</v>
      </c>
    </row>
    <row r="58" spans="2:88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351</v>
      </c>
      <c r="J58" t="s">
        <v>230</v>
      </c>
      <c r="K58">
        <v>1</v>
      </c>
      <c r="L58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351</v>
      </c>
      <c r="Q58" s="73"/>
      <c r="R58" t="s">
        <v>463</v>
      </c>
      <c r="S58">
        <v>1</v>
      </c>
      <c r="T58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Prefab])),10,1,1,"Entities"))</f>
        <v>0</v>
      </c>
      <c r="W58" s="76">
        <v>100</v>
      </c>
      <c r="X58" t="s">
        <v>352</v>
      </c>
      <c r="Z58" t="s">
        <v>230</v>
      </c>
      <c r="AA58">
        <v>1</v>
      </c>
      <c r="AB58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351</v>
      </c>
      <c r="AH58" t="s">
        <v>409</v>
      </c>
      <c r="AI58">
        <v>10</v>
      </c>
      <c r="AJ58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351</v>
      </c>
      <c r="AP58" t="s">
        <v>234</v>
      </c>
      <c r="AQ58">
        <v>1</v>
      </c>
      <c r="AR58">
        <v>250</v>
      </c>
      <c r="AS58" s="76">
        <v>50</v>
      </c>
      <c r="AT58">
        <f ca="1">INDIRECT(ADDRESS(11+(MATCH(RIGHT(Table610[[#This Row],[spawner_sku]],LEN(Table610[[#This Row],[spawner_sku]])-FIND("/",Table610[[#This Row],[spawner_sku]])),Table1[Entity Prefab])),10,1,1,"Entities"))</f>
        <v>95</v>
      </c>
      <c r="AU58" s="76">
        <f ca="1">ROUND((Table610[[#This Row],[XP]]*Table610[[#This Row],[entity_spawned (AVG)]])*(Table610[[#This Row],[activating_chance]]/100),0)</f>
        <v>48</v>
      </c>
      <c r="AV58" s="73" t="s">
        <v>352</v>
      </c>
      <c r="AX58" t="s">
        <v>230</v>
      </c>
      <c r="AY58">
        <v>5</v>
      </c>
      <c r="AZ58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351</v>
      </c>
      <c r="BF58" t="s">
        <v>230</v>
      </c>
      <c r="BG58">
        <v>3</v>
      </c>
      <c r="BH58">
        <v>180</v>
      </c>
      <c r="BI58">
        <v>100</v>
      </c>
      <c r="BJ58">
        <f ca="1">INDIRECT(ADDRESS(11+(MATCH(RIGHT(Table11[[#This Row],[spawner_sku]],LEN(Table11[[#This Row],[spawner_sku]])-FIND("/",Table11[[#This Row],[spawner_sku]])),Table1[Entity Prefab])),10,1,1,"Entities"))</f>
        <v>25</v>
      </c>
      <c r="BK58">
        <f ca="1">ROUND((Table11[[#This Row],[XP]]*Table11[[#This Row],[entity_spawned (AVG)]])*(Table11[[#This Row],[activating_chance]]/100),0)</f>
        <v>75</v>
      </c>
      <c r="BL58" s="73" t="s">
        <v>351</v>
      </c>
      <c r="BN58" t="s">
        <v>242</v>
      </c>
      <c r="BO58">
        <v>1</v>
      </c>
      <c r="BP58">
        <v>2000</v>
      </c>
      <c r="BQ58">
        <v>100</v>
      </c>
      <c r="BR58">
        <f ca="1">INDIRECT(ADDRESS(11+(MATCH(RIGHT(Table12[[#This Row],[spawner_sku]],LEN(Table12[[#This Row],[spawner_sku]])-FIND("/",Table12[[#This Row],[spawner_sku]])),Table1[Entity Prefab])),10,1,1,"Entities"))</f>
        <v>175</v>
      </c>
      <c r="BS58">
        <f ca="1">ROUND((Table12[[#This Row],[XP]]*Table12[[#This Row],[entity_spawned (AVG)]])*(Table12[[#This Row],[activating_chance]]/100),0)</f>
        <v>175</v>
      </c>
      <c r="BT58" s="73" t="s">
        <v>352</v>
      </c>
      <c r="BV58" t="s">
        <v>233</v>
      </c>
      <c r="BW58">
        <v>1</v>
      </c>
      <c r="BX58">
        <v>5000</v>
      </c>
      <c r="BY58">
        <v>75</v>
      </c>
      <c r="BZ58">
        <f ca="1">INDIRECT(ADDRESS(11+(MATCH(RIGHT(Table13[[#This Row],[spawner_sku]],LEN(Table13[[#This Row],[spawner_sku]])-FIND("/",Table13[[#This Row],[spawner_sku]])),Table1[Entity Prefab])),10,1,1,"Entities"))</f>
        <v>75</v>
      </c>
      <c r="CA58">
        <f ca="1">ROUND((Table13[[#This Row],[XP]]*Table13[[#This Row],[entity_spawned (AVG)]])*(Table13[[#This Row],[activating_chance]]/100),0)</f>
        <v>56</v>
      </c>
      <c r="CB58" s="73" t="s">
        <v>351</v>
      </c>
      <c r="CD58" t="s">
        <v>229</v>
      </c>
      <c r="CE58">
        <v>7</v>
      </c>
      <c r="CF58">
        <v>280</v>
      </c>
      <c r="CG58">
        <v>100</v>
      </c>
      <c r="CH58">
        <f ca="1">INDIRECT(ADDRESS(11+(MATCH(RIGHT(Table14[[#This Row],[spawner_sku]],LEN(Table14[[#This Row],[spawner_sku]])-FIND("/",Table14[[#This Row],[spawner_sku]])),Table1[Entity Prefab])),10,1,1,"Entities"))</f>
        <v>25</v>
      </c>
      <c r="CI58">
        <f ca="1">ROUND((Table14[[#This Row],[XP]]*Table14[[#This Row],[entity_spawned (AVG)]])*(Table14[[#This Row],[activating_chance]]/100),0)</f>
        <v>175</v>
      </c>
      <c r="CJ58" s="73" t="s">
        <v>351</v>
      </c>
    </row>
    <row r="59" spans="2:88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351</v>
      </c>
      <c r="J59" t="s">
        <v>230</v>
      </c>
      <c r="K59">
        <v>2</v>
      </c>
      <c r="L59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351</v>
      </c>
      <c r="Q59" s="73"/>
      <c r="R59" t="s">
        <v>463</v>
      </c>
      <c r="S59">
        <v>1</v>
      </c>
      <c r="T59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Prefab])),10,1,1,"Entities"))</f>
        <v>0</v>
      </c>
      <c r="W59" s="76">
        <v>100</v>
      </c>
      <c r="X59" t="s">
        <v>352</v>
      </c>
      <c r="Z59" t="s">
        <v>230</v>
      </c>
      <c r="AA59">
        <v>3</v>
      </c>
      <c r="AB59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351</v>
      </c>
      <c r="AH59" t="s">
        <v>409</v>
      </c>
      <c r="AI59">
        <v>3</v>
      </c>
      <c r="AJ59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351</v>
      </c>
      <c r="AP59" t="s">
        <v>234</v>
      </c>
      <c r="AQ59">
        <v>1</v>
      </c>
      <c r="AR59">
        <v>250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Prefab])),10,1,1,"Entities"))</f>
        <v>95</v>
      </c>
      <c r="AU59" s="76">
        <f ca="1">ROUND((Table610[[#This Row],[XP]]*Table610[[#This Row],[entity_spawned (AVG)]])*(Table610[[#This Row],[activating_chance]]/100),0)</f>
        <v>95</v>
      </c>
      <c r="AV59" s="73" t="s">
        <v>352</v>
      </c>
      <c r="AX59" t="s">
        <v>230</v>
      </c>
      <c r="AY59">
        <v>5</v>
      </c>
      <c r="AZ59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351</v>
      </c>
      <c r="BF59" t="s">
        <v>230</v>
      </c>
      <c r="BG59">
        <v>3</v>
      </c>
      <c r="BH59">
        <v>180</v>
      </c>
      <c r="BI59">
        <v>100</v>
      </c>
      <c r="BJ59">
        <f ca="1">INDIRECT(ADDRESS(11+(MATCH(RIGHT(Table11[[#This Row],[spawner_sku]],LEN(Table11[[#This Row],[spawner_sku]])-FIND("/",Table11[[#This Row],[spawner_sku]])),Table1[Entity Prefab])),10,1,1,"Entities"))</f>
        <v>25</v>
      </c>
      <c r="BK59">
        <f ca="1">ROUND((Table11[[#This Row],[XP]]*Table11[[#This Row],[entity_spawned (AVG)]])*(Table11[[#This Row],[activating_chance]]/100),0)</f>
        <v>75</v>
      </c>
      <c r="BL59" s="73" t="s">
        <v>351</v>
      </c>
      <c r="BN59" t="s">
        <v>242</v>
      </c>
      <c r="BO59">
        <v>1</v>
      </c>
      <c r="BP59">
        <v>2000</v>
      </c>
      <c r="BQ59">
        <v>30</v>
      </c>
      <c r="BR59">
        <f ca="1">INDIRECT(ADDRESS(11+(MATCH(RIGHT(Table12[[#This Row],[spawner_sku]],LEN(Table12[[#This Row],[spawner_sku]])-FIND("/",Table12[[#This Row],[spawner_sku]])),Table1[Entity Prefab])),10,1,1,"Entities"))</f>
        <v>175</v>
      </c>
      <c r="BS59">
        <f ca="1">ROUND((Table12[[#This Row],[XP]]*Table12[[#This Row],[entity_spawned (AVG)]])*(Table12[[#This Row],[activating_chance]]/100),0)</f>
        <v>53</v>
      </c>
      <c r="BT59" s="73" t="s">
        <v>352</v>
      </c>
      <c r="BV59" t="s">
        <v>234</v>
      </c>
      <c r="BW59">
        <v>1</v>
      </c>
      <c r="BX59">
        <v>250</v>
      </c>
      <c r="BY59">
        <v>100</v>
      </c>
      <c r="BZ59">
        <f ca="1">INDIRECT(ADDRESS(11+(MATCH(RIGHT(Table13[[#This Row],[spawner_sku]],LEN(Table13[[#This Row],[spawner_sku]])-FIND("/",Table13[[#This Row],[spawner_sku]])),Table1[Entity Prefab])),10,1,1,"Entities"))</f>
        <v>95</v>
      </c>
      <c r="CA59">
        <f ca="1">ROUND((Table13[[#This Row],[XP]]*Table13[[#This Row],[entity_spawned (AVG)]])*(Table13[[#This Row],[activating_chance]]/100),0)</f>
        <v>95</v>
      </c>
      <c r="CB59" s="73" t="s">
        <v>352</v>
      </c>
      <c r="CD59" t="s">
        <v>229</v>
      </c>
      <c r="CE59">
        <v>9</v>
      </c>
      <c r="CF59">
        <v>280</v>
      </c>
      <c r="CG59">
        <v>100</v>
      </c>
      <c r="CH59">
        <f ca="1">INDIRECT(ADDRESS(11+(MATCH(RIGHT(Table14[[#This Row],[spawner_sku]],LEN(Table14[[#This Row],[spawner_sku]])-FIND("/",Table14[[#This Row],[spawner_sku]])),Table1[Entity Prefab])),10,1,1,"Entities"))</f>
        <v>25</v>
      </c>
      <c r="CI59">
        <f ca="1">ROUND((Table14[[#This Row],[XP]]*Table14[[#This Row],[entity_spawned (AVG)]])*(Table14[[#This Row],[activating_chance]]/100),0)</f>
        <v>225</v>
      </c>
      <c r="CJ59" s="73" t="s">
        <v>351</v>
      </c>
    </row>
    <row r="60" spans="2:88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351</v>
      </c>
      <c r="J60" t="s">
        <v>230</v>
      </c>
      <c r="K60">
        <v>1</v>
      </c>
      <c r="L60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351</v>
      </c>
      <c r="Q60" s="73"/>
      <c r="R60" t="s">
        <v>463</v>
      </c>
      <c r="S60">
        <v>1</v>
      </c>
      <c r="T60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Prefab])),10,1,1,"Entities"))</f>
        <v>0</v>
      </c>
      <c r="W60" s="76">
        <v>100</v>
      </c>
      <c r="X60" t="s">
        <v>352</v>
      </c>
      <c r="Z60" t="s">
        <v>230</v>
      </c>
      <c r="AA60">
        <v>2</v>
      </c>
      <c r="AB60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351</v>
      </c>
      <c r="AH60" t="s">
        <v>409</v>
      </c>
      <c r="AI60">
        <v>6</v>
      </c>
      <c r="AJ60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351</v>
      </c>
      <c r="AP60" t="s">
        <v>234</v>
      </c>
      <c r="AQ60">
        <v>1</v>
      </c>
      <c r="AR60">
        <v>250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Prefab])),10,1,1,"Entities"))</f>
        <v>95</v>
      </c>
      <c r="AU60" s="76">
        <f ca="1">ROUND((Table610[[#This Row],[XP]]*Table610[[#This Row],[entity_spawned (AVG)]])*(Table610[[#This Row],[activating_chance]]/100),0)</f>
        <v>95</v>
      </c>
      <c r="AV60" s="73" t="s">
        <v>352</v>
      </c>
      <c r="AX60" t="s">
        <v>230</v>
      </c>
      <c r="AY60">
        <v>6</v>
      </c>
      <c r="AZ60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351</v>
      </c>
      <c r="BF60" t="s">
        <v>230</v>
      </c>
      <c r="BG60">
        <v>5</v>
      </c>
      <c r="BH60">
        <v>180</v>
      </c>
      <c r="BI60">
        <v>100</v>
      </c>
      <c r="BJ60">
        <f ca="1">INDIRECT(ADDRESS(11+(MATCH(RIGHT(Table11[[#This Row],[spawner_sku]],LEN(Table11[[#This Row],[spawner_sku]])-FIND("/",Table11[[#This Row],[spawner_sku]])),Table1[Entity Prefab])),10,1,1,"Entities"))</f>
        <v>25</v>
      </c>
      <c r="BK60">
        <f ca="1">ROUND((Table11[[#This Row],[XP]]*Table11[[#This Row],[entity_spawned (AVG)]])*(Table11[[#This Row],[activating_chance]]/100),0)</f>
        <v>125</v>
      </c>
      <c r="BL60" s="73" t="s">
        <v>351</v>
      </c>
      <c r="BN60" t="s">
        <v>244</v>
      </c>
      <c r="BO60">
        <v>1</v>
      </c>
      <c r="BP60">
        <v>1500</v>
      </c>
      <c r="BQ60">
        <v>80</v>
      </c>
      <c r="BR60">
        <f ca="1">INDIRECT(ADDRESS(11+(MATCH(RIGHT(Table12[[#This Row],[spawner_sku]],LEN(Table12[[#This Row],[spawner_sku]])-FIND("/",Table12[[#This Row],[spawner_sku]])),Table1[Entity Prefab])),10,1,1,"Entities"))</f>
        <v>175</v>
      </c>
      <c r="BS60">
        <f ca="1">ROUND((Table12[[#This Row],[XP]]*Table12[[#This Row],[entity_spawned (AVG)]])*(Table12[[#This Row],[activating_chance]]/100),0)</f>
        <v>140</v>
      </c>
      <c r="BT60" s="73" t="s">
        <v>352</v>
      </c>
      <c r="BV60" t="s">
        <v>234</v>
      </c>
      <c r="BW60">
        <v>1</v>
      </c>
      <c r="BX60">
        <v>250</v>
      </c>
      <c r="BY60">
        <v>100</v>
      </c>
      <c r="BZ60">
        <f ca="1">INDIRECT(ADDRESS(11+(MATCH(RIGHT(Table13[[#This Row],[spawner_sku]],LEN(Table13[[#This Row],[spawner_sku]])-FIND("/",Table13[[#This Row],[spawner_sku]])),Table1[Entity Prefab])),10,1,1,"Entities"))</f>
        <v>95</v>
      </c>
      <c r="CA60">
        <f ca="1">ROUND((Table13[[#This Row],[XP]]*Table13[[#This Row],[entity_spawned (AVG)]])*(Table13[[#This Row],[activating_chance]]/100),0)</f>
        <v>95</v>
      </c>
      <c r="CB60" s="73" t="s">
        <v>352</v>
      </c>
      <c r="CD60" t="s">
        <v>229</v>
      </c>
      <c r="CE60">
        <v>3</v>
      </c>
      <c r="CF60">
        <v>280</v>
      </c>
      <c r="CG60">
        <v>100</v>
      </c>
      <c r="CH60">
        <f ca="1">INDIRECT(ADDRESS(11+(MATCH(RIGHT(Table14[[#This Row],[spawner_sku]],LEN(Table14[[#This Row],[spawner_sku]])-FIND("/",Table14[[#This Row],[spawner_sku]])),Table1[Entity Prefab])),10,1,1,"Entities"))</f>
        <v>25</v>
      </c>
      <c r="CI60">
        <f ca="1">ROUND((Table14[[#This Row],[XP]]*Table14[[#This Row],[entity_spawned (AVG)]])*(Table14[[#This Row],[activating_chance]]/100),0)</f>
        <v>75</v>
      </c>
      <c r="CJ60" s="73" t="s">
        <v>351</v>
      </c>
    </row>
    <row r="61" spans="2:88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351</v>
      </c>
      <c r="J61" t="s">
        <v>231</v>
      </c>
      <c r="K61">
        <v>6</v>
      </c>
      <c r="L61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351</v>
      </c>
      <c r="Q61" s="73"/>
      <c r="R61" t="s">
        <v>463</v>
      </c>
      <c r="S61">
        <v>1</v>
      </c>
      <c r="T61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Prefab])),10,1,1,"Entities"))</f>
        <v>0</v>
      </c>
      <c r="W61" s="76">
        <v>100</v>
      </c>
      <c r="X61" t="s">
        <v>352</v>
      </c>
      <c r="Z61" t="s">
        <v>230</v>
      </c>
      <c r="AA61">
        <v>3</v>
      </c>
      <c r="AB61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351</v>
      </c>
      <c r="AH61" t="s">
        <v>409</v>
      </c>
      <c r="AI61">
        <v>7</v>
      </c>
      <c r="AJ61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351</v>
      </c>
      <c r="AP61" t="s">
        <v>234</v>
      </c>
      <c r="AQ61">
        <v>1</v>
      </c>
      <c r="AR61">
        <v>250</v>
      </c>
      <c r="AS61" s="76">
        <v>50</v>
      </c>
      <c r="AT61">
        <f ca="1">INDIRECT(ADDRESS(11+(MATCH(RIGHT(Table610[[#This Row],[spawner_sku]],LEN(Table610[[#This Row],[spawner_sku]])-FIND("/",Table610[[#This Row],[spawner_sku]])),Table1[Entity Prefab])),10,1,1,"Entities"))</f>
        <v>95</v>
      </c>
      <c r="AU61" s="76">
        <f ca="1">ROUND((Table610[[#This Row],[XP]]*Table610[[#This Row],[entity_spawned (AVG)]])*(Table610[[#This Row],[activating_chance]]/100),0)</f>
        <v>48</v>
      </c>
      <c r="AV61" s="73" t="s">
        <v>352</v>
      </c>
      <c r="AX61" t="s">
        <v>230</v>
      </c>
      <c r="AY61">
        <v>1</v>
      </c>
      <c r="AZ61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351</v>
      </c>
      <c r="BF61" t="s">
        <v>230</v>
      </c>
      <c r="BG61">
        <v>9</v>
      </c>
      <c r="BH61">
        <v>180</v>
      </c>
      <c r="BI61">
        <v>100</v>
      </c>
      <c r="BJ61">
        <f ca="1">INDIRECT(ADDRESS(11+(MATCH(RIGHT(Table11[[#This Row],[spawner_sku]],LEN(Table11[[#This Row],[spawner_sku]])-FIND("/",Table11[[#This Row],[spawner_sku]])),Table1[Entity Prefab])),10,1,1,"Entities"))</f>
        <v>25</v>
      </c>
      <c r="BK61">
        <f ca="1">ROUND((Table11[[#This Row],[XP]]*Table11[[#This Row],[entity_spawned (AVG)]])*(Table11[[#This Row],[activating_chance]]/100),0)</f>
        <v>225</v>
      </c>
      <c r="BL61" s="73" t="s">
        <v>351</v>
      </c>
      <c r="BN61" t="s">
        <v>244</v>
      </c>
      <c r="BO61">
        <v>1</v>
      </c>
      <c r="BP61">
        <v>1500</v>
      </c>
      <c r="BQ61">
        <v>100</v>
      </c>
      <c r="BR61">
        <f ca="1">INDIRECT(ADDRESS(11+(MATCH(RIGHT(Table12[[#This Row],[spawner_sku]],LEN(Table12[[#This Row],[spawner_sku]])-FIND("/",Table12[[#This Row],[spawner_sku]])),Table1[Entity Prefab])),10,1,1,"Entities"))</f>
        <v>175</v>
      </c>
      <c r="BS61">
        <f ca="1">ROUND((Table12[[#This Row],[XP]]*Table12[[#This Row],[entity_spawned (AVG)]])*(Table12[[#This Row],[activating_chance]]/100),0)</f>
        <v>175</v>
      </c>
      <c r="BT61" s="73" t="s">
        <v>352</v>
      </c>
      <c r="BV61" t="s">
        <v>234</v>
      </c>
      <c r="BW61">
        <v>1</v>
      </c>
      <c r="BX61">
        <v>250</v>
      </c>
      <c r="BY61">
        <v>100</v>
      </c>
      <c r="BZ61">
        <f ca="1">INDIRECT(ADDRESS(11+(MATCH(RIGHT(Table13[[#This Row],[spawner_sku]],LEN(Table13[[#This Row],[spawner_sku]])-FIND("/",Table13[[#This Row],[spawner_sku]])),Table1[Entity Prefab])),10,1,1,"Entities"))</f>
        <v>95</v>
      </c>
      <c r="CA61">
        <f ca="1">ROUND((Table13[[#This Row],[XP]]*Table13[[#This Row],[entity_spawned (AVG)]])*(Table13[[#This Row],[activating_chance]]/100),0)</f>
        <v>95</v>
      </c>
      <c r="CB61" s="73" t="s">
        <v>352</v>
      </c>
      <c r="CD61" t="s">
        <v>229</v>
      </c>
      <c r="CE61">
        <v>3</v>
      </c>
      <c r="CF61">
        <v>250</v>
      </c>
      <c r="CG61">
        <v>70</v>
      </c>
      <c r="CH61">
        <f ca="1">INDIRECT(ADDRESS(11+(MATCH(RIGHT(Table14[[#This Row],[spawner_sku]],LEN(Table14[[#This Row],[spawner_sku]])-FIND("/",Table14[[#This Row],[spawner_sku]])),Table1[Entity Prefab])),10,1,1,"Entities"))</f>
        <v>25</v>
      </c>
      <c r="CI61">
        <f ca="1">ROUND((Table14[[#This Row],[XP]]*Table14[[#This Row],[entity_spawned (AVG)]])*(Table14[[#This Row],[activating_chance]]/100),0)</f>
        <v>53</v>
      </c>
      <c r="CJ61" s="73" t="s">
        <v>351</v>
      </c>
    </row>
    <row r="62" spans="2:88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351</v>
      </c>
      <c r="J62" t="s">
        <v>231</v>
      </c>
      <c r="K62">
        <v>6</v>
      </c>
      <c r="L62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351</v>
      </c>
      <c r="Q62" s="73"/>
      <c r="R62" t="s">
        <v>463</v>
      </c>
      <c r="S62">
        <v>1</v>
      </c>
      <c r="T62">
        <v>180</v>
      </c>
      <c r="U62" s="76">
        <v>100</v>
      </c>
      <c r="V62">
        <f ca="1">INDIRECT(ADDRESS(11+(MATCH(RIGHT(Table39[[#This Row],[spawner_sku]],LEN(Table39[[#This Row],[spawner_sku]])-FIND("/",Table39[[#This Row],[spawner_sku]])),Table1[Entity Prefab])),10,1,1,"Entities"))</f>
        <v>0</v>
      </c>
      <c r="W62" s="76">
        <v>100</v>
      </c>
      <c r="X62" t="s">
        <v>352</v>
      </c>
      <c r="Z62" t="s">
        <v>230</v>
      </c>
      <c r="AA62">
        <v>1</v>
      </c>
      <c r="AB62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351</v>
      </c>
      <c r="AH62" t="s">
        <v>409</v>
      </c>
      <c r="AI62">
        <v>7</v>
      </c>
      <c r="AJ62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351</v>
      </c>
      <c r="AP62" t="s">
        <v>234</v>
      </c>
      <c r="AQ62">
        <v>1</v>
      </c>
      <c r="AR62">
        <v>250</v>
      </c>
      <c r="AS62" s="76">
        <v>50</v>
      </c>
      <c r="AT62">
        <f ca="1">INDIRECT(ADDRESS(11+(MATCH(RIGHT(Table610[[#This Row],[spawner_sku]],LEN(Table610[[#This Row],[spawner_sku]])-FIND("/",Table610[[#This Row],[spawner_sku]])),Table1[Entity Prefab])),10,1,1,"Entities"))</f>
        <v>95</v>
      </c>
      <c r="AU62" s="76">
        <f ca="1">ROUND((Table610[[#This Row],[XP]]*Table610[[#This Row],[entity_spawned (AVG)]])*(Table610[[#This Row],[activating_chance]]/100),0)</f>
        <v>48</v>
      </c>
      <c r="AV62" s="73" t="s">
        <v>352</v>
      </c>
      <c r="AX62" t="s">
        <v>230</v>
      </c>
      <c r="AY62">
        <v>3</v>
      </c>
      <c r="AZ62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351</v>
      </c>
      <c r="BF62" t="s">
        <v>230</v>
      </c>
      <c r="BG62">
        <v>3</v>
      </c>
      <c r="BH62">
        <v>180</v>
      </c>
      <c r="BI62">
        <v>100</v>
      </c>
      <c r="BJ62">
        <f ca="1">INDIRECT(ADDRESS(11+(MATCH(RIGHT(Table11[[#This Row],[spawner_sku]],LEN(Table11[[#This Row],[spawner_sku]])-FIND("/",Table11[[#This Row],[spawner_sku]])),Table1[Entity Prefab])),10,1,1,"Entities"))</f>
        <v>25</v>
      </c>
      <c r="BK62">
        <f ca="1">ROUND((Table11[[#This Row],[XP]]*Table11[[#This Row],[entity_spawned (AVG)]])*(Table11[[#This Row],[activating_chance]]/100),0)</f>
        <v>75</v>
      </c>
      <c r="BL62" s="73" t="s">
        <v>351</v>
      </c>
      <c r="BN62" t="s">
        <v>244</v>
      </c>
      <c r="BO62">
        <v>1</v>
      </c>
      <c r="BP62">
        <v>1500</v>
      </c>
      <c r="BQ62">
        <v>10</v>
      </c>
      <c r="BR62">
        <f ca="1">INDIRECT(ADDRESS(11+(MATCH(RIGHT(Table12[[#This Row],[spawner_sku]],LEN(Table12[[#This Row],[spawner_sku]])-FIND("/",Table12[[#This Row],[spawner_sku]])),Table1[Entity Prefab])),10,1,1,"Entities"))</f>
        <v>175</v>
      </c>
      <c r="BS62">
        <f ca="1">ROUND((Table12[[#This Row],[XP]]*Table12[[#This Row],[entity_spawned (AVG)]])*(Table12[[#This Row],[activating_chance]]/100),0)</f>
        <v>18</v>
      </c>
      <c r="BT62" s="73" t="s">
        <v>352</v>
      </c>
      <c r="BV62" t="s">
        <v>234</v>
      </c>
      <c r="BW62">
        <v>1</v>
      </c>
      <c r="BX62">
        <v>250</v>
      </c>
      <c r="BY62">
        <v>100</v>
      </c>
      <c r="BZ62">
        <f ca="1">INDIRECT(ADDRESS(11+(MATCH(RIGHT(Table13[[#This Row],[spawner_sku]],LEN(Table13[[#This Row],[spawner_sku]])-FIND("/",Table13[[#This Row],[spawner_sku]])),Table1[Entity Prefab])),10,1,1,"Entities"))</f>
        <v>95</v>
      </c>
      <c r="CA62">
        <f ca="1">ROUND((Table13[[#This Row],[XP]]*Table13[[#This Row],[entity_spawned (AVG)]])*(Table13[[#This Row],[activating_chance]]/100),0)</f>
        <v>95</v>
      </c>
      <c r="CB62" s="73" t="s">
        <v>352</v>
      </c>
      <c r="CD62" t="s">
        <v>229</v>
      </c>
      <c r="CE62">
        <v>12</v>
      </c>
      <c r="CF62">
        <v>280</v>
      </c>
      <c r="CG62">
        <v>100</v>
      </c>
      <c r="CH62">
        <f ca="1">INDIRECT(ADDRESS(11+(MATCH(RIGHT(Table14[[#This Row],[spawner_sku]],LEN(Table14[[#This Row],[spawner_sku]])-FIND("/",Table14[[#This Row],[spawner_sku]])),Table1[Entity Prefab])),10,1,1,"Entities"))</f>
        <v>25</v>
      </c>
      <c r="CI62">
        <f ca="1">ROUND((Table14[[#This Row],[XP]]*Table14[[#This Row],[entity_spawned (AVG)]])*(Table14[[#This Row],[activating_chance]]/100),0)</f>
        <v>300</v>
      </c>
      <c r="CJ62" s="73" t="s">
        <v>351</v>
      </c>
    </row>
    <row r="63" spans="2:88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351</v>
      </c>
      <c r="J63" t="s">
        <v>231</v>
      </c>
      <c r="K63">
        <v>6</v>
      </c>
      <c r="L63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351</v>
      </c>
      <c r="Q63" s="73"/>
      <c r="R63" t="s">
        <v>463</v>
      </c>
      <c r="S63">
        <v>1</v>
      </c>
      <c r="T63">
        <v>180</v>
      </c>
      <c r="U63" s="76">
        <v>100</v>
      </c>
      <c r="V63">
        <f ca="1">INDIRECT(ADDRESS(11+(MATCH(RIGHT(Table39[[#This Row],[spawner_sku]],LEN(Table39[[#This Row],[spawner_sku]])-FIND("/",Table39[[#This Row],[spawner_sku]])),Table1[Entity Prefab])),10,1,1,"Entities"))</f>
        <v>0</v>
      </c>
      <c r="W63" s="76">
        <v>100</v>
      </c>
      <c r="X63" t="s">
        <v>352</v>
      </c>
      <c r="Z63" t="s">
        <v>230</v>
      </c>
      <c r="AA63">
        <v>2</v>
      </c>
      <c r="AB63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351</v>
      </c>
      <c r="AH63" t="s">
        <v>409</v>
      </c>
      <c r="AI63">
        <v>1</v>
      </c>
      <c r="AJ63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351</v>
      </c>
      <c r="AP63" t="s">
        <v>234</v>
      </c>
      <c r="AQ63">
        <v>1</v>
      </c>
      <c r="AR63">
        <v>250</v>
      </c>
      <c r="AS63" s="76">
        <v>100</v>
      </c>
      <c r="AT63">
        <f ca="1">INDIRECT(ADDRESS(11+(MATCH(RIGHT(Table610[[#This Row],[spawner_sku]],LEN(Table610[[#This Row],[spawner_sku]])-FIND("/",Table610[[#This Row],[spawner_sku]])),Table1[Entity Prefab])),10,1,1,"Entities"))</f>
        <v>95</v>
      </c>
      <c r="AU63" s="76">
        <f ca="1">ROUND((Table610[[#This Row],[XP]]*Table610[[#This Row],[entity_spawned (AVG)]])*(Table610[[#This Row],[activating_chance]]/100),0)</f>
        <v>95</v>
      </c>
      <c r="AV63" s="73" t="s">
        <v>352</v>
      </c>
      <c r="AX63" t="s">
        <v>230</v>
      </c>
      <c r="AY63">
        <v>3</v>
      </c>
      <c r="AZ63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351</v>
      </c>
      <c r="BF63" t="s">
        <v>230</v>
      </c>
      <c r="BG63">
        <v>2</v>
      </c>
      <c r="BH63">
        <v>180</v>
      </c>
      <c r="BI63">
        <v>100</v>
      </c>
      <c r="BJ63">
        <f ca="1">INDIRECT(ADDRESS(11+(MATCH(RIGHT(Table11[[#This Row],[spawner_sku]],LEN(Table11[[#This Row],[spawner_sku]])-FIND("/",Table11[[#This Row],[spawner_sku]])),Table1[Entity Prefab])),10,1,1,"Entities"))</f>
        <v>25</v>
      </c>
      <c r="BK63">
        <f ca="1">ROUND((Table11[[#This Row],[XP]]*Table11[[#This Row],[entity_spawned (AVG)]])*(Table11[[#This Row],[activating_chance]]/100),0)</f>
        <v>50</v>
      </c>
      <c r="BL63" s="73" t="s">
        <v>351</v>
      </c>
      <c r="BN63" t="s">
        <v>244</v>
      </c>
      <c r="BO63">
        <v>1</v>
      </c>
      <c r="BP63">
        <v>1500</v>
      </c>
      <c r="BQ63">
        <v>100</v>
      </c>
      <c r="BR63">
        <f ca="1">INDIRECT(ADDRESS(11+(MATCH(RIGHT(Table12[[#This Row],[spawner_sku]],LEN(Table12[[#This Row],[spawner_sku]])-FIND("/",Table12[[#This Row],[spawner_sku]])),Table1[Entity Prefab])),10,1,1,"Entities"))</f>
        <v>175</v>
      </c>
      <c r="BS63">
        <f ca="1">ROUND((Table12[[#This Row],[XP]]*Table12[[#This Row],[entity_spawned (AVG)]])*(Table12[[#This Row],[activating_chance]]/100),0)</f>
        <v>175</v>
      </c>
      <c r="BT63" s="73" t="s">
        <v>352</v>
      </c>
      <c r="BV63" t="s">
        <v>234</v>
      </c>
      <c r="BW63">
        <v>1</v>
      </c>
      <c r="BX63">
        <v>250</v>
      </c>
      <c r="BY63">
        <v>100</v>
      </c>
      <c r="BZ63">
        <f ca="1">INDIRECT(ADDRESS(11+(MATCH(RIGHT(Table13[[#This Row],[spawner_sku]],LEN(Table13[[#This Row],[spawner_sku]])-FIND("/",Table13[[#This Row],[spawner_sku]])),Table1[Entity Prefab])),10,1,1,"Entities"))</f>
        <v>95</v>
      </c>
      <c r="CA63">
        <f ca="1">ROUND((Table13[[#This Row],[XP]]*Table13[[#This Row],[entity_spawned (AVG)]])*(Table13[[#This Row],[activating_chance]]/100),0)</f>
        <v>95</v>
      </c>
      <c r="CB63" s="73" t="s">
        <v>352</v>
      </c>
      <c r="CD63" t="s">
        <v>229</v>
      </c>
      <c r="CE63">
        <v>3</v>
      </c>
      <c r="CF63">
        <v>200</v>
      </c>
      <c r="CG63">
        <v>100</v>
      </c>
      <c r="CH63">
        <f ca="1">INDIRECT(ADDRESS(11+(MATCH(RIGHT(Table14[[#This Row],[spawner_sku]],LEN(Table14[[#This Row],[spawner_sku]])-FIND("/",Table14[[#This Row],[spawner_sku]])),Table1[Entity Prefab])),10,1,1,"Entities"))</f>
        <v>25</v>
      </c>
      <c r="CI63">
        <f ca="1">ROUND((Table14[[#This Row],[XP]]*Table14[[#This Row],[entity_spawned (AVG)]])*(Table14[[#This Row],[activating_chance]]/100),0)</f>
        <v>75</v>
      </c>
      <c r="CJ63" s="73" t="s">
        <v>351</v>
      </c>
    </row>
    <row r="64" spans="2:88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351</v>
      </c>
      <c r="J64" t="s">
        <v>231</v>
      </c>
      <c r="K64">
        <v>8</v>
      </c>
      <c r="L64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351</v>
      </c>
      <c r="Q64" s="73"/>
      <c r="R64" t="s">
        <v>463</v>
      </c>
      <c r="S64">
        <v>1</v>
      </c>
      <c r="T64">
        <v>180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Prefab])),10,1,1,"Entities"))</f>
        <v>0</v>
      </c>
      <c r="W64" s="76">
        <v>100</v>
      </c>
      <c r="X64" t="s">
        <v>352</v>
      </c>
      <c r="Z64" t="s">
        <v>230</v>
      </c>
      <c r="AA64">
        <v>2</v>
      </c>
      <c r="AB64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351</v>
      </c>
      <c r="AH64" t="s">
        <v>409</v>
      </c>
      <c r="AI64">
        <v>3</v>
      </c>
      <c r="AJ64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351</v>
      </c>
      <c r="AP64" t="s">
        <v>234</v>
      </c>
      <c r="AQ64">
        <v>1</v>
      </c>
      <c r="AR64">
        <v>250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Prefab])),10,1,1,"Entities"))</f>
        <v>95</v>
      </c>
      <c r="AU64" s="76">
        <f ca="1">ROUND((Table610[[#This Row],[XP]]*Table610[[#This Row],[entity_spawned (AVG)]])*(Table610[[#This Row],[activating_chance]]/100),0)</f>
        <v>95</v>
      </c>
      <c r="AV64" s="73" t="s">
        <v>352</v>
      </c>
      <c r="AX64" t="s">
        <v>230</v>
      </c>
      <c r="AY64">
        <v>3</v>
      </c>
      <c r="AZ64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351</v>
      </c>
      <c r="BF64" t="s">
        <v>230</v>
      </c>
      <c r="BG64">
        <v>10</v>
      </c>
      <c r="BH64">
        <v>180</v>
      </c>
      <c r="BI64">
        <v>100</v>
      </c>
      <c r="BJ64">
        <f ca="1">INDIRECT(ADDRESS(11+(MATCH(RIGHT(Table11[[#This Row],[spawner_sku]],LEN(Table11[[#This Row],[spawner_sku]])-FIND("/",Table11[[#This Row],[spawner_sku]])),Table1[Entity Prefab])),10,1,1,"Entities"))</f>
        <v>25</v>
      </c>
      <c r="BK64">
        <f ca="1">ROUND((Table11[[#This Row],[XP]]*Table11[[#This Row],[entity_spawned (AVG)]])*(Table11[[#This Row],[activating_chance]]/100),0)</f>
        <v>250</v>
      </c>
      <c r="BL64" s="73" t="s">
        <v>351</v>
      </c>
      <c r="BN64" t="s">
        <v>244</v>
      </c>
      <c r="BO64">
        <v>1</v>
      </c>
      <c r="BP64">
        <v>1500</v>
      </c>
      <c r="BQ64">
        <v>80</v>
      </c>
      <c r="BR64">
        <f ca="1">INDIRECT(ADDRESS(11+(MATCH(RIGHT(Table12[[#This Row],[spawner_sku]],LEN(Table12[[#This Row],[spawner_sku]])-FIND("/",Table12[[#This Row],[spawner_sku]])),Table1[Entity Prefab])),10,1,1,"Entities"))</f>
        <v>175</v>
      </c>
      <c r="BS64">
        <f ca="1">ROUND((Table12[[#This Row],[XP]]*Table12[[#This Row],[entity_spawned (AVG)]])*(Table12[[#This Row],[activating_chance]]/100),0)</f>
        <v>140</v>
      </c>
      <c r="BT64" s="73" t="s">
        <v>352</v>
      </c>
      <c r="BV64" t="s">
        <v>234</v>
      </c>
      <c r="BW64">
        <v>1</v>
      </c>
      <c r="BX64">
        <v>250</v>
      </c>
      <c r="BY64">
        <v>100</v>
      </c>
      <c r="BZ64">
        <f ca="1">INDIRECT(ADDRESS(11+(MATCH(RIGHT(Table13[[#This Row],[spawner_sku]],LEN(Table13[[#This Row],[spawner_sku]])-FIND("/",Table13[[#This Row],[spawner_sku]])),Table1[Entity Prefab])),10,1,1,"Entities"))</f>
        <v>95</v>
      </c>
      <c r="CA64">
        <f ca="1">ROUND((Table13[[#This Row],[XP]]*Table13[[#This Row],[entity_spawned (AVG)]])*(Table13[[#This Row],[activating_chance]]/100),0)</f>
        <v>95</v>
      </c>
      <c r="CB64" s="73" t="s">
        <v>352</v>
      </c>
      <c r="CD64" t="s">
        <v>229</v>
      </c>
      <c r="CE64">
        <v>3</v>
      </c>
      <c r="CF64">
        <v>130</v>
      </c>
      <c r="CG64">
        <v>100</v>
      </c>
      <c r="CH64">
        <f ca="1">INDIRECT(ADDRESS(11+(MATCH(RIGHT(Table14[[#This Row],[spawner_sku]],LEN(Table14[[#This Row],[spawner_sku]])-FIND("/",Table14[[#This Row],[spawner_sku]])),Table1[Entity Prefab])),10,1,1,"Entities"))</f>
        <v>25</v>
      </c>
      <c r="CI64">
        <f ca="1">ROUND((Table14[[#This Row],[XP]]*Table14[[#This Row],[entity_spawned (AVG)]])*(Table14[[#This Row],[activating_chance]]/100),0)</f>
        <v>75</v>
      </c>
      <c r="CJ64" s="73" t="s">
        <v>351</v>
      </c>
    </row>
    <row r="65" spans="2:88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351</v>
      </c>
      <c r="J65" t="s">
        <v>232</v>
      </c>
      <c r="K65">
        <v>10</v>
      </c>
      <c r="L65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351</v>
      </c>
      <c r="Q65" s="73"/>
      <c r="R65" t="s">
        <v>463</v>
      </c>
      <c r="S65">
        <v>1</v>
      </c>
      <c r="T65">
        <v>180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Prefab])),10,1,1,"Entities"))</f>
        <v>0</v>
      </c>
      <c r="W65" s="76">
        <v>100</v>
      </c>
      <c r="X65" t="s">
        <v>352</v>
      </c>
      <c r="Z65" t="s">
        <v>230</v>
      </c>
      <c r="AA65">
        <v>1</v>
      </c>
      <c r="AB65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351</v>
      </c>
      <c r="AH65" t="s">
        <v>409</v>
      </c>
      <c r="AI65">
        <v>7</v>
      </c>
      <c r="AJ65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351</v>
      </c>
      <c r="AP65" t="s">
        <v>345</v>
      </c>
      <c r="AQ65">
        <v>1</v>
      </c>
      <c r="AR65">
        <v>300</v>
      </c>
      <c r="AS65" s="76">
        <v>100</v>
      </c>
      <c r="AT65">
        <f ca="1">INDIRECT(ADDRESS(11+(MATCH(RIGHT(Table610[[#This Row],[spawner_sku]],LEN(Table610[[#This Row],[spawner_sku]])-FIND("/",Table610[[#This Row],[spawner_sku]])),Table1[Entity Prefab])),10,1,1,"Entities"))</f>
        <v>195</v>
      </c>
      <c r="AU65" s="76">
        <f ca="1">ROUND((Table610[[#This Row],[XP]]*Table610[[#This Row],[entity_spawned (AVG)]])*(Table610[[#This Row],[activating_chance]]/100),0)</f>
        <v>195</v>
      </c>
      <c r="AV65" s="73" t="s">
        <v>352</v>
      </c>
      <c r="AX65" t="s">
        <v>230</v>
      </c>
      <c r="AY65">
        <v>3</v>
      </c>
      <c r="AZ65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351</v>
      </c>
      <c r="BF65" t="s">
        <v>230</v>
      </c>
      <c r="BG65">
        <v>1</v>
      </c>
      <c r="BH65">
        <v>180</v>
      </c>
      <c r="BI65">
        <v>100</v>
      </c>
      <c r="BJ65">
        <f ca="1">INDIRECT(ADDRESS(11+(MATCH(RIGHT(Table11[[#This Row],[spawner_sku]],LEN(Table11[[#This Row],[spawner_sku]])-FIND("/",Table11[[#This Row],[spawner_sku]])),Table1[Entity Prefab])),10,1,1,"Entities"))</f>
        <v>25</v>
      </c>
      <c r="BK65">
        <f ca="1">ROUND((Table11[[#This Row],[XP]]*Table11[[#This Row],[entity_spawned (AVG)]])*(Table11[[#This Row],[activating_chance]]/100),0)</f>
        <v>25</v>
      </c>
      <c r="BL65" s="73" t="s">
        <v>351</v>
      </c>
      <c r="BN65" t="s">
        <v>244</v>
      </c>
      <c r="BO65">
        <v>1</v>
      </c>
      <c r="BP65">
        <v>1500</v>
      </c>
      <c r="BQ65">
        <v>100</v>
      </c>
      <c r="BR65">
        <f ca="1">INDIRECT(ADDRESS(11+(MATCH(RIGHT(Table12[[#This Row],[spawner_sku]],LEN(Table12[[#This Row],[spawner_sku]])-FIND("/",Table12[[#This Row],[spawner_sku]])),Table1[Entity Prefab])),10,1,1,"Entities"))</f>
        <v>175</v>
      </c>
      <c r="BS65">
        <f ca="1">ROUND((Table12[[#This Row],[XP]]*Table12[[#This Row],[entity_spawned (AVG)]])*(Table12[[#This Row],[activating_chance]]/100),0)</f>
        <v>175</v>
      </c>
      <c r="BT65" s="73" t="s">
        <v>352</v>
      </c>
      <c r="BV65" t="s">
        <v>234</v>
      </c>
      <c r="BW65">
        <v>1</v>
      </c>
      <c r="BX65">
        <v>250</v>
      </c>
      <c r="BY65">
        <v>100</v>
      </c>
      <c r="BZ65">
        <f ca="1">INDIRECT(ADDRESS(11+(MATCH(RIGHT(Table13[[#This Row],[spawner_sku]],LEN(Table13[[#This Row],[spawner_sku]])-FIND("/",Table13[[#This Row],[spawner_sku]])),Table1[Entity Prefab])),10,1,1,"Entities"))</f>
        <v>95</v>
      </c>
      <c r="CA65">
        <f ca="1">ROUND((Table13[[#This Row],[XP]]*Table13[[#This Row],[entity_spawned (AVG)]])*(Table13[[#This Row],[activating_chance]]/100),0)</f>
        <v>95</v>
      </c>
      <c r="CB65" s="73" t="s">
        <v>352</v>
      </c>
      <c r="CD65" t="s">
        <v>229</v>
      </c>
      <c r="CE65">
        <v>3</v>
      </c>
      <c r="CF65">
        <v>200</v>
      </c>
      <c r="CG65">
        <v>30</v>
      </c>
      <c r="CH65">
        <f ca="1">INDIRECT(ADDRESS(11+(MATCH(RIGHT(Table14[[#This Row],[spawner_sku]],LEN(Table14[[#This Row],[spawner_sku]])-FIND("/",Table14[[#This Row],[spawner_sku]])),Table1[Entity Prefab])),10,1,1,"Entities"))</f>
        <v>25</v>
      </c>
      <c r="CI65">
        <f ca="1">ROUND((Table14[[#This Row],[XP]]*Table14[[#This Row],[entity_spawned (AVG)]])*(Table14[[#This Row],[activating_chance]]/100),0)</f>
        <v>23</v>
      </c>
      <c r="CJ65" s="73" t="s">
        <v>351</v>
      </c>
    </row>
    <row r="66" spans="2:88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351</v>
      </c>
      <c r="J66" t="s">
        <v>234</v>
      </c>
      <c r="K66">
        <v>1</v>
      </c>
      <c r="L66">
        <v>250</v>
      </c>
      <c r="M66" s="76">
        <v>60</v>
      </c>
      <c r="N66">
        <f ca="1">INDIRECT(ADDRESS(11+(MATCH(RIGHT(Table3[[#This Row],[spawner_sku]],LEN(Table3[[#This Row],[spawner_sku]])-FIND("/",Table3[[#This Row],[spawner_sku]])),Table1[Entity Prefab])),10,1,1,"Entities"))</f>
        <v>95</v>
      </c>
      <c r="O66" s="76">
        <f ca="1">ROUND((Table3[[#This Row],[XP]]*Table3[[#This Row],[entity_spawned (AVG)]])*(Table3[[#This Row],[activating_chance]]/100),0)</f>
        <v>57</v>
      </c>
      <c r="P66" t="s">
        <v>352</v>
      </c>
      <c r="Q66" s="73"/>
      <c r="R66" t="s">
        <v>515</v>
      </c>
      <c r="S66">
        <v>1</v>
      </c>
      <c r="T66">
        <v>110</v>
      </c>
      <c r="U66" s="76">
        <v>100</v>
      </c>
      <c r="V66">
        <f ca="1">INDIRECT(ADDRESS(11+(MATCH(RIGHT(Table39[[#This Row],[spawner_sku]],LEN(Table39[[#This Row],[spawner_sku]])-FIND("/",Table39[[#This Row],[spawner_sku]])),Table1[Entity Prefab])),10,1,1,"Entities"))</f>
        <v>25</v>
      </c>
      <c r="W66" s="76">
        <v>100</v>
      </c>
      <c r="X66" t="s">
        <v>351</v>
      </c>
      <c r="Z66" t="s">
        <v>230</v>
      </c>
      <c r="AA66">
        <v>2</v>
      </c>
      <c r="AB6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351</v>
      </c>
      <c r="AH66" t="s">
        <v>409</v>
      </c>
      <c r="AI66">
        <v>7</v>
      </c>
      <c r="AJ6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351</v>
      </c>
      <c r="AP66" t="s">
        <v>345</v>
      </c>
      <c r="AQ66">
        <v>1</v>
      </c>
      <c r="AR66">
        <v>300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Prefab])),10,1,1,"Entities"))</f>
        <v>195</v>
      </c>
      <c r="AU66" s="76">
        <f ca="1">ROUND((Table610[[#This Row],[XP]]*Table610[[#This Row],[entity_spawned (AVG)]])*(Table610[[#This Row],[activating_chance]]/100),0)</f>
        <v>195</v>
      </c>
      <c r="AV66" s="73" t="s">
        <v>352</v>
      </c>
      <c r="AX66" t="s">
        <v>230</v>
      </c>
      <c r="AY66">
        <v>5</v>
      </c>
      <c r="AZ6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351</v>
      </c>
      <c r="BF66" t="s">
        <v>230</v>
      </c>
      <c r="BG66">
        <v>10</v>
      </c>
      <c r="BH66">
        <v>180</v>
      </c>
      <c r="BI66">
        <v>100</v>
      </c>
      <c r="BJ66">
        <f ca="1">INDIRECT(ADDRESS(11+(MATCH(RIGHT(Table11[[#This Row],[spawner_sku]],LEN(Table11[[#This Row],[spawner_sku]])-FIND("/",Table11[[#This Row],[spawner_sku]])),Table1[Entity Prefab])),10,1,1,"Entities"))</f>
        <v>25</v>
      </c>
      <c r="BK66">
        <f ca="1">ROUND((Table11[[#This Row],[XP]]*Table11[[#This Row],[entity_spawned (AVG)]])*(Table11[[#This Row],[activating_chance]]/100),0)</f>
        <v>250</v>
      </c>
      <c r="BL66" s="73" t="s">
        <v>351</v>
      </c>
      <c r="BN66" t="s">
        <v>245</v>
      </c>
      <c r="BO66">
        <v>1</v>
      </c>
      <c r="BP66">
        <v>200</v>
      </c>
      <c r="BQ66">
        <v>80</v>
      </c>
      <c r="BR66">
        <f ca="1">INDIRECT(ADDRESS(11+(MATCH(RIGHT(Table12[[#This Row],[spawner_sku]],LEN(Table12[[#This Row],[spawner_sku]])-FIND("/",Table12[[#This Row],[spawner_sku]])),Table1[Entity Prefab])),10,1,1,"Entities"))</f>
        <v>175</v>
      </c>
      <c r="BS66">
        <f ca="1">ROUND((Table12[[#This Row],[XP]]*Table12[[#This Row],[entity_spawned (AVG)]])*(Table12[[#This Row],[activating_chance]]/100),0)</f>
        <v>140</v>
      </c>
      <c r="BT66" s="73" t="s">
        <v>351</v>
      </c>
      <c r="BV66" t="s">
        <v>234</v>
      </c>
      <c r="BW66">
        <v>1</v>
      </c>
      <c r="BX66">
        <v>250</v>
      </c>
      <c r="BY66">
        <v>100</v>
      </c>
      <c r="BZ66">
        <f ca="1">INDIRECT(ADDRESS(11+(MATCH(RIGHT(Table13[[#This Row],[spawner_sku]],LEN(Table13[[#This Row],[spawner_sku]])-FIND("/",Table13[[#This Row],[spawner_sku]])),Table1[Entity Prefab])),10,1,1,"Entities"))</f>
        <v>95</v>
      </c>
      <c r="CA66">
        <f ca="1">ROUND((Table13[[#This Row],[XP]]*Table13[[#This Row],[entity_spawned (AVG)]])*(Table13[[#This Row],[activating_chance]]/100),0)</f>
        <v>95</v>
      </c>
      <c r="CB66" s="73" t="s">
        <v>352</v>
      </c>
      <c r="CD66" t="s">
        <v>229</v>
      </c>
      <c r="CE66">
        <v>18</v>
      </c>
      <c r="CF66">
        <v>280</v>
      </c>
      <c r="CG66">
        <v>100</v>
      </c>
      <c r="CH66">
        <f ca="1">INDIRECT(ADDRESS(11+(MATCH(RIGHT(Table14[[#This Row],[spawner_sku]],LEN(Table14[[#This Row],[spawner_sku]])-FIND("/",Table14[[#This Row],[spawner_sku]])),Table1[Entity Prefab])),10,1,1,"Entities"))</f>
        <v>25</v>
      </c>
      <c r="CI66">
        <f ca="1">ROUND((Table14[[#This Row],[XP]]*Table14[[#This Row],[entity_spawned (AVG)]])*(Table14[[#This Row],[activating_chance]]/100),0)</f>
        <v>450</v>
      </c>
      <c r="CJ66" s="73" t="s">
        <v>351</v>
      </c>
    </row>
    <row r="67" spans="2:88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351</v>
      </c>
      <c r="J67" t="s">
        <v>234</v>
      </c>
      <c r="K67">
        <v>1</v>
      </c>
      <c r="L67">
        <v>250</v>
      </c>
      <c r="M67" s="76">
        <v>50</v>
      </c>
      <c r="N67">
        <f ca="1">INDIRECT(ADDRESS(11+(MATCH(RIGHT(Table3[[#This Row],[spawner_sku]],LEN(Table3[[#This Row],[spawner_sku]])-FIND("/",Table3[[#This Row],[spawner_sku]])),Table1[Entity Prefab])),10,1,1,"Entities"))</f>
        <v>95</v>
      </c>
      <c r="O67" s="76">
        <f ca="1">ROUND((Table3[[#This Row],[XP]]*Table3[[#This Row],[entity_spawned (AVG)]])*(Table3[[#This Row],[activating_chance]]/100),0)</f>
        <v>48</v>
      </c>
      <c r="P67" t="s">
        <v>352</v>
      </c>
      <c r="Q67" s="73"/>
      <c r="R67" t="s">
        <v>515</v>
      </c>
      <c r="S67">
        <v>1</v>
      </c>
      <c r="T67">
        <v>110</v>
      </c>
      <c r="U67" s="76">
        <v>100</v>
      </c>
      <c r="V67">
        <f ca="1">INDIRECT(ADDRESS(11+(MATCH(RIGHT(Table39[[#This Row],[spawner_sku]],LEN(Table39[[#This Row],[spawner_sku]])-FIND("/",Table39[[#This Row],[spawner_sku]])),Table1[Entity Prefab])),10,1,1,"Entities"))</f>
        <v>25</v>
      </c>
      <c r="W67" s="76">
        <v>100</v>
      </c>
      <c r="X67" t="s">
        <v>351</v>
      </c>
      <c r="Z67" t="s">
        <v>230</v>
      </c>
      <c r="AA67">
        <v>3</v>
      </c>
      <c r="AB67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351</v>
      </c>
      <c r="AH67" t="s">
        <v>409</v>
      </c>
      <c r="AI67">
        <v>3</v>
      </c>
      <c r="AJ67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351</v>
      </c>
      <c r="AP67" t="s">
        <v>345</v>
      </c>
      <c r="AQ67">
        <v>1</v>
      </c>
      <c r="AR67">
        <v>300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Prefab])),10,1,1,"Entities"))</f>
        <v>195</v>
      </c>
      <c r="AU67" s="76">
        <f ca="1">ROUND((Table610[[#This Row],[XP]]*Table610[[#This Row],[entity_spawned (AVG)]])*(Table610[[#This Row],[activating_chance]]/100),0)</f>
        <v>195</v>
      </c>
      <c r="AV67" s="73" t="s">
        <v>352</v>
      </c>
      <c r="AX67" t="s">
        <v>230</v>
      </c>
      <c r="AY67">
        <v>1</v>
      </c>
      <c r="AZ67">
        <v>200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351</v>
      </c>
      <c r="BF67" t="s">
        <v>409</v>
      </c>
      <c r="BG67">
        <v>6</v>
      </c>
      <c r="BH67">
        <v>200</v>
      </c>
      <c r="BI67">
        <v>100</v>
      </c>
      <c r="BJ67">
        <f ca="1">INDIRECT(ADDRESS(11+(MATCH(RIGHT(Table11[[#This Row],[spawner_sku]],LEN(Table11[[#This Row],[spawner_sku]])-FIND("/",Table11[[#This Row],[spawner_sku]])),Table1[Entity Prefab])),10,1,1,"Entities"))</f>
        <v>50</v>
      </c>
      <c r="BK67">
        <f ca="1">ROUND((Table11[[#This Row],[XP]]*Table11[[#This Row],[entity_spawned (AVG)]])*(Table11[[#This Row],[activating_chance]]/100),0)</f>
        <v>300</v>
      </c>
      <c r="BL67" s="73" t="s">
        <v>351</v>
      </c>
      <c r="BN67" t="s">
        <v>245</v>
      </c>
      <c r="BO67">
        <v>1</v>
      </c>
      <c r="BP67">
        <v>200</v>
      </c>
      <c r="BQ67">
        <v>100</v>
      </c>
      <c r="BR67">
        <f ca="1">INDIRECT(ADDRESS(11+(MATCH(RIGHT(Table12[[#This Row],[spawner_sku]],LEN(Table12[[#This Row],[spawner_sku]])-FIND("/",Table12[[#This Row],[spawner_sku]])),Table1[Entity Prefab])),10,1,1,"Entities"))</f>
        <v>175</v>
      </c>
      <c r="BS67">
        <f ca="1">ROUND((Table12[[#This Row],[XP]]*Table12[[#This Row],[entity_spawned (AVG)]])*(Table12[[#This Row],[activating_chance]]/100),0)</f>
        <v>175</v>
      </c>
      <c r="BT67" s="73" t="s">
        <v>351</v>
      </c>
      <c r="BV67" t="s">
        <v>234</v>
      </c>
      <c r="BW67">
        <v>1</v>
      </c>
      <c r="BX67">
        <v>250</v>
      </c>
      <c r="BY67">
        <v>100</v>
      </c>
      <c r="BZ67">
        <f ca="1">INDIRECT(ADDRESS(11+(MATCH(RIGHT(Table13[[#This Row],[spawner_sku]],LEN(Table13[[#This Row],[spawner_sku]])-FIND("/",Table13[[#This Row],[spawner_sku]])),Table1[Entity Prefab])),10,1,1,"Entities"))</f>
        <v>95</v>
      </c>
      <c r="CA67">
        <f ca="1">ROUND((Table13[[#This Row],[XP]]*Table13[[#This Row],[entity_spawned (AVG)]])*(Table13[[#This Row],[activating_chance]]/100),0)</f>
        <v>95</v>
      </c>
      <c r="CB67" s="73" t="s">
        <v>352</v>
      </c>
      <c r="CD67" t="s">
        <v>229</v>
      </c>
      <c r="CE67">
        <v>17</v>
      </c>
      <c r="CF67">
        <v>280</v>
      </c>
      <c r="CG67">
        <v>100</v>
      </c>
      <c r="CH67">
        <f ca="1">INDIRECT(ADDRESS(11+(MATCH(RIGHT(Table14[[#This Row],[spawner_sku]],LEN(Table14[[#This Row],[spawner_sku]])-FIND("/",Table14[[#This Row],[spawner_sku]])),Table1[Entity Prefab])),10,1,1,"Entities"))</f>
        <v>25</v>
      </c>
      <c r="CI67">
        <f ca="1">ROUND((Table14[[#This Row],[XP]]*Table14[[#This Row],[entity_spawned (AVG)]])*(Table14[[#This Row],[activating_chance]]/100),0)</f>
        <v>425</v>
      </c>
      <c r="CJ67" s="73" t="s">
        <v>351</v>
      </c>
    </row>
    <row r="68" spans="2:88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351</v>
      </c>
      <c r="J68" t="s">
        <v>234</v>
      </c>
      <c r="K68">
        <v>1</v>
      </c>
      <c r="L68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352</v>
      </c>
      <c r="Q68" s="73"/>
      <c r="R68" t="s">
        <v>410</v>
      </c>
      <c r="S68">
        <v>1</v>
      </c>
      <c r="T68">
        <v>160</v>
      </c>
      <c r="U68" s="76">
        <v>50</v>
      </c>
      <c r="V68">
        <f ca="1">INDIRECT(ADDRESS(11+(MATCH(RIGHT(Table39[[#This Row],[spawner_sku]],LEN(Table39[[#This Row],[spawner_sku]])-FIND("/",Table39[[#This Row],[spawner_sku]])),Table1[Entity Prefab])),10,1,1,"Entities"))</f>
        <v>25</v>
      </c>
      <c r="W68" s="76">
        <v>50</v>
      </c>
      <c r="X68" t="s">
        <v>351</v>
      </c>
      <c r="Z68" t="s">
        <v>230</v>
      </c>
      <c r="AA68">
        <v>2</v>
      </c>
      <c r="AB68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351</v>
      </c>
      <c r="AH68" t="s">
        <v>409</v>
      </c>
      <c r="AI68">
        <v>2</v>
      </c>
      <c r="AJ68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351</v>
      </c>
      <c r="AP68" t="s">
        <v>345</v>
      </c>
      <c r="AQ68">
        <v>1</v>
      </c>
      <c r="AR68">
        <v>300</v>
      </c>
      <c r="AS68" s="76">
        <v>100</v>
      </c>
      <c r="AT68">
        <f ca="1">INDIRECT(ADDRESS(11+(MATCH(RIGHT(Table610[[#This Row],[spawner_sku]],LEN(Table610[[#This Row],[spawner_sku]])-FIND("/",Table610[[#This Row],[spawner_sku]])),Table1[Entity Prefab])),10,1,1,"Entities"))</f>
        <v>195</v>
      </c>
      <c r="AU68" s="76">
        <f ca="1">ROUND((Table610[[#This Row],[XP]]*Table610[[#This Row],[entity_spawned (AVG)]])*(Table610[[#This Row],[activating_chance]]/100),0)</f>
        <v>195</v>
      </c>
      <c r="AV68" s="73" t="s">
        <v>352</v>
      </c>
      <c r="AX68" t="s">
        <v>230</v>
      </c>
      <c r="AY68">
        <v>6</v>
      </c>
      <c r="AZ68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351</v>
      </c>
      <c r="BF68" t="s">
        <v>409</v>
      </c>
      <c r="BG68">
        <v>2</v>
      </c>
      <c r="BH68">
        <v>200</v>
      </c>
      <c r="BI68">
        <v>100</v>
      </c>
      <c r="BJ68">
        <f ca="1">INDIRECT(ADDRESS(11+(MATCH(RIGHT(Table11[[#This Row],[spawner_sku]],LEN(Table11[[#This Row],[spawner_sku]])-FIND("/",Table11[[#This Row],[spawner_sku]])),Table1[Entity Prefab])),10,1,1,"Entities"))</f>
        <v>50</v>
      </c>
      <c r="BK68">
        <f ca="1">ROUND((Table11[[#This Row],[XP]]*Table11[[#This Row],[entity_spawned (AVG)]])*(Table11[[#This Row],[activating_chance]]/100),0)</f>
        <v>100</v>
      </c>
      <c r="BL68" s="73" t="s">
        <v>351</v>
      </c>
      <c r="BN68" t="s">
        <v>245</v>
      </c>
      <c r="BO68">
        <v>1</v>
      </c>
      <c r="BP68">
        <v>200</v>
      </c>
      <c r="BQ68">
        <v>100</v>
      </c>
      <c r="BR68">
        <f ca="1">INDIRECT(ADDRESS(11+(MATCH(RIGHT(Table12[[#This Row],[spawner_sku]],LEN(Table12[[#This Row],[spawner_sku]])-FIND("/",Table12[[#This Row],[spawner_sku]])),Table1[Entity Prefab])),10,1,1,"Entities"))</f>
        <v>175</v>
      </c>
      <c r="BS68">
        <f ca="1">ROUND((Table12[[#This Row],[XP]]*Table12[[#This Row],[entity_spawned (AVG)]])*(Table12[[#This Row],[activating_chance]]/100),0)</f>
        <v>175</v>
      </c>
      <c r="BT68" s="73" t="s">
        <v>351</v>
      </c>
      <c r="BV68" t="s">
        <v>234</v>
      </c>
      <c r="BW68">
        <v>1</v>
      </c>
      <c r="BX68">
        <v>250</v>
      </c>
      <c r="BY68">
        <v>100</v>
      </c>
      <c r="BZ68">
        <f ca="1">INDIRECT(ADDRESS(11+(MATCH(RIGHT(Table13[[#This Row],[spawner_sku]],LEN(Table13[[#This Row],[spawner_sku]])-FIND("/",Table13[[#This Row],[spawner_sku]])),Table1[Entity Prefab])),10,1,1,"Entities"))</f>
        <v>95</v>
      </c>
      <c r="CA68">
        <f ca="1">ROUND((Table13[[#This Row],[XP]]*Table13[[#This Row],[entity_spawned (AVG)]])*(Table13[[#This Row],[activating_chance]]/100),0)</f>
        <v>95</v>
      </c>
      <c r="CB68" s="73" t="s">
        <v>352</v>
      </c>
      <c r="CD68" t="s">
        <v>229</v>
      </c>
      <c r="CE68">
        <v>3</v>
      </c>
      <c r="CF68">
        <v>280</v>
      </c>
      <c r="CG68">
        <v>100</v>
      </c>
      <c r="CH68">
        <f ca="1">INDIRECT(ADDRESS(11+(MATCH(RIGHT(Table14[[#This Row],[spawner_sku]],LEN(Table14[[#This Row],[spawner_sku]])-FIND("/",Table14[[#This Row],[spawner_sku]])),Table1[Entity Prefab])),10,1,1,"Entities"))</f>
        <v>25</v>
      </c>
      <c r="CI68">
        <f ca="1">ROUND((Table14[[#This Row],[XP]]*Table14[[#This Row],[entity_spawned (AVG)]])*(Table14[[#This Row],[activating_chance]]/100),0)</f>
        <v>75</v>
      </c>
      <c r="CJ68" s="73" t="s">
        <v>351</v>
      </c>
    </row>
    <row r="69" spans="2:88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351</v>
      </c>
      <c r="J69" t="s">
        <v>234</v>
      </c>
      <c r="K69">
        <v>1</v>
      </c>
      <c r="L69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352</v>
      </c>
      <c r="Q69" s="73"/>
      <c r="R69" t="s">
        <v>410</v>
      </c>
      <c r="S69">
        <v>1</v>
      </c>
      <c r="T69">
        <v>160</v>
      </c>
      <c r="U69" s="76">
        <v>50</v>
      </c>
      <c r="V69">
        <f ca="1">INDIRECT(ADDRESS(11+(MATCH(RIGHT(Table39[[#This Row],[spawner_sku]],LEN(Table39[[#This Row],[spawner_sku]])-FIND("/",Table39[[#This Row],[spawner_sku]])),Table1[Entity Prefab])),10,1,1,"Entities"))</f>
        <v>25</v>
      </c>
      <c r="W69" s="76">
        <v>50</v>
      </c>
      <c r="X69" t="s">
        <v>351</v>
      </c>
      <c r="Z69" t="s">
        <v>230</v>
      </c>
      <c r="AA69">
        <v>3</v>
      </c>
      <c r="AB69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351</v>
      </c>
      <c r="AH69" t="s">
        <v>409</v>
      </c>
      <c r="AI69">
        <v>2</v>
      </c>
      <c r="AJ69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351</v>
      </c>
      <c r="AP69" t="s">
        <v>345</v>
      </c>
      <c r="AQ69">
        <v>1</v>
      </c>
      <c r="AR69">
        <v>300</v>
      </c>
      <c r="AS69" s="76">
        <v>100</v>
      </c>
      <c r="AT69">
        <f ca="1">INDIRECT(ADDRESS(11+(MATCH(RIGHT(Table610[[#This Row],[spawner_sku]],LEN(Table610[[#This Row],[spawner_sku]])-FIND("/",Table610[[#This Row],[spawner_sku]])),Table1[Entity Prefab])),10,1,1,"Entities"))</f>
        <v>195</v>
      </c>
      <c r="AU69" s="76">
        <f ca="1">ROUND((Table610[[#This Row],[XP]]*Table610[[#This Row],[entity_spawned (AVG)]])*(Table610[[#This Row],[activating_chance]]/100),0)</f>
        <v>195</v>
      </c>
      <c r="AV69" s="73" t="s">
        <v>352</v>
      </c>
      <c r="AX69" t="s">
        <v>230</v>
      </c>
      <c r="AY69">
        <v>5</v>
      </c>
      <c r="AZ69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351</v>
      </c>
      <c r="BF69" t="s">
        <v>233</v>
      </c>
      <c r="BG69">
        <v>1</v>
      </c>
      <c r="BH69">
        <v>5000</v>
      </c>
      <c r="BI69">
        <v>75</v>
      </c>
      <c r="BJ69">
        <f ca="1">INDIRECT(ADDRESS(11+(MATCH(RIGHT(Table11[[#This Row],[spawner_sku]],LEN(Table11[[#This Row],[spawner_sku]])-FIND("/",Table11[[#This Row],[spawner_sku]])),Table1[Entity Prefab])),10,1,1,"Entities"))</f>
        <v>75</v>
      </c>
      <c r="BK69">
        <f ca="1">ROUND((Table11[[#This Row],[XP]]*Table11[[#This Row],[entity_spawned (AVG)]])*(Table11[[#This Row],[activating_chance]]/100),0)</f>
        <v>56</v>
      </c>
      <c r="BL69" s="73" t="s">
        <v>351</v>
      </c>
      <c r="BN69" t="s">
        <v>246</v>
      </c>
      <c r="BO69">
        <v>1</v>
      </c>
      <c r="BP69">
        <v>140</v>
      </c>
      <c r="BQ69">
        <v>50</v>
      </c>
      <c r="BR69">
        <f ca="1">INDIRECT(ADDRESS(11+(MATCH(RIGHT(Table12[[#This Row],[spawner_sku]],LEN(Table12[[#This Row],[spawner_sku]])-FIND("/",Table12[[#This Row],[spawner_sku]])),Table1[Entity Prefab])),10,1,1,"Entities"))</f>
        <v>175</v>
      </c>
      <c r="BS69">
        <f ca="1">ROUND((Table12[[#This Row],[XP]]*Table12[[#This Row],[entity_spawned (AVG)]])*(Table12[[#This Row],[activating_chance]]/100),0)</f>
        <v>88</v>
      </c>
      <c r="BT69" s="73" t="s">
        <v>351</v>
      </c>
      <c r="BV69" t="s">
        <v>234</v>
      </c>
      <c r="BW69">
        <v>1</v>
      </c>
      <c r="BX69">
        <v>250</v>
      </c>
      <c r="BY69">
        <v>100</v>
      </c>
      <c r="BZ69">
        <f ca="1">INDIRECT(ADDRESS(11+(MATCH(RIGHT(Table13[[#This Row],[spawner_sku]],LEN(Table13[[#This Row],[spawner_sku]])-FIND("/",Table13[[#This Row],[spawner_sku]])),Table1[Entity Prefab])),10,1,1,"Entities"))</f>
        <v>95</v>
      </c>
      <c r="CA69">
        <f ca="1">ROUND((Table13[[#This Row],[XP]]*Table13[[#This Row],[entity_spawned (AVG)]])*(Table13[[#This Row],[activating_chance]]/100),0)</f>
        <v>95</v>
      </c>
      <c r="CB69" s="73" t="s">
        <v>352</v>
      </c>
      <c r="CD69" t="s">
        <v>229</v>
      </c>
      <c r="CE69">
        <v>7</v>
      </c>
      <c r="CF69">
        <v>280</v>
      </c>
      <c r="CG69">
        <v>100</v>
      </c>
      <c r="CH69">
        <f ca="1">INDIRECT(ADDRESS(11+(MATCH(RIGHT(Table14[[#This Row],[spawner_sku]],LEN(Table14[[#This Row],[spawner_sku]])-FIND("/",Table14[[#This Row],[spawner_sku]])),Table1[Entity Prefab])),10,1,1,"Entities"))</f>
        <v>25</v>
      </c>
      <c r="CI69">
        <f ca="1">ROUND((Table14[[#This Row],[XP]]*Table14[[#This Row],[entity_spawned (AVG)]])*(Table14[[#This Row],[activating_chance]]/100),0)</f>
        <v>175</v>
      </c>
      <c r="CJ69" s="73" t="s">
        <v>351</v>
      </c>
    </row>
    <row r="70" spans="2:88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351</v>
      </c>
      <c r="J70" t="s">
        <v>234</v>
      </c>
      <c r="K70">
        <v>1</v>
      </c>
      <c r="L70">
        <v>250</v>
      </c>
      <c r="M70" s="76">
        <v>100</v>
      </c>
      <c r="N70">
        <f ca="1">INDIRECT(ADDRESS(11+(MATCH(RIGHT(Table3[[#This Row],[spawner_sku]],LEN(Table3[[#This Row],[spawner_sku]])-FIND("/",Table3[[#This Row],[spawner_sku]])),Table1[Entity Prefab])),10,1,1,"Entities"))</f>
        <v>95</v>
      </c>
      <c r="O70" s="76">
        <f ca="1">ROUND((Table3[[#This Row],[XP]]*Table3[[#This Row],[entity_spawned (AVG)]])*(Table3[[#This Row],[activating_chance]]/100),0)</f>
        <v>95</v>
      </c>
      <c r="P70" t="s">
        <v>352</v>
      </c>
      <c r="Q70" s="73"/>
      <c r="R70" t="s">
        <v>410</v>
      </c>
      <c r="S70">
        <v>1</v>
      </c>
      <c r="T70">
        <v>160</v>
      </c>
      <c r="U70" s="76">
        <v>50</v>
      </c>
      <c r="V70">
        <f ca="1">INDIRECT(ADDRESS(11+(MATCH(RIGHT(Table39[[#This Row],[spawner_sku]],LEN(Table39[[#This Row],[spawner_sku]])-FIND("/",Table39[[#This Row],[spawner_sku]])),Table1[Entity Prefab])),10,1,1,"Entities"))</f>
        <v>25</v>
      </c>
      <c r="W70" s="76">
        <v>50</v>
      </c>
      <c r="X70" t="s">
        <v>351</v>
      </c>
      <c r="Z70" t="s">
        <v>230</v>
      </c>
      <c r="AA70">
        <v>6</v>
      </c>
      <c r="AB70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351</v>
      </c>
      <c r="AH70" t="s">
        <v>409</v>
      </c>
      <c r="AI70">
        <v>3</v>
      </c>
      <c r="AJ70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351</v>
      </c>
      <c r="AP70" t="s">
        <v>345</v>
      </c>
      <c r="AQ70">
        <v>1</v>
      </c>
      <c r="AR70">
        <v>300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Prefab])),10,1,1,"Entities"))</f>
        <v>195</v>
      </c>
      <c r="AU70" s="76">
        <f ca="1">ROUND((Table610[[#This Row],[XP]]*Table610[[#This Row],[entity_spawned (AVG)]])*(Table610[[#This Row],[activating_chance]]/100),0)</f>
        <v>195</v>
      </c>
      <c r="AV70" s="73" t="s">
        <v>352</v>
      </c>
      <c r="AX70" t="s">
        <v>230</v>
      </c>
      <c r="AY70">
        <v>5</v>
      </c>
      <c r="AZ70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351</v>
      </c>
      <c r="BF70" t="s">
        <v>233</v>
      </c>
      <c r="BG70">
        <v>1</v>
      </c>
      <c r="BH70">
        <v>5000</v>
      </c>
      <c r="BI70">
        <v>75</v>
      </c>
      <c r="BJ70">
        <f ca="1">INDIRECT(ADDRESS(11+(MATCH(RIGHT(Table11[[#This Row],[spawner_sku]],LEN(Table11[[#This Row],[spawner_sku]])-FIND("/",Table11[[#This Row],[spawner_sku]])),Table1[Entity Prefab])),10,1,1,"Entities"))</f>
        <v>75</v>
      </c>
      <c r="BK70">
        <f ca="1">ROUND((Table11[[#This Row],[XP]]*Table11[[#This Row],[entity_spawned (AVG)]])*(Table11[[#This Row],[activating_chance]]/100),0)</f>
        <v>56</v>
      </c>
      <c r="BL70" s="73" t="s">
        <v>351</v>
      </c>
      <c r="BN70" t="s">
        <v>246</v>
      </c>
      <c r="BO70">
        <v>1</v>
      </c>
      <c r="BP70">
        <v>140</v>
      </c>
      <c r="BQ70">
        <v>100</v>
      </c>
      <c r="BR70">
        <f ca="1">INDIRECT(ADDRESS(11+(MATCH(RIGHT(Table12[[#This Row],[spawner_sku]],LEN(Table12[[#This Row],[spawner_sku]])-FIND("/",Table12[[#This Row],[spawner_sku]])),Table1[Entity Prefab])),10,1,1,"Entities"))</f>
        <v>175</v>
      </c>
      <c r="BS70">
        <f ca="1">ROUND((Table12[[#This Row],[XP]]*Table12[[#This Row],[entity_spawned (AVG)]])*(Table12[[#This Row],[activating_chance]]/100),0)</f>
        <v>175</v>
      </c>
      <c r="BT70" s="73" t="s">
        <v>351</v>
      </c>
      <c r="BV70" t="s">
        <v>234</v>
      </c>
      <c r="BW70">
        <v>1</v>
      </c>
      <c r="BX70">
        <v>250</v>
      </c>
      <c r="BY70">
        <v>100</v>
      </c>
      <c r="BZ70">
        <f ca="1">INDIRECT(ADDRESS(11+(MATCH(RIGHT(Table13[[#This Row],[spawner_sku]],LEN(Table13[[#This Row],[spawner_sku]])-FIND("/",Table13[[#This Row],[spawner_sku]])),Table1[Entity Prefab])),10,1,1,"Entities"))</f>
        <v>95</v>
      </c>
      <c r="CA70">
        <f ca="1">ROUND((Table13[[#This Row],[XP]]*Table13[[#This Row],[entity_spawned (AVG)]])*(Table13[[#This Row],[activating_chance]]/100),0)</f>
        <v>95</v>
      </c>
      <c r="CB70" s="73" t="s">
        <v>352</v>
      </c>
      <c r="CD70" t="s">
        <v>229</v>
      </c>
      <c r="CE70">
        <v>3</v>
      </c>
      <c r="CF70">
        <v>140</v>
      </c>
      <c r="CG70">
        <v>80</v>
      </c>
      <c r="CH70">
        <f ca="1">INDIRECT(ADDRESS(11+(MATCH(RIGHT(Table14[[#This Row],[spawner_sku]],LEN(Table14[[#This Row],[spawner_sku]])-FIND("/",Table14[[#This Row],[spawner_sku]])),Table1[Entity Prefab])),10,1,1,"Entities"))</f>
        <v>25</v>
      </c>
      <c r="CI70">
        <f ca="1">ROUND((Table14[[#This Row],[XP]]*Table14[[#This Row],[entity_spawned (AVG)]])*(Table14[[#This Row],[activating_chance]]/100),0)</f>
        <v>60</v>
      </c>
      <c r="CJ70" s="73" t="s">
        <v>351</v>
      </c>
    </row>
    <row r="71" spans="2:88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351</v>
      </c>
      <c r="J71" t="s">
        <v>234</v>
      </c>
      <c r="K71">
        <v>1</v>
      </c>
      <c r="L71">
        <v>250</v>
      </c>
      <c r="M71" s="76">
        <v>80</v>
      </c>
      <c r="N71">
        <f ca="1">INDIRECT(ADDRESS(11+(MATCH(RIGHT(Table3[[#This Row],[spawner_sku]],LEN(Table3[[#This Row],[spawner_sku]])-FIND("/",Table3[[#This Row],[spawner_sku]])),Table1[Entity Prefab])),10,1,1,"Entities"))</f>
        <v>95</v>
      </c>
      <c r="O71" s="76">
        <f ca="1">ROUND((Table3[[#This Row],[XP]]*Table3[[#This Row],[entity_spawned (AVG)]])*(Table3[[#This Row],[activating_chance]]/100),0)</f>
        <v>76</v>
      </c>
      <c r="P71" t="s">
        <v>352</v>
      </c>
      <c r="Q71" s="73"/>
      <c r="R71" t="s">
        <v>410</v>
      </c>
      <c r="S71">
        <v>1</v>
      </c>
      <c r="T71">
        <v>140</v>
      </c>
      <c r="U71" s="76">
        <v>100</v>
      </c>
      <c r="V71">
        <f ca="1">INDIRECT(ADDRESS(11+(MATCH(RIGHT(Table39[[#This Row],[spawner_sku]],LEN(Table39[[#This Row],[spawner_sku]])-FIND("/",Table39[[#This Row],[spawner_sku]])),Table1[Entity Prefab])),10,1,1,"Entities"))</f>
        <v>25</v>
      </c>
      <c r="W71" s="76">
        <v>100</v>
      </c>
      <c r="X71" t="s">
        <v>351</v>
      </c>
      <c r="Z71" t="s">
        <v>230</v>
      </c>
      <c r="AA71">
        <v>2</v>
      </c>
      <c r="AB71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351</v>
      </c>
      <c r="AH71" t="s">
        <v>409</v>
      </c>
      <c r="AI71">
        <v>6</v>
      </c>
      <c r="AJ71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351</v>
      </c>
      <c r="AP71" t="s">
        <v>345</v>
      </c>
      <c r="AQ71">
        <v>1</v>
      </c>
      <c r="AR71">
        <v>300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Prefab])),10,1,1,"Entities"))</f>
        <v>195</v>
      </c>
      <c r="AU71" s="76">
        <f ca="1">ROUND((Table610[[#This Row],[XP]]*Table610[[#This Row],[entity_spawned (AVG)]])*(Table610[[#This Row],[activating_chance]]/100),0)</f>
        <v>195</v>
      </c>
      <c r="AV71" s="73" t="s">
        <v>352</v>
      </c>
      <c r="AX71" t="s">
        <v>230</v>
      </c>
      <c r="AY71">
        <v>5</v>
      </c>
      <c r="AZ71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351</v>
      </c>
      <c r="BF71" t="s">
        <v>233</v>
      </c>
      <c r="BG71">
        <v>1</v>
      </c>
      <c r="BH71">
        <v>5000</v>
      </c>
      <c r="BI71">
        <v>75</v>
      </c>
      <c r="BJ71">
        <f ca="1">INDIRECT(ADDRESS(11+(MATCH(RIGHT(Table11[[#This Row],[spawner_sku]],LEN(Table11[[#This Row],[spawner_sku]])-FIND("/",Table11[[#This Row],[spawner_sku]])),Table1[Entity Prefab])),10,1,1,"Entities"))</f>
        <v>75</v>
      </c>
      <c r="BK71">
        <f ca="1">ROUND((Table11[[#This Row],[XP]]*Table11[[#This Row],[entity_spawned (AVG)]])*(Table11[[#This Row],[activating_chance]]/100),0)</f>
        <v>56</v>
      </c>
      <c r="BL71" s="73" t="s">
        <v>351</v>
      </c>
      <c r="BN71" t="s">
        <v>246</v>
      </c>
      <c r="BO71">
        <v>1</v>
      </c>
      <c r="BP71">
        <v>140</v>
      </c>
      <c r="BQ71">
        <v>50</v>
      </c>
      <c r="BR71">
        <f ca="1">INDIRECT(ADDRESS(11+(MATCH(RIGHT(Table12[[#This Row],[spawner_sku]],LEN(Table12[[#This Row],[spawner_sku]])-FIND("/",Table12[[#This Row],[spawner_sku]])),Table1[Entity Prefab])),10,1,1,"Entities"))</f>
        <v>175</v>
      </c>
      <c r="BS71">
        <f ca="1">ROUND((Table12[[#This Row],[XP]]*Table12[[#This Row],[entity_spawned (AVG)]])*(Table12[[#This Row],[activating_chance]]/100),0)</f>
        <v>88</v>
      </c>
      <c r="BT71" s="73" t="s">
        <v>351</v>
      </c>
      <c r="BV71" t="s">
        <v>234</v>
      </c>
      <c r="BW71">
        <v>1</v>
      </c>
      <c r="BX71">
        <v>250</v>
      </c>
      <c r="BY71">
        <v>100</v>
      </c>
      <c r="BZ71">
        <f ca="1">INDIRECT(ADDRESS(11+(MATCH(RIGHT(Table13[[#This Row],[spawner_sku]],LEN(Table13[[#This Row],[spawner_sku]])-FIND("/",Table13[[#This Row],[spawner_sku]])),Table1[Entity Prefab])),10,1,1,"Entities"))</f>
        <v>95</v>
      </c>
      <c r="CA71">
        <f ca="1">ROUND((Table13[[#This Row],[XP]]*Table13[[#This Row],[entity_spawned (AVG)]])*(Table13[[#This Row],[activating_chance]]/100),0)</f>
        <v>95</v>
      </c>
      <c r="CB71" s="73" t="s">
        <v>352</v>
      </c>
      <c r="CD71" t="s">
        <v>229</v>
      </c>
      <c r="CE71">
        <v>10</v>
      </c>
      <c r="CF71">
        <v>280</v>
      </c>
      <c r="CG71">
        <v>100</v>
      </c>
      <c r="CH71">
        <f ca="1">INDIRECT(ADDRESS(11+(MATCH(RIGHT(Table14[[#This Row],[spawner_sku]],LEN(Table14[[#This Row],[spawner_sku]])-FIND("/",Table14[[#This Row],[spawner_sku]])),Table1[Entity Prefab])),10,1,1,"Entities"))</f>
        <v>25</v>
      </c>
      <c r="CI71">
        <f ca="1">ROUND((Table14[[#This Row],[XP]]*Table14[[#This Row],[entity_spawned (AVG)]])*(Table14[[#This Row],[activating_chance]]/100),0)</f>
        <v>250</v>
      </c>
      <c r="CJ71" s="73" t="s">
        <v>351</v>
      </c>
    </row>
    <row r="72" spans="2:88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351</v>
      </c>
      <c r="J72" t="s">
        <v>234</v>
      </c>
      <c r="K72">
        <v>1</v>
      </c>
      <c r="L72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352</v>
      </c>
      <c r="Q72" s="73"/>
      <c r="R72" t="s">
        <v>410</v>
      </c>
      <c r="S72">
        <v>1</v>
      </c>
      <c r="T72">
        <v>100</v>
      </c>
      <c r="U72" s="76">
        <v>75</v>
      </c>
      <c r="V72">
        <f ca="1">INDIRECT(ADDRESS(11+(MATCH(RIGHT(Table39[[#This Row],[spawner_sku]],LEN(Table39[[#This Row],[spawner_sku]])-FIND("/",Table39[[#This Row],[spawner_sku]])),Table1[Entity Prefab])),10,1,1,"Entities"))</f>
        <v>25</v>
      </c>
      <c r="W72" s="76">
        <v>75</v>
      </c>
      <c r="X72" t="s">
        <v>351</v>
      </c>
      <c r="Z72" t="s">
        <v>230</v>
      </c>
      <c r="AA72">
        <v>1</v>
      </c>
      <c r="AB72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351</v>
      </c>
      <c r="AH72" t="s">
        <v>409</v>
      </c>
      <c r="AI72">
        <v>2</v>
      </c>
      <c r="AJ72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351</v>
      </c>
      <c r="AP72" t="s">
        <v>345</v>
      </c>
      <c r="AQ72">
        <v>1</v>
      </c>
      <c r="AR72">
        <v>300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Prefab])),10,1,1,"Entities"))</f>
        <v>195</v>
      </c>
      <c r="AU72" s="76">
        <f ca="1">ROUND((Table610[[#This Row],[XP]]*Table610[[#This Row],[entity_spawned (AVG)]])*(Table610[[#This Row],[activating_chance]]/100),0)</f>
        <v>195</v>
      </c>
      <c r="AV72" s="73" t="s">
        <v>352</v>
      </c>
      <c r="AX72" t="s">
        <v>230</v>
      </c>
      <c r="AY72">
        <v>5</v>
      </c>
      <c r="AZ72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351</v>
      </c>
      <c r="BF72" t="s">
        <v>233</v>
      </c>
      <c r="BG72">
        <v>1</v>
      </c>
      <c r="BH72">
        <v>5000</v>
      </c>
      <c r="BI72">
        <v>75</v>
      </c>
      <c r="BJ72">
        <f ca="1">INDIRECT(ADDRESS(11+(MATCH(RIGHT(Table11[[#This Row],[spawner_sku]],LEN(Table11[[#This Row],[spawner_sku]])-FIND("/",Table11[[#This Row],[spawner_sku]])),Table1[Entity Prefab])),10,1,1,"Entities"))</f>
        <v>75</v>
      </c>
      <c r="BK72">
        <f ca="1">ROUND((Table11[[#This Row],[XP]]*Table11[[#This Row],[entity_spawned (AVG)]])*(Table11[[#This Row],[activating_chance]]/100),0)</f>
        <v>56</v>
      </c>
      <c r="BL72" s="73" t="s">
        <v>351</v>
      </c>
      <c r="BN72" t="s">
        <v>246</v>
      </c>
      <c r="BO72">
        <v>2</v>
      </c>
      <c r="BP72">
        <v>140</v>
      </c>
      <c r="BQ72">
        <v>30</v>
      </c>
      <c r="BR72">
        <f ca="1">INDIRECT(ADDRESS(11+(MATCH(RIGHT(Table12[[#This Row],[spawner_sku]],LEN(Table12[[#This Row],[spawner_sku]])-FIND("/",Table12[[#This Row],[spawner_sku]])),Table1[Entity Prefab])),10,1,1,"Entities"))</f>
        <v>175</v>
      </c>
      <c r="BS72">
        <f ca="1">ROUND((Table12[[#This Row],[XP]]*Table12[[#This Row],[entity_spawned (AVG)]])*(Table12[[#This Row],[activating_chance]]/100),0)</f>
        <v>105</v>
      </c>
      <c r="BT72" s="73" t="s">
        <v>351</v>
      </c>
      <c r="BV72" t="s">
        <v>235</v>
      </c>
      <c r="BW72">
        <v>1</v>
      </c>
      <c r="BX72">
        <v>300</v>
      </c>
      <c r="BY72">
        <v>100</v>
      </c>
      <c r="BZ72">
        <f ca="1">INDIRECT(ADDRESS(11+(MATCH(RIGHT(Table13[[#This Row],[spawner_sku]],LEN(Table13[[#This Row],[spawner_sku]])-FIND("/",Table13[[#This Row],[spawner_sku]])),Table1[Entity Prefab])),10,1,1,"Entities"))</f>
        <v>195</v>
      </c>
      <c r="CA72">
        <f ca="1">ROUND((Table13[[#This Row],[XP]]*Table13[[#This Row],[entity_spawned (AVG)]])*(Table13[[#This Row],[activating_chance]]/100),0)</f>
        <v>195</v>
      </c>
      <c r="CB72" s="73" t="s">
        <v>352</v>
      </c>
      <c r="CD72" t="s">
        <v>229</v>
      </c>
      <c r="CE72">
        <v>9</v>
      </c>
      <c r="CF72">
        <v>280</v>
      </c>
      <c r="CG72">
        <v>100</v>
      </c>
      <c r="CH72">
        <f ca="1">INDIRECT(ADDRESS(11+(MATCH(RIGHT(Table14[[#This Row],[spawner_sku]],LEN(Table14[[#This Row],[spawner_sku]])-FIND("/",Table14[[#This Row],[spawner_sku]])),Table1[Entity Prefab])),10,1,1,"Entities"))</f>
        <v>25</v>
      </c>
      <c r="CI72">
        <f ca="1">ROUND((Table14[[#This Row],[XP]]*Table14[[#This Row],[entity_spawned (AVG)]])*(Table14[[#This Row],[activating_chance]]/100),0)</f>
        <v>225</v>
      </c>
      <c r="CJ72" s="73" t="s">
        <v>351</v>
      </c>
    </row>
    <row r="73" spans="2:88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351</v>
      </c>
      <c r="J73" t="s">
        <v>234</v>
      </c>
      <c r="K73">
        <v>1</v>
      </c>
      <c r="L73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352</v>
      </c>
      <c r="Q73" s="73"/>
      <c r="R73" t="s">
        <v>410</v>
      </c>
      <c r="S73">
        <v>1</v>
      </c>
      <c r="T73">
        <v>140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Prefab])),10,1,1,"Entities"))</f>
        <v>25</v>
      </c>
      <c r="W73" s="76">
        <v>100</v>
      </c>
      <c r="X73" t="s">
        <v>351</v>
      </c>
      <c r="Z73" t="s">
        <v>230</v>
      </c>
      <c r="AA73">
        <v>3</v>
      </c>
      <c r="AB73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351</v>
      </c>
      <c r="AH73" t="s">
        <v>409</v>
      </c>
      <c r="AI73">
        <v>3</v>
      </c>
      <c r="AJ73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351</v>
      </c>
      <c r="AP73" t="s">
        <v>345</v>
      </c>
      <c r="AQ73">
        <v>1</v>
      </c>
      <c r="AR73">
        <v>300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Prefab])),10,1,1,"Entities"))</f>
        <v>195</v>
      </c>
      <c r="AU73" s="76">
        <f ca="1">ROUND((Table610[[#This Row],[XP]]*Table610[[#This Row],[entity_spawned (AVG)]])*(Table610[[#This Row],[activating_chance]]/100),0)</f>
        <v>195</v>
      </c>
      <c r="AV73" s="73" t="s">
        <v>352</v>
      </c>
      <c r="AX73" t="s">
        <v>230</v>
      </c>
      <c r="AY73">
        <v>1</v>
      </c>
      <c r="AZ73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351</v>
      </c>
      <c r="BF73" t="s">
        <v>233</v>
      </c>
      <c r="BG73">
        <v>1</v>
      </c>
      <c r="BH73">
        <v>5000</v>
      </c>
      <c r="BI73">
        <v>75</v>
      </c>
      <c r="BJ73">
        <f ca="1">INDIRECT(ADDRESS(11+(MATCH(RIGHT(Table11[[#This Row],[spawner_sku]],LEN(Table11[[#This Row],[spawner_sku]])-FIND("/",Table11[[#This Row],[spawner_sku]])),Table1[Entity Prefab])),10,1,1,"Entities"))</f>
        <v>75</v>
      </c>
      <c r="BK73">
        <f ca="1">ROUND((Table11[[#This Row],[XP]]*Table11[[#This Row],[entity_spawned (AVG)]])*(Table11[[#This Row],[activating_chance]]/100),0)</f>
        <v>56</v>
      </c>
      <c r="BL73" s="73" t="s">
        <v>351</v>
      </c>
      <c r="BN73" t="s">
        <v>247</v>
      </c>
      <c r="BO73">
        <v>1</v>
      </c>
      <c r="BP73">
        <v>220</v>
      </c>
      <c r="BQ73">
        <v>100</v>
      </c>
      <c r="BR73">
        <f ca="1">INDIRECT(ADDRESS(11+(MATCH(RIGHT(Table12[[#This Row],[spawner_sku]],LEN(Table12[[#This Row],[spawner_sku]])-FIND("/",Table12[[#This Row],[spawner_sku]])),Table1[Entity Prefab])),10,1,1,"Entities"))</f>
        <v>35</v>
      </c>
      <c r="BS73">
        <f ca="1">ROUND((Table12[[#This Row],[XP]]*Table12[[#This Row],[entity_spawned (AVG)]])*(Table12[[#This Row],[activating_chance]]/100),0)</f>
        <v>35</v>
      </c>
      <c r="BT73" s="73" t="s">
        <v>351</v>
      </c>
      <c r="BV73" t="s">
        <v>235</v>
      </c>
      <c r="BW73">
        <v>1</v>
      </c>
      <c r="BX73">
        <v>300</v>
      </c>
      <c r="BY73">
        <v>80</v>
      </c>
      <c r="BZ73">
        <f ca="1">INDIRECT(ADDRESS(11+(MATCH(RIGHT(Table13[[#This Row],[spawner_sku]],LEN(Table13[[#This Row],[spawner_sku]])-FIND("/",Table13[[#This Row],[spawner_sku]])),Table1[Entity Prefab])),10,1,1,"Entities"))</f>
        <v>195</v>
      </c>
      <c r="CA73">
        <f ca="1">ROUND((Table13[[#This Row],[XP]]*Table13[[#This Row],[entity_spawned (AVG)]])*(Table13[[#This Row],[activating_chance]]/100),0)</f>
        <v>156</v>
      </c>
      <c r="CB73" s="73" t="s">
        <v>352</v>
      </c>
      <c r="CD73" t="s">
        <v>229</v>
      </c>
      <c r="CE73">
        <v>2</v>
      </c>
      <c r="CF73">
        <v>280</v>
      </c>
      <c r="CG73">
        <v>100</v>
      </c>
      <c r="CH73">
        <f ca="1">INDIRECT(ADDRESS(11+(MATCH(RIGHT(Table14[[#This Row],[spawner_sku]],LEN(Table14[[#This Row],[spawner_sku]])-FIND("/",Table14[[#This Row],[spawner_sku]])),Table1[Entity Prefab])),10,1,1,"Entities"))</f>
        <v>25</v>
      </c>
      <c r="CI73">
        <f ca="1">ROUND((Table14[[#This Row],[XP]]*Table14[[#This Row],[entity_spawned (AVG)]])*(Table14[[#This Row],[activating_chance]]/100),0)</f>
        <v>50</v>
      </c>
      <c r="CJ73" s="73" t="s">
        <v>351</v>
      </c>
    </row>
    <row r="74" spans="2:88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351</v>
      </c>
      <c r="J74" t="s">
        <v>234</v>
      </c>
      <c r="K74">
        <v>1</v>
      </c>
      <c r="L74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352</v>
      </c>
      <c r="Q74" s="73"/>
      <c r="R74" t="s">
        <v>410</v>
      </c>
      <c r="S74">
        <v>1</v>
      </c>
      <c r="T74">
        <v>140</v>
      </c>
      <c r="U74" s="76">
        <v>100</v>
      </c>
      <c r="V74">
        <f ca="1">INDIRECT(ADDRESS(11+(MATCH(RIGHT(Table39[[#This Row],[spawner_sku]],LEN(Table39[[#This Row],[spawner_sku]])-FIND("/",Table39[[#This Row],[spawner_sku]])),Table1[Entity Prefab])),10,1,1,"Entities"))</f>
        <v>25</v>
      </c>
      <c r="W74" s="76">
        <v>100</v>
      </c>
      <c r="X74" t="s">
        <v>351</v>
      </c>
      <c r="Z74" t="s">
        <v>230</v>
      </c>
      <c r="AA74">
        <v>6</v>
      </c>
      <c r="AB74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351</v>
      </c>
      <c r="AH74" t="s">
        <v>234</v>
      </c>
      <c r="AI74">
        <v>1</v>
      </c>
      <c r="AJ74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352</v>
      </c>
      <c r="AP74" t="s">
        <v>345</v>
      </c>
      <c r="AQ74">
        <v>1</v>
      </c>
      <c r="AR74">
        <v>300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Prefab])),10,1,1,"Entities"))</f>
        <v>195</v>
      </c>
      <c r="AU74" s="76">
        <f ca="1">ROUND((Table610[[#This Row],[XP]]*Table610[[#This Row],[entity_spawned (AVG)]])*(Table610[[#This Row],[activating_chance]]/100),0)</f>
        <v>195</v>
      </c>
      <c r="AV74" s="73" t="s">
        <v>352</v>
      </c>
      <c r="AX74" t="s">
        <v>230</v>
      </c>
      <c r="AY74">
        <v>3</v>
      </c>
      <c r="AZ74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351</v>
      </c>
      <c r="BF74" t="s">
        <v>234</v>
      </c>
      <c r="BG74">
        <v>1</v>
      </c>
      <c r="BH74">
        <v>250</v>
      </c>
      <c r="BI74">
        <v>100</v>
      </c>
      <c r="BJ74">
        <f ca="1">INDIRECT(ADDRESS(11+(MATCH(RIGHT(Table11[[#This Row],[spawner_sku]],LEN(Table11[[#This Row],[spawner_sku]])-FIND("/",Table11[[#This Row],[spawner_sku]])),Table1[Entity Prefab])),10,1,1,"Entities"))</f>
        <v>95</v>
      </c>
      <c r="BK74">
        <f ca="1">ROUND((Table11[[#This Row],[XP]]*Table11[[#This Row],[entity_spawned (AVG)]])*(Table11[[#This Row],[activating_chance]]/100),0)</f>
        <v>95</v>
      </c>
      <c r="BL74" s="73" t="s">
        <v>352</v>
      </c>
      <c r="BN74" t="s">
        <v>247</v>
      </c>
      <c r="BO74">
        <v>1</v>
      </c>
      <c r="BP74">
        <v>220</v>
      </c>
      <c r="BQ74">
        <v>10</v>
      </c>
      <c r="BR74">
        <f ca="1">INDIRECT(ADDRESS(11+(MATCH(RIGHT(Table12[[#This Row],[spawner_sku]],LEN(Table12[[#This Row],[spawner_sku]])-FIND("/",Table12[[#This Row],[spawner_sku]])),Table1[Entity Prefab])),10,1,1,"Entities"))</f>
        <v>35</v>
      </c>
      <c r="BS74">
        <f ca="1">ROUND((Table12[[#This Row],[XP]]*Table12[[#This Row],[entity_spawned (AVG)]])*(Table12[[#This Row],[activating_chance]]/100),0)</f>
        <v>4</v>
      </c>
      <c r="BT74" s="73" t="s">
        <v>351</v>
      </c>
      <c r="BV74" t="s">
        <v>235</v>
      </c>
      <c r="BW74">
        <v>1</v>
      </c>
      <c r="BX74">
        <v>300</v>
      </c>
      <c r="BY74">
        <v>100</v>
      </c>
      <c r="BZ74">
        <f ca="1">INDIRECT(ADDRESS(11+(MATCH(RIGHT(Table13[[#This Row],[spawner_sku]],LEN(Table13[[#This Row],[spawner_sku]])-FIND("/",Table13[[#This Row],[spawner_sku]])),Table1[Entity Prefab])),10,1,1,"Entities"))</f>
        <v>195</v>
      </c>
      <c r="CA74">
        <f ca="1">ROUND((Table13[[#This Row],[XP]]*Table13[[#This Row],[entity_spawned (AVG)]])*(Table13[[#This Row],[activating_chance]]/100),0)</f>
        <v>195</v>
      </c>
      <c r="CB74" s="73" t="s">
        <v>352</v>
      </c>
      <c r="CD74" t="s">
        <v>229</v>
      </c>
      <c r="CE74">
        <v>3</v>
      </c>
      <c r="CF74">
        <v>280</v>
      </c>
      <c r="CG74">
        <v>100</v>
      </c>
      <c r="CH74">
        <f ca="1">INDIRECT(ADDRESS(11+(MATCH(RIGHT(Table14[[#This Row],[spawner_sku]],LEN(Table14[[#This Row],[spawner_sku]])-FIND("/",Table14[[#This Row],[spawner_sku]])),Table1[Entity Prefab])),10,1,1,"Entities"))</f>
        <v>25</v>
      </c>
      <c r="CI74">
        <f ca="1">ROUND((Table14[[#This Row],[XP]]*Table14[[#This Row],[entity_spawned (AVG)]])*(Table14[[#This Row],[activating_chance]]/100),0)</f>
        <v>75</v>
      </c>
      <c r="CJ74" s="73" t="s">
        <v>351</v>
      </c>
    </row>
    <row r="75" spans="2:88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351</v>
      </c>
      <c r="J75" t="s">
        <v>234</v>
      </c>
      <c r="K75">
        <v>1</v>
      </c>
      <c r="L75">
        <v>250</v>
      </c>
      <c r="M75" s="76">
        <v>100</v>
      </c>
      <c r="N75">
        <f ca="1">INDIRECT(ADDRESS(11+(MATCH(RIGHT(Table3[[#This Row],[spawner_sku]],LEN(Table3[[#This Row],[spawner_sku]])-FIND("/",Table3[[#This Row],[spawner_sku]])),Table1[Entity Prefab])),10,1,1,"Entities"))</f>
        <v>95</v>
      </c>
      <c r="O75" s="76">
        <f ca="1">ROUND((Table3[[#This Row],[XP]]*Table3[[#This Row],[entity_spawned (AVG)]])*(Table3[[#This Row],[activating_chance]]/100),0)</f>
        <v>95</v>
      </c>
      <c r="P75" t="s">
        <v>352</v>
      </c>
      <c r="Q75" s="73"/>
      <c r="R75" t="s">
        <v>410</v>
      </c>
      <c r="S75">
        <v>1</v>
      </c>
      <c r="T75">
        <v>100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Prefab])),10,1,1,"Entities"))</f>
        <v>25</v>
      </c>
      <c r="W75" s="76">
        <v>100</v>
      </c>
      <c r="X75" t="s">
        <v>351</v>
      </c>
      <c r="Z75" t="s">
        <v>230</v>
      </c>
      <c r="AA75">
        <v>1</v>
      </c>
      <c r="AB75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351</v>
      </c>
      <c r="AH75" t="s">
        <v>234</v>
      </c>
      <c r="AI75">
        <v>1</v>
      </c>
      <c r="AJ75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352</v>
      </c>
      <c r="AP75" t="s">
        <v>239</v>
      </c>
      <c r="AQ75">
        <v>1</v>
      </c>
      <c r="AR75">
        <v>2500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Prefab])),10,1,1,"Entities"))</f>
        <v>263</v>
      </c>
      <c r="AU75" s="76">
        <f ca="1">ROUND((Table610[[#This Row],[XP]]*Table610[[#This Row],[entity_spawned (AVG)]])*(Table610[[#This Row],[activating_chance]]/100),0)</f>
        <v>263</v>
      </c>
      <c r="AV75" s="73" t="s">
        <v>352</v>
      </c>
      <c r="AX75" t="s">
        <v>230</v>
      </c>
      <c r="AY75">
        <v>5</v>
      </c>
      <c r="AZ75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351</v>
      </c>
      <c r="BF75" t="s">
        <v>234</v>
      </c>
      <c r="BG75">
        <v>1</v>
      </c>
      <c r="BH75">
        <v>250</v>
      </c>
      <c r="BI75">
        <v>100</v>
      </c>
      <c r="BJ75">
        <f ca="1">INDIRECT(ADDRESS(11+(MATCH(RIGHT(Table11[[#This Row],[spawner_sku]],LEN(Table11[[#This Row],[spawner_sku]])-FIND("/",Table11[[#This Row],[spawner_sku]])),Table1[Entity Prefab])),10,1,1,"Entities"))</f>
        <v>95</v>
      </c>
      <c r="BK75">
        <f ca="1">ROUND((Table11[[#This Row],[XP]]*Table11[[#This Row],[entity_spawned (AVG)]])*(Table11[[#This Row],[activating_chance]]/100),0)</f>
        <v>95</v>
      </c>
      <c r="BL75" s="73" t="s">
        <v>352</v>
      </c>
      <c r="BN75" t="s">
        <v>247</v>
      </c>
      <c r="BO75">
        <v>1</v>
      </c>
      <c r="BP75">
        <v>220</v>
      </c>
      <c r="BQ75">
        <v>80</v>
      </c>
      <c r="BR75">
        <f ca="1">INDIRECT(ADDRESS(11+(MATCH(RIGHT(Table12[[#This Row],[spawner_sku]],LEN(Table12[[#This Row],[spawner_sku]])-FIND("/",Table12[[#This Row],[spawner_sku]])),Table1[Entity Prefab])),10,1,1,"Entities"))</f>
        <v>35</v>
      </c>
      <c r="BS75">
        <f ca="1">ROUND((Table12[[#This Row],[XP]]*Table12[[#This Row],[entity_spawned (AVG)]])*(Table12[[#This Row],[activating_chance]]/100),0)</f>
        <v>28</v>
      </c>
      <c r="BT75" s="73" t="s">
        <v>351</v>
      </c>
      <c r="BV75" t="s">
        <v>235</v>
      </c>
      <c r="BW75">
        <v>1</v>
      </c>
      <c r="BX75">
        <v>300</v>
      </c>
      <c r="BY75">
        <v>80</v>
      </c>
      <c r="BZ75">
        <f ca="1">INDIRECT(ADDRESS(11+(MATCH(RIGHT(Table13[[#This Row],[spawner_sku]],LEN(Table13[[#This Row],[spawner_sku]])-FIND("/",Table13[[#This Row],[spawner_sku]])),Table1[Entity Prefab])),10,1,1,"Entities"))</f>
        <v>195</v>
      </c>
      <c r="CA75">
        <f ca="1">ROUND((Table13[[#This Row],[XP]]*Table13[[#This Row],[entity_spawned (AVG)]])*(Table13[[#This Row],[activating_chance]]/100),0)</f>
        <v>156</v>
      </c>
      <c r="CB75" s="73" t="s">
        <v>352</v>
      </c>
      <c r="CD75" t="s">
        <v>229</v>
      </c>
      <c r="CE75">
        <v>6</v>
      </c>
      <c r="CF75">
        <v>280</v>
      </c>
      <c r="CG75">
        <v>100</v>
      </c>
      <c r="CH75">
        <f ca="1">INDIRECT(ADDRESS(11+(MATCH(RIGHT(Table14[[#This Row],[spawner_sku]],LEN(Table14[[#This Row],[spawner_sku]])-FIND("/",Table14[[#This Row],[spawner_sku]])),Table1[Entity Prefab])),10,1,1,"Entities"))</f>
        <v>25</v>
      </c>
      <c r="CI75">
        <f ca="1">ROUND((Table14[[#This Row],[XP]]*Table14[[#This Row],[entity_spawned (AVG)]])*(Table14[[#This Row],[activating_chance]]/100),0)</f>
        <v>150</v>
      </c>
      <c r="CJ75" s="73" t="s">
        <v>351</v>
      </c>
    </row>
    <row r="76" spans="2:88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351</v>
      </c>
      <c r="J76" t="s">
        <v>234</v>
      </c>
      <c r="K76">
        <v>1</v>
      </c>
      <c r="L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352</v>
      </c>
      <c r="Q76" s="73"/>
      <c r="R76" t="s">
        <v>469</v>
      </c>
      <c r="S76">
        <v>1</v>
      </c>
      <c r="T76">
        <v>100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Prefab])),10,1,1,"Entities"))</f>
        <v>25</v>
      </c>
      <c r="W76" s="76">
        <v>100</v>
      </c>
      <c r="X76" t="s">
        <v>351</v>
      </c>
      <c r="Z76" t="s">
        <v>230</v>
      </c>
      <c r="AA76">
        <v>2</v>
      </c>
      <c r="AB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351</v>
      </c>
      <c r="AH76" t="s">
        <v>234</v>
      </c>
      <c r="AI76">
        <v>1</v>
      </c>
      <c r="AJ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352</v>
      </c>
      <c r="AP76" t="s">
        <v>239</v>
      </c>
      <c r="AQ76">
        <v>1</v>
      </c>
      <c r="AR76">
        <v>2500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Prefab])),10,1,1,"Entities"))</f>
        <v>263</v>
      </c>
      <c r="AU76" s="76">
        <f ca="1">ROUND((Table610[[#This Row],[XP]]*Table610[[#This Row],[entity_spawned (AVG)]])*(Table610[[#This Row],[activating_chance]]/100),0)</f>
        <v>263</v>
      </c>
      <c r="AV76" s="73" t="s">
        <v>352</v>
      </c>
      <c r="AX76" t="s">
        <v>230</v>
      </c>
      <c r="AY76">
        <v>3</v>
      </c>
      <c r="AZ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351</v>
      </c>
      <c r="BF76" t="s">
        <v>234</v>
      </c>
      <c r="BG76">
        <v>1</v>
      </c>
      <c r="BH76">
        <v>250</v>
      </c>
      <c r="BI76">
        <v>100</v>
      </c>
      <c r="BJ76">
        <f ca="1">INDIRECT(ADDRESS(11+(MATCH(RIGHT(Table11[[#This Row],[spawner_sku]],LEN(Table11[[#This Row],[spawner_sku]])-FIND("/",Table11[[#This Row],[spawner_sku]])),Table1[Entity Prefab])),10,1,1,"Entities"))</f>
        <v>95</v>
      </c>
      <c r="BK76">
        <f ca="1">ROUND((Table11[[#This Row],[XP]]*Table11[[#This Row],[entity_spawned (AVG)]])*(Table11[[#This Row],[activating_chance]]/100),0)</f>
        <v>95</v>
      </c>
      <c r="BL76" s="73" t="s">
        <v>352</v>
      </c>
      <c r="BN76" t="s">
        <v>247</v>
      </c>
      <c r="BO76">
        <v>1</v>
      </c>
      <c r="BP76">
        <v>220</v>
      </c>
      <c r="BQ76">
        <v>100</v>
      </c>
      <c r="BR76">
        <f ca="1">INDIRECT(ADDRESS(11+(MATCH(RIGHT(Table12[[#This Row],[spawner_sku]],LEN(Table12[[#This Row],[spawner_sku]])-FIND("/",Table12[[#This Row],[spawner_sku]])),Table1[Entity Prefab])),10,1,1,"Entities"))</f>
        <v>35</v>
      </c>
      <c r="BS76">
        <f ca="1">ROUND((Table12[[#This Row],[XP]]*Table12[[#This Row],[entity_spawned (AVG)]])*(Table12[[#This Row],[activating_chance]]/100),0)</f>
        <v>35</v>
      </c>
      <c r="BT76" s="73" t="s">
        <v>351</v>
      </c>
      <c r="BV76" t="s">
        <v>235</v>
      </c>
      <c r="BW76">
        <v>1</v>
      </c>
      <c r="BX76">
        <v>300</v>
      </c>
      <c r="BY76">
        <v>80</v>
      </c>
      <c r="BZ76">
        <f ca="1">INDIRECT(ADDRESS(11+(MATCH(RIGHT(Table13[[#This Row],[spawner_sku]],LEN(Table13[[#This Row],[spawner_sku]])-FIND("/",Table13[[#This Row],[spawner_sku]])),Table1[Entity Prefab])),10,1,1,"Entities"))</f>
        <v>195</v>
      </c>
      <c r="CA76">
        <f ca="1">ROUND((Table13[[#This Row],[XP]]*Table13[[#This Row],[entity_spawned (AVG)]])*(Table13[[#This Row],[activating_chance]]/100),0)</f>
        <v>156</v>
      </c>
      <c r="CB76" s="73" t="s">
        <v>352</v>
      </c>
      <c r="CD76" t="s">
        <v>229</v>
      </c>
      <c r="CE76">
        <v>6</v>
      </c>
      <c r="CF76">
        <v>220</v>
      </c>
      <c r="CG76">
        <v>30</v>
      </c>
      <c r="CH76">
        <f ca="1">INDIRECT(ADDRESS(11+(MATCH(RIGHT(Table14[[#This Row],[spawner_sku]],LEN(Table14[[#This Row],[spawner_sku]])-FIND("/",Table14[[#This Row],[spawner_sku]])),Table1[Entity Prefab])),10,1,1,"Entities"))</f>
        <v>25</v>
      </c>
      <c r="CI76">
        <f ca="1">ROUND((Table14[[#This Row],[XP]]*Table14[[#This Row],[entity_spawned (AVG)]])*(Table14[[#This Row],[activating_chance]]/100),0)</f>
        <v>45</v>
      </c>
      <c r="CJ76" s="73" t="s">
        <v>351</v>
      </c>
    </row>
    <row r="77" spans="2:88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351</v>
      </c>
      <c r="J77" t="s">
        <v>234</v>
      </c>
      <c r="K77">
        <v>1</v>
      </c>
      <c r="L77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Prefab])),10,1,1,"Entities"))</f>
        <v>95</v>
      </c>
      <c r="O77" s="76">
        <f ca="1">ROUND((Table3[[#This Row],[XP]]*Table3[[#This Row],[entity_spawned (AVG)]])*(Table3[[#This Row],[activating_chance]]/100),0)</f>
        <v>95</v>
      </c>
      <c r="P77" t="s">
        <v>352</v>
      </c>
      <c r="Q77" s="73"/>
      <c r="R77" t="s">
        <v>468</v>
      </c>
      <c r="S77">
        <v>1</v>
      </c>
      <c r="T77">
        <v>140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Prefab])),10,1,1,"Entities"))</f>
        <v>25</v>
      </c>
      <c r="W77" s="76">
        <v>100</v>
      </c>
      <c r="X77" t="s">
        <v>351</v>
      </c>
      <c r="Z77" t="s">
        <v>230</v>
      </c>
      <c r="AA77">
        <v>3</v>
      </c>
      <c r="AB77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351</v>
      </c>
      <c r="AH77" t="s">
        <v>234</v>
      </c>
      <c r="AI77">
        <v>1</v>
      </c>
      <c r="AJ77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352</v>
      </c>
      <c r="AP77" t="s">
        <v>239</v>
      </c>
      <c r="AQ77">
        <v>1</v>
      </c>
      <c r="AR77">
        <v>2500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Prefab])),10,1,1,"Entities"))</f>
        <v>263</v>
      </c>
      <c r="AU77" s="76">
        <f ca="1">ROUND((Table610[[#This Row],[XP]]*Table610[[#This Row],[entity_spawned (AVG)]])*(Table610[[#This Row],[activating_chance]]/100),0)</f>
        <v>263</v>
      </c>
      <c r="AV77" s="73" t="s">
        <v>352</v>
      </c>
      <c r="AX77" t="s">
        <v>230</v>
      </c>
      <c r="AY77">
        <v>1</v>
      </c>
      <c r="AZ77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351</v>
      </c>
      <c r="BF77" t="s">
        <v>234</v>
      </c>
      <c r="BG77">
        <v>1</v>
      </c>
      <c r="BH77">
        <v>250</v>
      </c>
      <c r="BI77">
        <v>100</v>
      </c>
      <c r="BJ77">
        <f ca="1">INDIRECT(ADDRESS(11+(MATCH(RIGHT(Table11[[#This Row],[spawner_sku]],LEN(Table11[[#This Row],[spawner_sku]])-FIND("/",Table11[[#This Row],[spawner_sku]])),Table1[Entity Prefab])),10,1,1,"Entities"))</f>
        <v>95</v>
      </c>
      <c r="BK77">
        <f ca="1">ROUND((Table11[[#This Row],[XP]]*Table11[[#This Row],[entity_spawned (AVG)]])*(Table11[[#This Row],[activating_chance]]/100),0)</f>
        <v>95</v>
      </c>
      <c r="BL77" s="73" t="s">
        <v>352</v>
      </c>
      <c r="BN77" t="s">
        <v>247</v>
      </c>
      <c r="BO77">
        <v>1</v>
      </c>
      <c r="BP77">
        <v>220</v>
      </c>
      <c r="BQ77">
        <v>100</v>
      </c>
      <c r="BR77">
        <f ca="1">INDIRECT(ADDRESS(11+(MATCH(RIGHT(Table12[[#This Row],[spawner_sku]],LEN(Table12[[#This Row],[spawner_sku]])-FIND("/",Table12[[#This Row],[spawner_sku]])),Table1[Entity Prefab])),10,1,1,"Entities"))</f>
        <v>35</v>
      </c>
      <c r="BS77">
        <f ca="1">ROUND((Table12[[#This Row],[XP]]*Table12[[#This Row],[entity_spawned (AVG)]])*(Table12[[#This Row],[activating_chance]]/100),0)</f>
        <v>35</v>
      </c>
      <c r="BT77" s="73" t="s">
        <v>351</v>
      </c>
      <c r="BV77" t="s">
        <v>235</v>
      </c>
      <c r="BW77">
        <v>1</v>
      </c>
      <c r="BX77">
        <v>300</v>
      </c>
      <c r="BY77">
        <v>20</v>
      </c>
      <c r="BZ77">
        <f ca="1">INDIRECT(ADDRESS(11+(MATCH(RIGHT(Table13[[#This Row],[spawner_sku]],LEN(Table13[[#This Row],[spawner_sku]])-FIND("/",Table13[[#This Row],[spawner_sku]])),Table1[Entity Prefab])),10,1,1,"Entities"))</f>
        <v>195</v>
      </c>
      <c r="CA77">
        <f ca="1">ROUND((Table13[[#This Row],[XP]]*Table13[[#This Row],[entity_spawned (AVG)]])*(Table13[[#This Row],[activating_chance]]/100),0)</f>
        <v>39</v>
      </c>
      <c r="CB77" s="73" t="s">
        <v>352</v>
      </c>
      <c r="CD77" t="s">
        <v>229</v>
      </c>
      <c r="CE77">
        <v>3</v>
      </c>
      <c r="CF77">
        <v>200</v>
      </c>
      <c r="CG77">
        <v>100</v>
      </c>
      <c r="CH77">
        <f ca="1">INDIRECT(ADDRESS(11+(MATCH(RIGHT(Table14[[#This Row],[spawner_sku]],LEN(Table14[[#This Row],[spawner_sku]])-FIND("/",Table14[[#This Row],[spawner_sku]])),Table1[Entity Prefab])),10,1,1,"Entities"))</f>
        <v>25</v>
      </c>
      <c r="CI77">
        <f ca="1">ROUND((Table14[[#This Row],[XP]]*Table14[[#This Row],[entity_spawned (AVG)]])*(Table14[[#This Row],[activating_chance]]/100),0)</f>
        <v>75</v>
      </c>
      <c r="CJ77" s="73" t="s">
        <v>351</v>
      </c>
    </row>
    <row r="78" spans="2:88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351</v>
      </c>
      <c r="J78" t="s">
        <v>234</v>
      </c>
      <c r="K78">
        <v>1</v>
      </c>
      <c r="L78">
        <v>250</v>
      </c>
      <c r="M78" s="76">
        <v>100</v>
      </c>
      <c r="N78">
        <f ca="1">INDIRECT(ADDRESS(11+(MATCH(RIGHT(Table3[[#This Row],[spawner_sku]],LEN(Table3[[#This Row],[spawner_sku]])-FIND("/",Table3[[#This Row],[spawner_sku]])),Table1[Entity Prefab])),10,1,1,"Entities"))</f>
        <v>95</v>
      </c>
      <c r="O78" s="76">
        <f ca="1">ROUND((Table3[[#This Row],[XP]]*Table3[[#This Row],[entity_spawned (AVG)]])*(Table3[[#This Row],[activating_chance]]/100),0)</f>
        <v>95</v>
      </c>
      <c r="P78" t="s">
        <v>352</v>
      </c>
      <c r="Q78" s="73"/>
      <c r="R78" t="s">
        <v>468</v>
      </c>
      <c r="S78">
        <v>1</v>
      </c>
      <c r="T78">
        <v>160</v>
      </c>
      <c r="U78" s="76">
        <v>100</v>
      </c>
      <c r="V78">
        <f ca="1">INDIRECT(ADDRESS(11+(MATCH(RIGHT(Table39[[#This Row],[spawner_sku]],LEN(Table39[[#This Row],[spawner_sku]])-FIND("/",Table39[[#This Row],[spawner_sku]])),Table1[Entity Prefab])),10,1,1,"Entities"))</f>
        <v>25</v>
      </c>
      <c r="W78" s="76">
        <v>100</v>
      </c>
      <c r="X78" t="s">
        <v>351</v>
      </c>
      <c r="Z78" t="s">
        <v>230</v>
      </c>
      <c r="AA78">
        <v>2</v>
      </c>
      <c r="AB78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351</v>
      </c>
      <c r="AH78" t="s">
        <v>234</v>
      </c>
      <c r="AI78">
        <v>1</v>
      </c>
      <c r="AJ78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352</v>
      </c>
      <c r="AP78" t="s">
        <v>239</v>
      </c>
      <c r="AQ78">
        <v>1</v>
      </c>
      <c r="AR78">
        <v>2500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Prefab])),10,1,1,"Entities"))</f>
        <v>263</v>
      </c>
      <c r="AU78" s="76">
        <f ca="1">ROUND((Table610[[#This Row],[XP]]*Table610[[#This Row],[entity_spawned (AVG)]])*(Table610[[#This Row],[activating_chance]]/100),0)</f>
        <v>263</v>
      </c>
      <c r="AV78" s="73" t="s">
        <v>352</v>
      </c>
      <c r="AX78" t="s">
        <v>230</v>
      </c>
      <c r="AY78">
        <v>1</v>
      </c>
      <c r="AZ78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351</v>
      </c>
      <c r="BF78" t="s">
        <v>234</v>
      </c>
      <c r="BG78">
        <v>1</v>
      </c>
      <c r="BH78">
        <v>250</v>
      </c>
      <c r="BI78">
        <v>100</v>
      </c>
      <c r="BJ78">
        <f ca="1">INDIRECT(ADDRESS(11+(MATCH(RIGHT(Table11[[#This Row],[spawner_sku]],LEN(Table11[[#This Row],[spawner_sku]])-FIND("/",Table11[[#This Row],[spawner_sku]])),Table1[Entity Prefab])),10,1,1,"Entities"))</f>
        <v>95</v>
      </c>
      <c r="BK78">
        <f ca="1">ROUND((Table11[[#This Row],[XP]]*Table11[[#This Row],[entity_spawned (AVG)]])*(Table11[[#This Row],[activating_chance]]/100),0)</f>
        <v>95</v>
      </c>
      <c r="BL78" s="73" t="s">
        <v>352</v>
      </c>
      <c r="BN78" t="s">
        <v>247</v>
      </c>
      <c r="BO78">
        <v>1</v>
      </c>
      <c r="BP78">
        <v>220</v>
      </c>
      <c r="BQ78">
        <v>100</v>
      </c>
      <c r="BR78">
        <f ca="1">INDIRECT(ADDRESS(11+(MATCH(RIGHT(Table12[[#This Row],[spawner_sku]],LEN(Table12[[#This Row],[spawner_sku]])-FIND("/",Table12[[#This Row],[spawner_sku]])),Table1[Entity Prefab])),10,1,1,"Entities"))</f>
        <v>35</v>
      </c>
      <c r="BS78">
        <f ca="1">ROUND((Table12[[#This Row],[XP]]*Table12[[#This Row],[entity_spawned (AVG)]])*(Table12[[#This Row],[activating_chance]]/100),0)</f>
        <v>35</v>
      </c>
      <c r="BT78" s="73" t="s">
        <v>351</v>
      </c>
      <c r="BV78" t="s">
        <v>235</v>
      </c>
      <c r="BW78">
        <v>1</v>
      </c>
      <c r="BX78">
        <v>300</v>
      </c>
      <c r="BY78">
        <v>80</v>
      </c>
      <c r="BZ78">
        <f ca="1">INDIRECT(ADDRESS(11+(MATCH(RIGHT(Table13[[#This Row],[spawner_sku]],LEN(Table13[[#This Row],[spawner_sku]])-FIND("/",Table13[[#This Row],[spawner_sku]])),Table1[Entity Prefab])),10,1,1,"Entities"))</f>
        <v>195</v>
      </c>
      <c r="CA78">
        <f ca="1">ROUND((Table13[[#This Row],[XP]]*Table13[[#This Row],[entity_spawned (AVG)]])*(Table13[[#This Row],[activating_chance]]/100),0)</f>
        <v>156</v>
      </c>
      <c r="CB78" s="73" t="s">
        <v>352</v>
      </c>
      <c r="CD78" t="s">
        <v>229</v>
      </c>
      <c r="CE78">
        <v>3</v>
      </c>
      <c r="CF78">
        <v>200</v>
      </c>
      <c r="CG78">
        <v>100</v>
      </c>
      <c r="CH78">
        <f ca="1">INDIRECT(ADDRESS(11+(MATCH(RIGHT(Table14[[#This Row],[spawner_sku]],LEN(Table14[[#This Row],[spawner_sku]])-FIND("/",Table14[[#This Row],[spawner_sku]])),Table1[Entity Prefab])),10,1,1,"Entities"))</f>
        <v>25</v>
      </c>
      <c r="CI78">
        <f ca="1">ROUND((Table14[[#This Row],[XP]]*Table14[[#This Row],[entity_spawned (AVG)]])*(Table14[[#This Row],[activating_chance]]/100),0)</f>
        <v>75</v>
      </c>
      <c r="CJ78" s="73" t="s">
        <v>351</v>
      </c>
    </row>
    <row r="79" spans="2:88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351</v>
      </c>
      <c r="J79" t="s">
        <v>234</v>
      </c>
      <c r="K79">
        <v>1</v>
      </c>
      <c r="L79">
        <v>250</v>
      </c>
      <c r="M79" s="76">
        <v>40</v>
      </c>
      <c r="N79">
        <f ca="1">INDIRECT(ADDRESS(11+(MATCH(RIGHT(Table3[[#This Row],[spawner_sku]],LEN(Table3[[#This Row],[spawner_sku]])-FIND("/",Table3[[#This Row],[spawner_sku]])),Table1[Entity Prefab])),10,1,1,"Entities"))</f>
        <v>95</v>
      </c>
      <c r="O79" s="76">
        <f ca="1">ROUND((Table3[[#This Row],[XP]]*Table3[[#This Row],[entity_spawned (AVG)]])*(Table3[[#This Row],[activating_chance]]/100),0)</f>
        <v>38</v>
      </c>
      <c r="P79" t="s">
        <v>352</v>
      </c>
      <c r="Q79" s="73"/>
      <c r="R79" t="s">
        <v>468</v>
      </c>
      <c r="S79">
        <v>1</v>
      </c>
      <c r="T79">
        <v>100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Prefab])),10,1,1,"Entities"))</f>
        <v>25</v>
      </c>
      <c r="W79" s="76">
        <v>100</v>
      </c>
      <c r="X79" t="s">
        <v>351</v>
      </c>
      <c r="Z79" t="s">
        <v>230</v>
      </c>
      <c r="AA79">
        <v>1</v>
      </c>
      <c r="AB79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351</v>
      </c>
      <c r="AH79" t="s">
        <v>234</v>
      </c>
      <c r="AI79">
        <v>1</v>
      </c>
      <c r="AJ79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352</v>
      </c>
      <c r="AP79" t="s">
        <v>240</v>
      </c>
      <c r="AQ79">
        <v>1</v>
      </c>
      <c r="AR79">
        <v>2500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Prefab])),10,1,1,"Entities"))</f>
        <v>263</v>
      </c>
      <c r="AU79" s="76">
        <f ca="1">ROUND((Table610[[#This Row],[XP]]*Table610[[#This Row],[entity_spawned (AVG)]])*(Table610[[#This Row],[activating_chance]]/100),0)</f>
        <v>263</v>
      </c>
      <c r="AV79" s="73" t="s">
        <v>352</v>
      </c>
      <c r="AX79" t="s">
        <v>230</v>
      </c>
      <c r="AY79">
        <v>1</v>
      </c>
      <c r="AZ79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351</v>
      </c>
      <c r="BF79" t="s">
        <v>234</v>
      </c>
      <c r="BG79">
        <v>1</v>
      </c>
      <c r="BH79">
        <v>250</v>
      </c>
      <c r="BI79">
        <v>100</v>
      </c>
      <c r="BJ79">
        <f ca="1">INDIRECT(ADDRESS(11+(MATCH(RIGHT(Table11[[#This Row],[spawner_sku]],LEN(Table11[[#This Row],[spawner_sku]])-FIND("/",Table11[[#This Row],[spawner_sku]])),Table1[Entity Prefab])),10,1,1,"Entities"))</f>
        <v>95</v>
      </c>
      <c r="BK79">
        <f ca="1">ROUND((Table11[[#This Row],[XP]]*Table11[[#This Row],[entity_spawned (AVG)]])*(Table11[[#This Row],[activating_chance]]/100),0)</f>
        <v>95</v>
      </c>
      <c r="BL79" s="73" t="s">
        <v>352</v>
      </c>
      <c r="BN79" t="s">
        <v>247</v>
      </c>
      <c r="BO79">
        <v>1</v>
      </c>
      <c r="BP79">
        <v>220</v>
      </c>
      <c r="BQ79">
        <v>30</v>
      </c>
      <c r="BR79">
        <f ca="1">INDIRECT(ADDRESS(11+(MATCH(RIGHT(Table12[[#This Row],[spawner_sku]],LEN(Table12[[#This Row],[spawner_sku]])-FIND("/",Table12[[#This Row],[spawner_sku]])),Table1[Entity Prefab])),10,1,1,"Entities"))</f>
        <v>35</v>
      </c>
      <c r="BS79">
        <f ca="1">ROUND((Table12[[#This Row],[XP]]*Table12[[#This Row],[entity_spawned (AVG)]])*(Table12[[#This Row],[activating_chance]]/100),0)</f>
        <v>11</v>
      </c>
      <c r="BT79" s="73" t="s">
        <v>351</v>
      </c>
      <c r="BV79" t="s">
        <v>235</v>
      </c>
      <c r="BW79">
        <v>1</v>
      </c>
      <c r="BX79">
        <v>300</v>
      </c>
      <c r="BY79">
        <v>30</v>
      </c>
      <c r="BZ79">
        <f ca="1">INDIRECT(ADDRESS(11+(MATCH(RIGHT(Table13[[#This Row],[spawner_sku]],LEN(Table13[[#This Row],[spawner_sku]])-FIND("/",Table13[[#This Row],[spawner_sku]])),Table1[Entity Prefab])),10,1,1,"Entities"))</f>
        <v>195</v>
      </c>
      <c r="CA79">
        <f ca="1">ROUND((Table13[[#This Row],[XP]]*Table13[[#This Row],[entity_spawned (AVG)]])*(Table13[[#This Row],[activating_chance]]/100),0)</f>
        <v>59</v>
      </c>
      <c r="CB79" s="73" t="s">
        <v>352</v>
      </c>
      <c r="CD79" t="s">
        <v>229</v>
      </c>
      <c r="CE79">
        <v>1</v>
      </c>
      <c r="CF79">
        <v>100</v>
      </c>
      <c r="CG79">
        <v>100</v>
      </c>
      <c r="CH79">
        <f ca="1">INDIRECT(ADDRESS(11+(MATCH(RIGHT(Table14[[#This Row],[spawner_sku]],LEN(Table14[[#This Row],[spawner_sku]])-FIND("/",Table14[[#This Row],[spawner_sku]])),Table1[Entity Prefab])),10,1,1,"Entities"))</f>
        <v>25</v>
      </c>
      <c r="CI79">
        <f ca="1">ROUND((Table14[[#This Row],[XP]]*Table14[[#This Row],[entity_spawned (AVG)]])*(Table14[[#This Row],[activating_chance]]/100),0)</f>
        <v>25</v>
      </c>
      <c r="CJ79" s="73" t="s">
        <v>351</v>
      </c>
    </row>
    <row r="80" spans="2:88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351</v>
      </c>
      <c r="J80" t="s">
        <v>234</v>
      </c>
      <c r="K80">
        <v>1</v>
      </c>
      <c r="L80">
        <v>250</v>
      </c>
      <c r="M80" s="76">
        <v>100</v>
      </c>
      <c r="N80">
        <f ca="1">INDIRECT(ADDRESS(11+(MATCH(RIGHT(Table3[[#This Row],[spawner_sku]],LEN(Table3[[#This Row],[spawner_sku]])-FIND("/",Table3[[#This Row],[spawner_sku]])),Table1[Entity Prefab])),10,1,1,"Entities"))</f>
        <v>95</v>
      </c>
      <c r="O80" s="76">
        <f ca="1">ROUND((Table3[[#This Row],[XP]]*Table3[[#This Row],[entity_spawned (AVG)]])*(Table3[[#This Row],[activating_chance]]/100),0)</f>
        <v>95</v>
      </c>
      <c r="P80" t="s">
        <v>352</v>
      </c>
      <c r="Q80" s="73"/>
      <c r="R80" t="s">
        <v>468</v>
      </c>
      <c r="S80">
        <v>1</v>
      </c>
      <c r="T80">
        <v>100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Prefab])),10,1,1,"Entities"))</f>
        <v>25</v>
      </c>
      <c r="W80" s="76">
        <v>100</v>
      </c>
      <c r="X80" t="s">
        <v>351</v>
      </c>
      <c r="Z80" t="s">
        <v>230</v>
      </c>
      <c r="AA80">
        <v>2</v>
      </c>
      <c r="AB80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351</v>
      </c>
      <c r="AH80" t="s">
        <v>234</v>
      </c>
      <c r="AI80">
        <v>1</v>
      </c>
      <c r="AJ80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352</v>
      </c>
      <c r="AP80" t="s">
        <v>243</v>
      </c>
      <c r="AQ80">
        <v>1</v>
      </c>
      <c r="AR80">
        <v>1500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Prefab])),10,1,1,"Entities"))</f>
        <v>175</v>
      </c>
      <c r="AU80" s="76">
        <f ca="1">ROUND((Table610[[#This Row],[XP]]*Table610[[#This Row],[entity_spawned (AVG)]])*(Table610[[#This Row],[activating_chance]]/100),0)</f>
        <v>175</v>
      </c>
      <c r="AV80" s="73" t="s">
        <v>352</v>
      </c>
      <c r="AX80" t="s">
        <v>230</v>
      </c>
      <c r="AY80">
        <v>1</v>
      </c>
      <c r="AZ80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351</v>
      </c>
      <c r="BF80" t="s">
        <v>234</v>
      </c>
      <c r="BG80">
        <v>1</v>
      </c>
      <c r="BH80">
        <v>250</v>
      </c>
      <c r="BI80">
        <v>100</v>
      </c>
      <c r="BJ80">
        <f ca="1">INDIRECT(ADDRESS(11+(MATCH(RIGHT(Table11[[#This Row],[spawner_sku]],LEN(Table11[[#This Row],[spawner_sku]])-FIND("/",Table11[[#This Row],[spawner_sku]])),Table1[Entity Prefab])),10,1,1,"Entities"))</f>
        <v>95</v>
      </c>
      <c r="BK80">
        <f ca="1">ROUND((Table11[[#This Row],[XP]]*Table11[[#This Row],[entity_spawned (AVG)]])*(Table11[[#This Row],[activating_chance]]/100),0)</f>
        <v>95</v>
      </c>
      <c r="BL80" s="73" t="s">
        <v>352</v>
      </c>
      <c r="BN80" t="s">
        <v>247</v>
      </c>
      <c r="BO80">
        <v>1</v>
      </c>
      <c r="BP80">
        <v>220</v>
      </c>
      <c r="BQ80">
        <v>100</v>
      </c>
      <c r="BR80">
        <f ca="1">INDIRECT(ADDRESS(11+(MATCH(RIGHT(Table12[[#This Row],[spawner_sku]],LEN(Table12[[#This Row],[spawner_sku]])-FIND("/",Table12[[#This Row],[spawner_sku]])),Table1[Entity Prefab])),10,1,1,"Entities"))</f>
        <v>35</v>
      </c>
      <c r="BS80">
        <f ca="1">ROUND((Table12[[#This Row],[XP]]*Table12[[#This Row],[entity_spawned (AVG)]])*(Table12[[#This Row],[activating_chance]]/100),0)</f>
        <v>35</v>
      </c>
      <c r="BT80" s="73" t="s">
        <v>351</v>
      </c>
      <c r="BV80" t="s">
        <v>235</v>
      </c>
      <c r="BW80">
        <v>1</v>
      </c>
      <c r="BX80">
        <v>300</v>
      </c>
      <c r="BY80">
        <v>100</v>
      </c>
      <c r="BZ80">
        <f ca="1">INDIRECT(ADDRESS(11+(MATCH(RIGHT(Table13[[#This Row],[spawner_sku]],LEN(Table13[[#This Row],[spawner_sku]])-FIND("/",Table13[[#This Row],[spawner_sku]])),Table1[Entity Prefab])),10,1,1,"Entities"))</f>
        <v>195</v>
      </c>
      <c r="CA80">
        <f ca="1">ROUND((Table13[[#This Row],[XP]]*Table13[[#This Row],[entity_spawned (AVG)]])*(Table13[[#This Row],[activating_chance]]/100),0)</f>
        <v>195</v>
      </c>
      <c r="CB80" s="73" t="s">
        <v>352</v>
      </c>
      <c r="CD80" t="s">
        <v>229</v>
      </c>
      <c r="CE80">
        <v>3</v>
      </c>
      <c r="CF80">
        <v>280</v>
      </c>
      <c r="CG80">
        <v>100</v>
      </c>
      <c r="CH80">
        <f ca="1">INDIRECT(ADDRESS(11+(MATCH(RIGHT(Table14[[#This Row],[spawner_sku]],LEN(Table14[[#This Row],[spawner_sku]])-FIND("/",Table14[[#This Row],[spawner_sku]])),Table1[Entity Prefab])),10,1,1,"Entities"))</f>
        <v>25</v>
      </c>
      <c r="CI80">
        <f ca="1">ROUND((Table14[[#This Row],[XP]]*Table14[[#This Row],[entity_spawned (AVG)]])*(Table14[[#This Row],[activating_chance]]/100),0)</f>
        <v>75</v>
      </c>
      <c r="CJ80" s="73" t="s">
        <v>351</v>
      </c>
    </row>
    <row r="81" spans="2:88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351</v>
      </c>
      <c r="J81" t="s">
        <v>234</v>
      </c>
      <c r="K81">
        <v>1</v>
      </c>
      <c r="L81">
        <v>250</v>
      </c>
      <c r="M81" s="76">
        <v>100</v>
      </c>
      <c r="N81">
        <f ca="1">INDIRECT(ADDRESS(11+(MATCH(RIGHT(Table3[[#This Row],[spawner_sku]],LEN(Table3[[#This Row],[spawner_sku]])-FIND("/",Table3[[#This Row],[spawner_sku]])),Table1[Entity Prefab])),10,1,1,"Entities"))</f>
        <v>95</v>
      </c>
      <c r="O81" s="76">
        <f ca="1">ROUND((Table3[[#This Row],[XP]]*Table3[[#This Row],[entity_spawned (AVG)]])*(Table3[[#This Row],[activating_chance]]/100),0)</f>
        <v>95</v>
      </c>
      <c r="P81" t="s">
        <v>352</v>
      </c>
      <c r="Q81" s="73"/>
      <c r="R81" t="s">
        <v>468</v>
      </c>
      <c r="S81">
        <v>1</v>
      </c>
      <c r="T81">
        <v>140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Prefab])),10,1,1,"Entities"))</f>
        <v>25</v>
      </c>
      <c r="W81" s="76">
        <v>100</v>
      </c>
      <c r="X81" t="s">
        <v>351</v>
      </c>
      <c r="Z81" t="s">
        <v>230</v>
      </c>
      <c r="AA81">
        <v>7</v>
      </c>
      <c r="AB81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351</v>
      </c>
      <c r="AH81" t="s">
        <v>234</v>
      </c>
      <c r="AI81">
        <v>1</v>
      </c>
      <c r="AJ81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352</v>
      </c>
      <c r="AP81" t="s">
        <v>243</v>
      </c>
      <c r="AQ81">
        <v>1</v>
      </c>
      <c r="AR81">
        <v>1500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Prefab])),10,1,1,"Entities"))</f>
        <v>175</v>
      </c>
      <c r="AU81" s="76">
        <f ca="1">ROUND((Table610[[#This Row],[XP]]*Table610[[#This Row],[entity_spawned (AVG)]])*(Table610[[#This Row],[activating_chance]]/100),0)</f>
        <v>175</v>
      </c>
      <c r="AV81" s="73" t="s">
        <v>352</v>
      </c>
      <c r="AX81" t="s">
        <v>231</v>
      </c>
      <c r="AY81">
        <v>3</v>
      </c>
      <c r="AZ81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351</v>
      </c>
      <c r="BF81" t="s">
        <v>234</v>
      </c>
      <c r="BG81">
        <v>1</v>
      </c>
      <c r="BH81">
        <v>250</v>
      </c>
      <c r="BI81">
        <v>100</v>
      </c>
      <c r="BJ81">
        <f ca="1">INDIRECT(ADDRESS(11+(MATCH(RIGHT(Table11[[#This Row],[spawner_sku]],LEN(Table11[[#This Row],[spawner_sku]])-FIND("/",Table11[[#This Row],[spawner_sku]])),Table1[Entity Prefab])),10,1,1,"Entities"))</f>
        <v>95</v>
      </c>
      <c r="BK81">
        <f ca="1">ROUND((Table11[[#This Row],[XP]]*Table11[[#This Row],[entity_spawned (AVG)]])*(Table11[[#This Row],[activating_chance]]/100),0)</f>
        <v>95</v>
      </c>
      <c r="BL81" s="73" t="s">
        <v>352</v>
      </c>
      <c r="BN81" t="s">
        <v>471</v>
      </c>
      <c r="BO81">
        <v>1</v>
      </c>
      <c r="BP81">
        <v>280</v>
      </c>
      <c r="BQ81">
        <v>100</v>
      </c>
      <c r="BR81">
        <f ca="1">INDIRECT(ADDRESS(11+(MATCH(RIGHT(Table12[[#This Row],[spawner_sku]],LEN(Table12[[#This Row],[spawner_sku]])-FIND("/",Table12[[#This Row],[spawner_sku]])),Table1[Entity Prefab])),10,1,1,"Entities"))</f>
        <v>70</v>
      </c>
      <c r="BS81">
        <f ca="1">ROUND((Table12[[#This Row],[XP]]*Table12[[#This Row],[entity_spawned (AVG)]])*(Table12[[#This Row],[activating_chance]]/100),0)</f>
        <v>70</v>
      </c>
      <c r="BT81" s="73" t="s">
        <v>352</v>
      </c>
      <c r="BV81" t="s">
        <v>235</v>
      </c>
      <c r="BW81">
        <v>1</v>
      </c>
      <c r="BX81">
        <v>300</v>
      </c>
      <c r="BY81">
        <v>10</v>
      </c>
      <c r="BZ81">
        <f ca="1">INDIRECT(ADDRESS(11+(MATCH(RIGHT(Table13[[#This Row],[spawner_sku]],LEN(Table13[[#This Row],[spawner_sku]])-FIND("/",Table13[[#This Row],[spawner_sku]])),Table1[Entity Prefab])),10,1,1,"Entities"))</f>
        <v>195</v>
      </c>
      <c r="CA81">
        <f ca="1">ROUND((Table13[[#This Row],[XP]]*Table13[[#This Row],[entity_spawned (AVG)]])*(Table13[[#This Row],[activating_chance]]/100),0)</f>
        <v>20</v>
      </c>
      <c r="CB81" s="73" t="s">
        <v>352</v>
      </c>
      <c r="CD81" t="s">
        <v>229</v>
      </c>
      <c r="CE81">
        <v>3</v>
      </c>
      <c r="CF81">
        <v>280</v>
      </c>
      <c r="CG81">
        <v>80</v>
      </c>
      <c r="CH81">
        <f ca="1">INDIRECT(ADDRESS(11+(MATCH(RIGHT(Table14[[#This Row],[spawner_sku]],LEN(Table14[[#This Row],[spawner_sku]])-FIND("/",Table14[[#This Row],[spawner_sku]])),Table1[Entity Prefab])),10,1,1,"Entities"))</f>
        <v>25</v>
      </c>
      <c r="CI81">
        <f ca="1">ROUND((Table14[[#This Row],[XP]]*Table14[[#This Row],[entity_spawned (AVG)]])*(Table14[[#This Row],[activating_chance]]/100),0)</f>
        <v>60</v>
      </c>
      <c r="CJ81" s="73" t="s">
        <v>351</v>
      </c>
    </row>
    <row r="82" spans="2:88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351</v>
      </c>
      <c r="J82" t="s">
        <v>234</v>
      </c>
      <c r="K82">
        <v>1</v>
      </c>
      <c r="L82">
        <v>250</v>
      </c>
      <c r="M82" s="76">
        <v>50</v>
      </c>
      <c r="N82">
        <f ca="1">INDIRECT(ADDRESS(11+(MATCH(RIGHT(Table3[[#This Row],[spawner_sku]],LEN(Table3[[#This Row],[spawner_sku]])-FIND("/",Table3[[#This Row],[spawner_sku]])),Table1[Entity Prefab])),10,1,1,"Entities"))</f>
        <v>95</v>
      </c>
      <c r="O82" s="76">
        <f ca="1">ROUND((Table3[[#This Row],[XP]]*Table3[[#This Row],[entity_spawned (AVG)]])*(Table3[[#This Row],[activating_chance]]/100),0)</f>
        <v>48</v>
      </c>
      <c r="P82" t="s">
        <v>352</v>
      </c>
      <c r="Q82" s="73"/>
      <c r="R82" t="s">
        <v>468</v>
      </c>
      <c r="S82">
        <v>1</v>
      </c>
      <c r="T82">
        <v>140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Prefab])),10,1,1,"Entities"))</f>
        <v>25</v>
      </c>
      <c r="W82" s="76">
        <v>100</v>
      </c>
      <c r="X82" t="s">
        <v>351</v>
      </c>
      <c r="Z82" t="s">
        <v>230</v>
      </c>
      <c r="AA82">
        <v>2</v>
      </c>
      <c r="AB82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351</v>
      </c>
      <c r="AH82" t="s">
        <v>234</v>
      </c>
      <c r="AI82">
        <v>1</v>
      </c>
      <c r="AJ82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352</v>
      </c>
      <c r="AP82" t="s">
        <v>243</v>
      </c>
      <c r="AQ82">
        <v>1</v>
      </c>
      <c r="AR82">
        <v>1500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Prefab])),10,1,1,"Entities"))</f>
        <v>175</v>
      </c>
      <c r="AU82" s="76">
        <f ca="1">ROUND((Table610[[#This Row],[XP]]*Table610[[#This Row],[entity_spawned (AVG)]])*(Table610[[#This Row],[activating_chance]]/100),0)</f>
        <v>175</v>
      </c>
      <c r="AV82" s="73" t="s">
        <v>352</v>
      </c>
      <c r="AX82" t="s">
        <v>231</v>
      </c>
      <c r="AY82">
        <v>3</v>
      </c>
      <c r="AZ82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351</v>
      </c>
      <c r="BF82" t="s">
        <v>234</v>
      </c>
      <c r="BG82">
        <v>1</v>
      </c>
      <c r="BH82">
        <v>250</v>
      </c>
      <c r="BI82">
        <v>100</v>
      </c>
      <c r="BJ82">
        <f ca="1">INDIRECT(ADDRESS(11+(MATCH(RIGHT(Table11[[#This Row],[spawner_sku]],LEN(Table11[[#This Row],[spawner_sku]])-FIND("/",Table11[[#This Row],[spawner_sku]])),Table1[Entity Prefab])),10,1,1,"Entities"))</f>
        <v>95</v>
      </c>
      <c r="BK82">
        <f ca="1">ROUND((Table11[[#This Row],[XP]]*Table11[[#This Row],[entity_spawned (AVG)]])*(Table11[[#This Row],[activating_chance]]/100),0)</f>
        <v>95</v>
      </c>
      <c r="BL82" s="73" t="s">
        <v>352</v>
      </c>
      <c r="BN82" t="s">
        <v>471</v>
      </c>
      <c r="BO82">
        <v>2</v>
      </c>
      <c r="BP82">
        <v>280</v>
      </c>
      <c r="BQ82">
        <v>100</v>
      </c>
      <c r="BR82">
        <f ca="1">INDIRECT(ADDRESS(11+(MATCH(RIGHT(Table12[[#This Row],[spawner_sku]],LEN(Table12[[#This Row],[spawner_sku]])-FIND("/",Table12[[#This Row],[spawner_sku]])),Table1[Entity Prefab])),10,1,1,"Entities"))</f>
        <v>70</v>
      </c>
      <c r="BS82">
        <f ca="1">ROUND((Table12[[#This Row],[XP]]*Table12[[#This Row],[entity_spawned (AVG)]])*(Table12[[#This Row],[activating_chance]]/100),0)</f>
        <v>140</v>
      </c>
      <c r="BT82" s="73" t="s">
        <v>352</v>
      </c>
      <c r="BV82" t="s">
        <v>236</v>
      </c>
      <c r="BW82">
        <v>1</v>
      </c>
      <c r="BX82">
        <v>340</v>
      </c>
      <c r="BY82">
        <v>100</v>
      </c>
      <c r="BZ82">
        <f ca="1">INDIRECT(ADDRESS(11+(MATCH(RIGHT(Table13[[#This Row],[spawner_sku]],LEN(Table13[[#This Row],[spawner_sku]])-FIND("/",Table13[[#This Row],[spawner_sku]])),Table1[Entity Prefab])),10,1,1,"Entities"))</f>
        <v>263</v>
      </c>
      <c r="CA82">
        <f ca="1">ROUND((Table13[[#This Row],[XP]]*Table13[[#This Row],[entity_spawned (AVG)]])*(Table13[[#This Row],[activating_chance]]/100),0)</f>
        <v>263</v>
      </c>
      <c r="CB82" s="73" t="s">
        <v>352</v>
      </c>
      <c r="CD82" t="s">
        <v>229</v>
      </c>
      <c r="CE82">
        <v>7</v>
      </c>
      <c r="CF82">
        <v>280</v>
      </c>
      <c r="CG82">
        <v>100</v>
      </c>
      <c r="CH82">
        <f ca="1">INDIRECT(ADDRESS(11+(MATCH(RIGHT(Table14[[#This Row],[spawner_sku]],LEN(Table14[[#This Row],[spawner_sku]])-FIND("/",Table14[[#This Row],[spawner_sku]])),Table1[Entity Prefab])),10,1,1,"Entities"))</f>
        <v>25</v>
      </c>
      <c r="CI82">
        <f ca="1">ROUND((Table14[[#This Row],[XP]]*Table14[[#This Row],[entity_spawned (AVG)]])*(Table14[[#This Row],[activating_chance]]/100),0)</f>
        <v>175</v>
      </c>
      <c r="CJ82" s="73" t="s">
        <v>351</v>
      </c>
    </row>
    <row r="83" spans="2:88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351</v>
      </c>
      <c r="J83" t="s">
        <v>234</v>
      </c>
      <c r="K83">
        <v>1</v>
      </c>
      <c r="L83">
        <v>250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Prefab])),10,1,1,"Entities"))</f>
        <v>95</v>
      </c>
      <c r="O83" s="76">
        <f ca="1">ROUND((Table3[[#This Row],[XP]]*Table3[[#This Row],[entity_spawned (AVG)]])*(Table3[[#This Row],[activating_chance]]/100),0)</f>
        <v>95</v>
      </c>
      <c r="P83" t="s">
        <v>352</v>
      </c>
      <c r="Q83" s="73"/>
      <c r="R83" t="s">
        <v>468</v>
      </c>
      <c r="S83">
        <v>1</v>
      </c>
      <c r="T83">
        <v>140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Prefab])),10,1,1,"Entities"))</f>
        <v>25</v>
      </c>
      <c r="W83" s="76">
        <v>100</v>
      </c>
      <c r="X83" t="s">
        <v>351</v>
      </c>
      <c r="Z83" t="s">
        <v>230</v>
      </c>
      <c r="AA83">
        <v>1</v>
      </c>
      <c r="AB83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351</v>
      </c>
      <c r="AH83" t="s">
        <v>234</v>
      </c>
      <c r="AI83">
        <v>1</v>
      </c>
      <c r="AJ83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352</v>
      </c>
      <c r="AP83" t="s">
        <v>243</v>
      </c>
      <c r="AQ83">
        <v>1</v>
      </c>
      <c r="AR83">
        <v>1500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Prefab])),10,1,1,"Entities"))</f>
        <v>175</v>
      </c>
      <c r="AU83" s="76">
        <f ca="1">ROUND((Table610[[#This Row],[XP]]*Table610[[#This Row],[entity_spawned (AVG)]])*(Table610[[#This Row],[activating_chance]]/100),0)</f>
        <v>175</v>
      </c>
      <c r="AV83" s="73" t="s">
        <v>352</v>
      </c>
      <c r="AX83" t="s">
        <v>231</v>
      </c>
      <c r="AY83">
        <v>5</v>
      </c>
      <c r="AZ83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351</v>
      </c>
      <c r="BF83" t="s">
        <v>234</v>
      </c>
      <c r="BG83">
        <v>1</v>
      </c>
      <c r="BH83">
        <v>250</v>
      </c>
      <c r="BI83">
        <v>100</v>
      </c>
      <c r="BJ83">
        <f ca="1">INDIRECT(ADDRESS(11+(MATCH(RIGHT(Table11[[#This Row],[spawner_sku]],LEN(Table11[[#This Row],[spawner_sku]])-FIND("/",Table11[[#This Row],[spawner_sku]])),Table1[Entity Prefab])),10,1,1,"Entities"))</f>
        <v>95</v>
      </c>
      <c r="BK83">
        <f ca="1">ROUND((Table11[[#This Row],[XP]]*Table11[[#This Row],[entity_spawned (AVG)]])*(Table11[[#This Row],[activating_chance]]/100),0)</f>
        <v>95</v>
      </c>
      <c r="BL83" s="73" t="s">
        <v>352</v>
      </c>
      <c r="BN83" t="s">
        <v>402</v>
      </c>
      <c r="BO83">
        <v>1</v>
      </c>
      <c r="BP83">
        <v>450</v>
      </c>
      <c r="BQ83">
        <v>100</v>
      </c>
      <c r="BR83">
        <f ca="1">INDIRECT(ADDRESS(11+(MATCH(RIGHT(Table12[[#This Row],[spawner_sku]],LEN(Table12[[#This Row],[spawner_sku]])-FIND("/",Table12[[#This Row],[spawner_sku]])),Table1[Entity Prefab])),10,1,1,"Entities"))</f>
        <v>75</v>
      </c>
      <c r="BS83">
        <f ca="1">ROUND((Table12[[#This Row],[XP]]*Table12[[#This Row],[entity_spawned (AVG)]])*(Table12[[#This Row],[activating_chance]]/100),0)</f>
        <v>75</v>
      </c>
      <c r="BT83" s="73" t="s">
        <v>351</v>
      </c>
      <c r="BV83" t="s">
        <v>236</v>
      </c>
      <c r="BW83">
        <v>1</v>
      </c>
      <c r="BX83">
        <v>340</v>
      </c>
      <c r="BY83">
        <v>100</v>
      </c>
      <c r="BZ83">
        <f ca="1">INDIRECT(ADDRESS(11+(MATCH(RIGHT(Table13[[#This Row],[spawner_sku]],LEN(Table13[[#This Row],[spawner_sku]])-FIND("/",Table13[[#This Row],[spawner_sku]])),Table1[Entity Prefab])),10,1,1,"Entities"))</f>
        <v>263</v>
      </c>
      <c r="CA83">
        <f ca="1">ROUND((Table13[[#This Row],[XP]]*Table13[[#This Row],[entity_spawned (AVG)]])*(Table13[[#This Row],[activating_chance]]/100),0)</f>
        <v>263</v>
      </c>
      <c r="CB83" s="73" t="s">
        <v>352</v>
      </c>
      <c r="CD83" t="s">
        <v>229</v>
      </c>
      <c r="CE83">
        <v>3</v>
      </c>
      <c r="CF83">
        <v>100</v>
      </c>
      <c r="CG83">
        <v>80</v>
      </c>
      <c r="CH83">
        <f ca="1">INDIRECT(ADDRESS(11+(MATCH(RIGHT(Table14[[#This Row],[spawner_sku]],LEN(Table14[[#This Row],[spawner_sku]])-FIND("/",Table14[[#This Row],[spawner_sku]])),Table1[Entity Prefab])),10,1,1,"Entities"))</f>
        <v>25</v>
      </c>
      <c r="CI83">
        <f ca="1">ROUND((Table14[[#This Row],[XP]]*Table14[[#This Row],[entity_spawned (AVG)]])*(Table14[[#This Row],[activating_chance]]/100),0)</f>
        <v>60</v>
      </c>
      <c r="CJ83" s="73" t="s">
        <v>351</v>
      </c>
    </row>
    <row r="84" spans="2:88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351</v>
      </c>
      <c r="J84" t="s">
        <v>235</v>
      </c>
      <c r="K84">
        <v>1</v>
      </c>
      <c r="L84">
        <v>250</v>
      </c>
      <c r="M84" s="76">
        <v>50</v>
      </c>
      <c r="N84">
        <f ca="1">INDIRECT(ADDRESS(11+(MATCH(RIGHT(Table3[[#This Row],[spawner_sku]],LEN(Table3[[#This Row],[spawner_sku]])-FIND("/",Table3[[#This Row],[spawner_sku]])),Table1[Entity Prefab])),10,1,1,"Entities"))</f>
        <v>195</v>
      </c>
      <c r="O84" s="76">
        <f ca="1">ROUND((Table3[[#This Row],[XP]]*Table3[[#This Row],[entity_spawned (AVG)]])*(Table3[[#This Row],[activating_chance]]/100),0)</f>
        <v>98</v>
      </c>
      <c r="P84" t="s">
        <v>352</v>
      </c>
      <c r="Q84" s="73"/>
      <c r="R84" t="s">
        <v>468</v>
      </c>
      <c r="S84">
        <v>1</v>
      </c>
      <c r="T84">
        <v>140</v>
      </c>
      <c r="U84" s="76">
        <v>100</v>
      </c>
      <c r="V84">
        <f ca="1">INDIRECT(ADDRESS(11+(MATCH(RIGHT(Table39[[#This Row],[spawner_sku]],LEN(Table39[[#This Row],[spawner_sku]])-FIND("/",Table39[[#This Row],[spawner_sku]])),Table1[Entity Prefab])),10,1,1,"Entities"))</f>
        <v>25</v>
      </c>
      <c r="W84" s="76">
        <v>100</v>
      </c>
      <c r="X84" t="s">
        <v>351</v>
      </c>
      <c r="Z84" t="s">
        <v>230</v>
      </c>
      <c r="AA84">
        <v>1</v>
      </c>
      <c r="AB84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351</v>
      </c>
      <c r="AH84" t="s">
        <v>234</v>
      </c>
      <c r="AI84">
        <v>1</v>
      </c>
      <c r="AJ84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352</v>
      </c>
      <c r="AP84" t="s">
        <v>243</v>
      </c>
      <c r="AQ84">
        <v>1</v>
      </c>
      <c r="AR84">
        <v>1500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Prefab])),10,1,1,"Entities"))</f>
        <v>175</v>
      </c>
      <c r="AU84" s="76">
        <f ca="1">ROUND((Table610[[#This Row],[XP]]*Table610[[#This Row],[entity_spawned (AVG)]])*(Table610[[#This Row],[activating_chance]]/100),0)</f>
        <v>175</v>
      </c>
      <c r="AV84" s="73" t="s">
        <v>352</v>
      </c>
      <c r="AX84" t="s">
        <v>231</v>
      </c>
      <c r="AY84">
        <v>5</v>
      </c>
      <c r="AZ84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351</v>
      </c>
      <c r="BF84" t="s">
        <v>234</v>
      </c>
      <c r="BG84">
        <v>1</v>
      </c>
      <c r="BH84">
        <v>250</v>
      </c>
      <c r="BI84">
        <v>100</v>
      </c>
      <c r="BJ84">
        <f ca="1">INDIRECT(ADDRESS(11+(MATCH(RIGHT(Table11[[#This Row],[spawner_sku]],LEN(Table11[[#This Row],[spawner_sku]])-FIND("/",Table11[[#This Row],[spawner_sku]])),Table1[Entity Prefab])),10,1,1,"Entities"))</f>
        <v>95</v>
      </c>
      <c r="BK84">
        <f ca="1">ROUND((Table11[[#This Row],[XP]]*Table11[[#This Row],[entity_spawned (AVG)]])*(Table11[[#This Row],[activating_chance]]/100),0)</f>
        <v>95</v>
      </c>
      <c r="BL84" s="73" t="s">
        <v>352</v>
      </c>
      <c r="BN84" t="s">
        <v>491</v>
      </c>
      <c r="BO84">
        <v>1</v>
      </c>
      <c r="BP84">
        <v>240</v>
      </c>
      <c r="BQ84">
        <v>100</v>
      </c>
      <c r="BR84">
        <f ca="1">INDIRECT(ADDRESS(11+(MATCH(RIGHT(Table12[[#This Row],[spawner_sku]],LEN(Table12[[#This Row],[spawner_sku]])-FIND("/",Table12[[#This Row],[spawner_sku]])),Table1[Entity Prefab])),10,1,1,"Entities"))</f>
        <v>55</v>
      </c>
      <c r="BS84">
        <f ca="1">ROUND((Table12[[#This Row],[XP]]*Table12[[#This Row],[entity_spawned (AVG)]])*(Table12[[#This Row],[activating_chance]]/100),0)</f>
        <v>55</v>
      </c>
      <c r="BT84" s="73" t="s">
        <v>352</v>
      </c>
      <c r="BV84" t="s">
        <v>236</v>
      </c>
      <c r="BW84">
        <v>1</v>
      </c>
      <c r="BX84">
        <v>340</v>
      </c>
      <c r="BY84">
        <v>100</v>
      </c>
      <c r="BZ84">
        <f ca="1">INDIRECT(ADDRESS(11+(MATCH(RIGHT(Table13[[#This Row],[spawner_sku]],LEN(Table13[[#This Row],[spawner_sku]])-FIND("/",Table13[[#This Row],[spawner_sku]])),Table1[Entity Prefab])),10,1,1,"Entities"))</f>
        <v>263</v>
      </c>
      <c r="CA84">
        <f ca="1">ROUND((Table13[[#This Row],[XP]]*Table13[[#This Row],[entity_spawned (AVG)]])*(Table13[[#This Row],[activating_chance]]/100),0)</f>
        <v>263</v>
      </c>
      <c r="CB84" s="73" t="s">
        <v>352</v>
      </c>
      <c r="CD84" t="s">
        <v>229</v>
      </c>
      <c r="CE84">
        <v>4</v>
      </c>
      <c r="CF84">
        <v>280</v>
      </c>
      <c r="CG84">
        <v>80</v>
      </c>
      <c r="CH84">
        <f ca="1">INDIRECT(ADDRESS(11+(MATCH(RIGHT(Table14[[#This Row],[spawner_sku]],LEN(Table14[[#This Row],[spawner_sku]])-FIND("/",Table14[[#This Row],[spawner_sku]])),Table1[Entity Prefab])),10,1,1,"Entities"))</f>
        <v>25</v>
      </c>
      <c r="CI84">
        <f ca="1">ROUND((Table14[[#This Row],[XP]]*Table14[[#This Row],[entity_spawned (AVG)]])*(Table14[[#This Row],[activating_chance]]/100),0)</f>
        <v>80</v>
      </c>
      <c r="CJ84" s="73" t="s">
        <v>351</v>
      </c>
    </row>
    <row r="85" spans="2:88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351</v>
      </c>
      <c r="J85" t="s">
        <v>235</v>
      </c>
      <c r="K85">
        <v>1</v>
      </c>
      <c r="L85">
        <v>300</v>
      </c>
      <c r="M85" s="76">
        <v>60</v>
      </c>
      <c r="N85">
        <f ca="1">INDIRECT(ADDRESS(11+(MATCH(RIGHT(Table3[[#This Row],[spawner_sku]],LEN(Table3[[#This Row],[spawner_sku]])-FIND("/",Table3[[#This Row],[spawner_sku]])),Table1[Entity Prefab])),10,1,1,"Entities"))</f>
        <v>195</v>
      </c>
      <c r="O85" s="76">
        <f ca="1">ROUND((Table3[[#This Row],[XP]]*Table3[[#This Row],[entity_spawned (AVG)]])*(Table3[[#This Row],[activating_chance]]/100),0)</f>
        <v>117</v>
      </c>
      <c r="P85" t="s">
        <v>352</v>
      </c>
      <c r="Q85" s="73"/>
      <c r="R85" t="s">
        <v>256</v>
      </c>
      <c r="S85">
        <v>1</v>
      </c>
      <c r="T85">
        <v>170</v>
      </c>
      <c r="U85" s="76">
        <v>100</v>
      </c>
      <c r="V85">
        <f ca="1">INDIRECT(ADDRESS(11+(MATCH(RIGHT(Table39[[#This Row],[spawner_sku]],LEN(Table39[[#This Row],[spawner_sku]])-FIND("/",Table39[[#This Row],[spawner_sku]])),Table1[Entity Prefab])),10,1,1,"Entities"))</f>
        <v>70</v>
      </c>
      <c r="W85" s="76">
        <v>100</v>
      </c>
      <c r="X85" t="s">
        <v>352</v>
      </c>
      <c r="Z85" t="s">
        <v>230</v>
      </c>
      <c r="AA85">
        <v>1</v>
      </c>
      <c r="AB85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351</v>
      </c>
      <c r="AH85" t="s">
        <v>234</v>
      </c>
      <c r="AI85">
        <v>1</v>
      </c>
      <c r="AJ85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352</v>
      </c>
      <c r="AP85" t="s">
        <v>243</v>
      </c>
      <c r="AQ85">
        <v>1</v>
      </c>
      <c r="AR85">
        <v>1500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Prefab])),10,1,1,"Entities"))</f>
        <v>175</v>
      </c>
      <c r="AU85" s="76">
        <f ca="1">ROUND((Table610[[#This Row],[XP]]*Table610[[#This Row],[entity_spawned (AVG)]])*(Table610[[#This Row],[activating_chance]]/100),0)</f>
        <v>175</v>
      </c>
      <c r="AV85" s="73" t="s">
        <v>352</v>
      </c>
      <c r="AX85" t="s">
        <v>231</v>
      </c>
      <c r="AY85">
        <v>6</v>
      </c>
      <c r="AZ85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351</v>
      </c>
      <c r="BF85" t="s">
        <v>234</v>
      </c>
      <c r="BG85">
        <v>1</v>
      </c>
      <c r="BH85">
        <v>250</v>
      </c>
      <c r="BI85">
        <v>100</v>
      </c>
      <c r="BJ85">
        <f ca="1">INDIRECT(ADDRESS(11+(MATCH(RIGHT(Table11[[#This Row],[spawner_sku]],LEN(Table11[[#This Row],[spawner_sku]])-FIND("/",Table11[[#This Row],[spawner_sku]])),Table1[Entity Prefab])),10,1,1,"Entities"))</f>
        <v>95</v>
      </c>
      <c r="BK85">
        <f ca="1">ROUND((Table11[[#This Row],[XP]]*Table11[[#This Row],[entity_spawned (AVG)]])*(Table11[[#This Row],[activating_chance]]/100),0)</f>
        <v>95</v>
      </c>
      <c r="BL85" s="73" t="s">
        <v>352</v>
      </c>
      <c r="BN85" t="s">
        <v>491</v>
      </c>
      <c r="BO85">
        <v>1</v>
      </c>
      <c r="BP85">
        <v>240</v>
      </c>
      <c r="BQ85">
        <v>100</v>
      </c>
      <c r="BR85">
        <f ca="1">INDIRECT(ADDRESS(11+(MATCH(RIGHT(Table12[[#This Row],[spawner_sku]],LEN(Table12[[#This Row],[spawner_sku]])-FIND("/",Table12[[#This Row],[spawner_sku]])),Table1[Entity Prefab])),10,1,1,"Entities"))</f>
        <v>55</v>
      </c>
      <c r="BS85">
        <f ca="1">ROUND((Table12[[#This Row],[XP]]*Table12[[#This Row],[entity_spawned (AVG)]])*(Table12[[#This Row],[activating_chance]]/100),0)</f>
        <v>55</v>
      </c>
      <c r="BT85" s="73" t="s">
        <v>352</v>
      </c>
      <c r="BV85" t="s">
        <v>417</v>
      </c>
      <c r="BW85">
        <v>1</v>
      </c>
      <c r="BX85">
        <v>340</v>
      </c>
      <c r="BY85">
        <v>100</v>
      </c>
      <c r="BZ85">
        <f ca="1">INDIRECT(ADDRESS(11+(MATCH(RIGHT(Table13[[#This Row],[spawner_sku]],LEN(Table13[[#This Row],[spawner_sku]])-FIND("/",Table13[[#This Row],[spawner_sku]])),Table1[Entity Prefab])),10,1,1,"Entities"))</f>
        <v>263</v>
      </c>
      <c r="CA85">
        <f ca="1">ROUND((Table13[[#This Row],[XP]]*Table13[[#This Row],[entity_spawned (AVG)]])*(Table13[[#This Row],[activating_chance]]/100),0)</f>
        <v>263</v>
      </c>
      <c r="CB85" s="73" t="s">
        <v>352</v>
      </c>
      <c r="CD85" t="s">
        <v>229</v>
      </c>
      <c r="CE85">
        <v>9</v>
      </c>
      <c r="CF85">
        <v>280</v>
      </c>
      <c r="CG85">
        <v>80</v>
      </c>
      <c r="CH85">
        <f ca="1">INDIRECT(ADDRESS(11+(MATCH(RIGHT(Table14[[#This Row],[spawner_sku]],LEN(Table14[[#This Row],[spawner_sku]])-FIND("/",Table14[[#This Row],[spawner_sku]])),Table1[Entity Prefab])),10,1,1,"Entities"))</f>
        <v>25</v>
      </c>
      <c r="CI85">
        <f ca="1">ROUND((Table14[[#This Row],[XP]]*Table14[[#This Row],[entity_spawned (AVG)]])*(Table14[[#This Row],[activating_chance]]/100),0)</f>
        <v>180</v>
      </c>
      <c r="CJ85" s="73" t="s">
        <v>351</v>
      </c>
    </row>
    <row r="86" spans="2:88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351</v>
      </c>
      <c r="J86" t="s">
        <v>235</v>
      </c>
      <c r="K86">
        <v>1</v>
      </c>
      <c r="L8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352</v>
      </c>
      <c r="Q86" s="73"/>
      <c r="R86" t="s">
        <v>256</v>
      </c>
      <c r="S86">
        <v>1</v>
      </c>
      <c r="T86">
        <v>170</v>
      </c>
      <c r="U86" s="76">
        <v>100</v>
      </c>
      <c r="V86">
        <f ca="1">INDIRECT(ADDRESS(11+(MATCH(RIGHT(Table39[[#This Row],[spawner_sku]],LEN(Table39[[#This Row],[spawner_sku]])-FIND("/",Table39[[#This Row],[spawner_sku]])),Table1[Entity Prefab])),10,1,1,"Entities"))</f>
        <v>70</v>
      </c>
      <c r="W86" s="76">
        <v>100</v>
      </c>
      <c r="X86" t="s">
        <v>352</v>
      </c>
      <c r="Z86" t="s">
        <v>230</v>
      </c>
      <c r="AA86">
        <v>2</v>
      </c>
      <c r="AB8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351</v>
      </c>
      <c r="AH86" t="s">
        <v>234</v>
      </c>
      <c r="AI86">
        <v>1</v>
      </c>
      <c r="AJ8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352</v>
      </c>
      <c r="AP86" t="s">
        <v>245</v>
      </c>
      <c r="AQ86">
        <v>1</v>
      </c>
      <c r="AR86">
        <v>200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Prefab])),10,1,1,"Entities"))</f>
        <v>175</v>
      </c>
      <c r="AU86" s="76">
        <f ca="1">ROUND((Table610[[#This Row],[XP]]*Table610[[#This Row],[entity_spawned (AVG)]])*(Table610[[#This Row],[activating_chance]]/100),0)</f>
        <v>175</v>
      </c>
      <c r="AV86" s="73" t="s">
        <v>351</v>
      </c>
      <c r="AX86" t="s">
        <v>231</v>
      </c>
      <c r="AY86">
        <v>7</v>
      </c>
      <c r="AZ8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351</v>
      </c>
      <c r="BF86" t="s">
        <v>234</v>
      </c>
      <c r="BG86">
        <v>1</v>
      </c>
      <c r="BH86">
        <v>250</v>
      </c>
      <c r="BI86">
        <v>100</v>
      </c>
      <c r="BJ86">
        <f ca="1">INDIRECT(ADDRESS(11+(MATCH(RIGHT(Table11[[#This Row],[spawner_sku]],LEN(Table11[[#This Row],[spawner_sku]])-FIND("/",Table11[[#This Row],[spawner_sku]])),Table1[Entity Prefab])),10,1,1,"Entities"))</f>
        <v>95</v>
      </c>
      <c r="BK86">
        <f ca="1">ROUND((Table11[[#This Row],[XP]]*Table11[[#This Row],[entity_spawned (AVG)]])*(Table11[[#This Row],[activating_chance]]/100),0)</f>
        <v>95</v>
      </c>
      <c r="BL86" s="73" t="s">
        <v>352</v>
      </c>
      <c r="BN86" t="s">
        <v>492</v>
      </c>
      <c r="BO86">
        <v>1</v>
      </c>
      <c r="BP86">
        <v>260</v>
      </c>
      <c r="BQ86">
        <v>100</v>
      </c>
      <c r="BR86">
        <f ca="1">INDIRECT(ADDRESS(11+(MATCH(RIGHT(Table12[[#This Row],[spawner_sku]],LEN(Table12[[#This Row],[spawner_sku]])-FIND("/",Table12[[#This Row],[spawner_sku]])),Table1[Entity Prefab])),10,1,1,"Entities"))</f>
        <v>105</v>
      </c>
      <c r="BS86">
        <f ca="1">ROUND((Table12[[#This Row],[XP]]*Table12[[#This Row],[entity_spawned (AVG)]])*(Table12[[#This Row],[activating_chance]]/100),0)</f>
        <v>105</v>
      </c>
      <c r="BT86" s="73" t="s">
        <v>352</v>
      </c>
      <c r="BV86" t="s">
        <v>417</v>
      </c>
      <c r="BW86">
        <v>1</v>
      </c>
      <c r="BX86">
        <v>340</v>
      </c>
      <c r="BY86">
        <v>100</v>
      </c>
      <c r="BZ86">
        <f ca="1">INDIRECT(ADDRESS(11+(MATCH(RIGHT(Table13[[#This Row],[spawner_sku]],LEN(Table13[[#This Row],[spawner_sku]])-FIND("/",Table13[[#This Row],[spawner_sku]])),Table1[Entity Prefab])),10,1,1,"Entities"))</f>
        <v>263</v>
      </c>
      <c r="CA86">
        <f ca="1">ROUND((Table13[[#This Row],[XP]]*Table13[[#This Row],[entity_spawned (AVG)]])*(Table13[[#This Row],[activating_chance]]/100),0)</f>
        <v>263</v>
      </c>
      <c r="CB86" s="73" t="s">
        <v>352</v>
      </c>
      <c r="CD86" t="s">
        <v>229</v>
      </c>
      <c r="CE86">
        <v>18</v>
      </c>
      <c r="CF86">
        <v>280</v>
      </c>
      <c r="CG86">
        <v>100</v>
      </c>
      <c r="CH86">
        <f ca="1">INDIRECT(ADDRESS(11+(MATCH(RIGHT(Table14[[#This Row],[spawner_sku]],LEN(Table14[[#This Row],[spawner_sku]])-FIND("/",Table14[[#This Row],[spawner_sku]])),Table1[Entity Prefab])),10,1,1,"Entities"))</f>
        <v>25</v>
      </c>
      <c r="CI86">
        <f ca="1">ROUND((Table14[[#This Row],[XP]]*Table14[[#This Row],[entity_spawned (AVG)]])*(Table14[[#This Row],[activating_chance]]/100),0)</f>
        <v>450</v>
      </c>
      <c r="CJ86" s="73" t="s">
        <v>351</v>
      </c>
    </row>
    <row r="87" spans="2:88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351</v>
      </c>
      <c r="J87" t="s">
        <v>235</v>
      </c>
      <c r="K87">
        <v>1</v>
      </c>
      <c r="L87">
        <v>250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352</v>
      </c>
      <c r="Q87" s="73"/>
      <c r="R87" t="s">
        <v>257</v>
      </c>
      <c r="S87">
        <v>1</v>
      </c>
      <c r="T87">
        <v>170</v>
      </c>
      <c r="U87" s="76">
        <v>80</v>
      </c>
      <c r="V87">
        <f ca="1">INDIRECT(ADDRESS(11+(MATCH(RIGHT(Table39[[#This Row],[spawner_sku]],LEN(Table39[[#This Row],[spawner_sku]])-FIND("/",Table39[[#This Row],[spawner_sku]])),Table1[Entity Prefab])),10,1,1,"Entities"))</f>
        <v>70</v>
      </c>
      <c r="W87" s="76">
        <v>80</v>
      </c>
      <c r="X87" t="s">
        <v>352</v>
      </c>
      <c r="Z87" t="s">
        <v>230</v>
      </c>
      <c r="AA87">
        <v>7</v>
      </c>
      <c r="AB87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351</v>
      </c>
      <c r="AH87" t="s">
        <v>234</v>
      </c>
      <c r="AI87">
        <v>1</v>
      </c>
      <c r="AJ87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352</v>
      </c>
      <c r="AP87" t="s">
        <v>245</v>
      </c>
      <c r="AQ87">
        <v>1</v>
      </c>
      <c r="AR87">
        <v>200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Prefab])),10,1,1,"Entities"))</f>
        <v>175</v>
      </c>
      <c r="AU87" s="76">
        <f ca="1">ROUND((Table610[[#This Row],[XP]]*Table610[[#This Row],[entity_spawned (AVG)]])*(Table610[[#This Row],[activating_chance]]/100),0)</f>
        <v>175</v>
      </c>
      <c r="AV87" s="73" t="s">
        <v>351</v>
      </c>
      <c r="AX87" t="s">
        <v>231</v>
      </c>
      <c r="AY87">
        <v>3</v>
      </c>
      <c r="AZ87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351</v>
      </c>
      <c r="BF87" t="s">
        <v>234</v>
      </c>
      <c r="BG87">
        <v>1</v>
      </c>
      <c r="BH87">
        <v>250</v>
      </c>
      <c r="BI87">
        <v>100</v>
      </c>
      <c r="BJ87">
        <f ca="1">INDIRECT(ADDRESS(11+(MATCH(RIGHT(Table11[[#This Row],[spawner_sku]],LEN(Table11[[#This Row],[spawner_sku]])-FIND("/",Table11[[#This Row],[spawner_sku]])),Table1[Entity Prefab])),10,1,1,"Entities"))</f>
        <v>95</v>
      </c>
      <c r="BK87">
        <f ca="1">ROUND((Table11[[#This Row],[XP]]*Table11[[#This Row],[entity_spawned (AVG)]])*(Table11[[#This Row],[activating_chance]]/100),0)</f>
        <v>95</v>
      </c>
      <c r="BL87" s="73" t="s">
        <v>352</v>
      </c>
      <c r="BN87" t="s">
        <v>493</v>
      </c>
      <c r="BO87">
        <v>1</v>
      </c>
      <c r="BP87">
        <v>280</v>
      </c>
      <c r="BQ87">
        <v>100</v>
      </c>
      <c r="BR87">
        <f ca="1">INDIRECT(ADDRESS(11+(MATCH(RIGHT(Table12[[#This Row],[spawner_sku]],LEN(Table12[[#This Row],[spawner_sku]])-FIND("/",Table12[[#This Row],[spawner_sku]])),Table1[Entity Prefab])),10,1,1,"Entities"))</f>
        <v>143</v>
      </c>
      <c r="BS87">
        <f ca="1">ROUND((Table12[[#This Row],[XP]]*Table12[[#This Row],[entity_spawned (AVG)]])*(Table12[[#This Row],[activating_chance]]/100),0)</f>
        <v>143</v>
      </c>
      <c r="BT87" s="73" t="s">
        <v>352</v>
      </c>
      <c r="BV87" t="s">
        <v>417</v>
      </c>
      <c r="BW87">
        <v>1</v>
      </c>
      <c r="BX87">
        <v>340</v>
      </c>
      <c r="BY87">
        <v>100</v>
      </c>
      <c r="BZ87">
        <f ca="1">INDIRECT(ADDRESS(11+(MATCH(RIGHT(Table13[[#This Row],[spawner_sku]],LEN(Table13[[#This Row],[spawner_sku]])-FIND("/",Table13[[#This Row],[spawner_sku]])),Table1[Entity Prefab])),10,1,1,"Entities"))</f>
        <v>263</v>
      </c>
      <c r="CA87">
        <f ca="1">ROUND((Table13[[#This Row],[XP]]*Table13[[#This Row],[entity_spawned (AVG)]])*(Table13[[#This Row],[activating_chance]]/100),0)</f>
        <v>263</v>
      </c>
      <c r="CB87" s="73" t="s">
        <v>352</v>
      </c>
      <c r="CD87" t="s">
        <v>229</v>
      </c>
      <c r="CE87">
        <v>10</v>
      </c>
      <c r="CF87">
        <v>280</v>
      </c>
      <c r="CG87">
        <v>80</v>
      </c>
      <c r="CH87">
        <f ca="1">INDIRECT(ADDRESS(11+(MATCH(RIGHT(Table14[[#This Row],[spawner_sku]],LEN(Table14[[#This Row],[spawner_sku]])-FIND("/",Table14[[#This Row],[spawner_sku]])),Table1[Entity Prefab])),10,1,1,"Entities"))</f>
        <v>25</v>
      </c>
      <c r="CI87">
        <f ca="1">ROUND((Table14[[#This Row],[XP]]*Table14[[#This Row],[entity_spawned (AVG)]])*(Table14[[#This Row],[activating_chance]]/100),0)</f>
        <v>200</v>
      </c>
      <c r="CJ87" s="73" t="s">
        <v>351</v>
      </c>
    </row>
    <row r="88" spans="2:88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351</v>
      </c>
      <c r="J88" t="s">
        <v>235</v>
      </c>
      <c r="K88">
        <v>1</v>
      </c>
      <c r="L88">
        <v>300</v>
      </c>
      <c r="M88" s="76">
        <v>100</v>
      </c>
      <c r="N88">
        <f ca="1">INDIRECT(ADDRESS(11+(MATCH(RIGHT(Table3[[#This Row],[spawner_sku]],LEN(Table3[[#This Row],[spawner_sku]])-FIND("/",Table3[[#This Row],[spawner_sku]])),Table1[Entity Prefab])),10,1,1,"Entities"))</f>
        <v>195</v>
      </c>
      <c r="O88" s="76">
        <f ca="1">ROUND((Table3[[#This Row],[XP]]*Table3[[#This Row],[entity_spawned (AVG)]])*(Table3[[#This Row],[activating_chance]]/100),0)</f>
        <v>195</v>
      </c>
      <c r="P88" t="s">
        <v>352</v>
      </c>
      <c r="Q88" s="73"/>
      <c r="R88" t="s">
        <v>257</v>
      </c>
      <c r="S88">
        <v>1</v>
      </c>
      <c r="T88">
        <v>170</v>
      </c>
      <c r="U88" s="76">
        <v>80</v>
      </c>
      <c r="V88">
        <f ca="1">INDIRECT(ADDRESS(11+(MATCH(RIGHT(Table39[[#This Row],[spawner_sku]],LEN(Table39[[#This Row],[spawner_sku]])-FIND("/",Table39[[#This Row],[spawner_sku]])),Table1[Entity Prefab])),10,1,1,"Entities"))</f>
        <v>70</v>
      </c>
      <c r="W88" s="76">
        <v>80</v>
      </c>
      <c r="X88" t="s">
        <v>352</v>
      </c>
      <c r="Z88" t="s">
        <v>230</v>
      </c>
      <c r="AA88">
        <v>2</v>
      </c>
      <c r="AB88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351</v>
      </c>
      <c r="AH88" t="s">
        <v>235</v>
      </c>
      <c r="AI88">
        <v>1</v>
      </c>
      <c r="AJ88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352</v>
      </c>
      <c r="AP88" t="s">
        <v>245</v>
      </c>
      <c r="AQ88">
        <v>1</v>
      </c>
      <c r="AR88">
        <v>200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Prefab])),10,1,1,"Entities"))</f>
        <v>175</v>
      </c>
      <c r="AU88" s="76">
        <f ca="1">ROUND((Table610[[#This Row],[XP]]*Table610[[#This Row],[entity_spawned (AVG)]])*(Table610[[#This Row],[activating_chance]]/100),0)</f>
        <v>175</v>
      </c>
      <c r="AV88" s="73" t="s">
        <v>351</v>
      </c>
      <c r="AX88" t="s">
        <v>231</v>
      </c>
      <c r="AY88">
        <v>1</v>
      </c>
      <c r="AZ88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351</v>
      </c>
      <c r="BF88" t="s">
        <v>234</v>
      </c>
      <c r="BG88">
        <v>1</v>
      </c>
      <c r="BH88">
        <v>250</v>
      </c>
      <c r="BI88">
        <v>100</v>
      </c>
      <c r="BJ88">
        <f ca="1">INDIRECT(ADDRESS(11+(MATCH(RIGHT(Table11[[#This Row],[spawner_sku]],LEN(Table11[[#This Row],[spawner_sku]])-FIND("/",Table11[[#This Row],[spawner_sku]])),Table1[Entity Prefab])),10,1,1,"Entities"))</f>
        <v>95</v>
      </c>
      <c r="BK88">
        <f ca="1">ROUND((Table11[[#This Row],[XP]]*Table11[[#This Row],[entity_spawned (AVG)]])*(Table11[[#This Row],[activating_chance]]/100),0)</f>
        <v>95</v>
      </c>
      <c r="BL88" s="73" t="s">
        <v>352</v>
      </c>
      <c r="BN88" t="s">
        <v>249</v>
      </c>
      <c r="BO88">
        <v>1</v>
      </c>
      <c r="BP88">
        <v>500</v>
      </c>
      <c r="BQ88">
        <v>100</v>
      </c>
      <c r="BR88">
        <f ca="1">INDIRECT(ADDRESS(11+(MATCH(RIGHT(Table12[[#This Row],[spawner_sku]],LEN(Table12[[#This Row],[spawner_sku]])-FIND("/",Table12[[#This Row],[spawner_sku]])),Table1[Entity Prefab])),10,1,1,"Entities"))</f>
        <v>75</v>
      </c>
      <c r="BS88">
        <f ca="1">ROUND((Table12[[#This Row],[XP]]*Table12[[#This Row],[entity_spawned (AVG)]])*(Table12[[#This Row],[activating_chance]]/100),0)</f>
        <v>75</v>
      </c>
      <c r="BT88" s="73" t="s">
        <v>351</v>
      </c>
      <c r="BV88" t="s">
        <v>417</v>
      </c>
      <c r="BW88">
        <v>1</v>
      </c>
      <c r="BX88">
        <v>340</v>
      </c>
      <c r="BY88">
        <v>100</v>
      </c>
      <c r="BZ88">
        <f ca="1">INDIRECT(ADDRESS(11+(MATCH(RIGHT(Table13[[#This Row],[spawner_sku]],LEN(Table13[[#This Row],[spawner_sku]])-FIND("/",Table13[[#This Row],[spawner_sku]])),Table1[Entity Prefab])),10,1,1,"Entities"))</f>
        <v>263</v>
      </c>
      <c r="CA88">
        <f ca="1">ROUND((Table13[[#This Row],[XP]]*Table13[[#This Row],[entity_spawned (AVG)]])*(Table13[[#This Row],[activating_chance]]/100),0)</f>
        <v>263</v>
      </c>
      <c r="CB88" s="73" t="s">
        <v>352</v>
      </c>
      <c r="CD88" t="s">
        <v>229</v>
      </c>
      <c r="CE88">
        <v>18</v>
      </c>
      <c r="CF88">
        <v>280</v>
      </c>
      <c r="CG88">
        <v>80</v>
      </c>
      <c r="CH88">
        <f ca="1">INDIRECT(ADDRESS(11+(MATCH(RIGHT(Table14[[#This Row],[spawner_sku]],LEN(Table14[[#This Row],[spawner_sku]])-FIND("/",Table14[[#This Row],[spawner_sku]])),Table1[Entity Prefab])),10,1,1,"Entities"))</f>
        <v>25</v>
      </c>
      <c r="CI88">
        <f ca="1">ROUND((Table14[[#This Row],[XP]]*Table14[[#This Row],[entity_spawned (AVG)]])*(Table14[[#This Row],[activating_chance]]/100),0)</f>
        <v>360</v>
      </c>
      <c r="CJ88" s="73" t="s">
        <v>351</v>
      </c>
    </row>
    <row r="89" spans="2:88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351</v>
      </c>
      <c r="J89" t="s">
        <v>235</v>
      </c>
      <c r="K89">
        <v>1</v>
      </c>
      <c r="L89">
        <v>300</v>
      </c>
      <c r="M89" s="76">
        <v>100</v>
      </c>
      <c r="N89">
        <f ca="1">INDIRECT(ADDRESS(11+(MATCH(RIGHT(Table3[[#This Row],[spawner_sku]],LEN(Table3[[#This Row],[spawner_sku]])-FIND("/",Table3[[#This Row],[spawner_sku]])),Table1[Entity Prefab])),10,1,1,"Entities"))</f>
        <v>195</v>
      </c>
      <c r="O89" s="76">
        <f ca="1">ROUND((Table3[[#This Row],[XP]]*Table3[[#This Row],[entity_spawned (AVG)]])*(Table3[[#This Row],[activating_chance]]/100),0)</f>
        <v>195</v>
      </c>
      <c r="P89" t="s">
        <v>352</v>
      </c>
      <c r="Q89" s="73"/>
      <c r="R89" t="s">
        <v>258</v>
      </c>
      <c r="S89">
        <v>1</v>
      </c>
      <c r="T89">
        <v>170</v>
      </c>
      <c r="U89" s="76">
        <v>40</v>
      </c>
      <c r="V89">
        <f ca="1">INDIRECT(ADDRESS(11+(MATCH(RIGHT(Table39[[#This Row],[spawner_sku]],LEN(Table39[[#This Row],[spawner_sku]])-FIND("/",Table39[[#This Row],[spawner_sku]])),Table1[Entity Prefab])),10,1,1,"Entities"))</f>
        <v>25</v>
      </c>
      <c r="W89" s="76">
        <v>40</v>
      </c>
      <c r="X89" t="s">
        <v>351</v>
      </c>
      <c r="Z89" t="s">
        <v>230</v>
      </c>
      <c r="AA89">
        <v>3</v>
      </c>
      <c r="AB89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351</v>
      </c>
      <c r="AH89" t="s">
        <v>235</v>
      </c>
      <c r="AI89">
        <v>1</v>
      </c>
      <c r="AJ89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352</v>
      </c>
      <c r="AP89" t="s">
        <v>247</v>
      </c>
      <c r="AQ89">
        <v>1</v>
      </c>
      <c r="AR89">
        <v>240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Prefab])),10,1,1,"Entities"))</f>
        <v>35</v>
      </c>
      <c r="AU89" s="76">
        <f ca="1">ROUND((Table610[[#This Row],[XP]]*Table610[[#This Row],[entity_spawned (AVG)]])*(Table610[[#This Row],[activating_chance]]/100),0)</f>
        <v>35</v>
      </c>
      <c r="AV89" s="73" t="s">
        <v>352</v>
      </c>
      <c r="AX89" t="s">
        <v>231</v>
      </c>
      <c r="AY89">
        <v>3</v>
      </c>
      <c r="AZ89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351</v>
      </c>
      <c r="BF89" t="s">
        <v>234</v>
      </c>
      <c r="BG89">
        <v>1</v>
      </c>
      <c r="BH89">
        <v>250</v>
      </c>
      <c r="BI89">
        <v>100</v>
      </c>
      <c r="BJ89">
        <f ca="1">INDIRECT(ADDRESS(11+(MATCH(RIGHT(Table11[[#This Row],[spawner_sku]],LEN(Table11[[#This Row],[spawner_sku]])-FIND("/",Table11[[#This Row],[spawner_sku]])),Table1[Entity Prefab])),10,1,1,"Entities"))</f>
        <v>95</v>
      </c>
      <c r="BK89">
        <f ca="1">ROUND((Table11[[#This Row],[XP]]*Table11[[#This Row],[entity_spawned (AVG)]])*(Table11[[#This Row],[activating_chance]]/100),0)</f>
        <v>95</v>
      </c>
      <c r="BL89" s="73" t="s">
        <v>352</v>
      </c>
      <c r="BN89" t="s">
        <v>249</v>
      </c>
      <c r="BO89">
        <v>1</v>
      </c>
      <c r="BP89">
        <v>500</v>
      </c>
      <c r="BQ89">
        <v>75</v>
      </c>
      <c r="BR89">
        <f ca="1">INDIRECT(ADDRESS(11+(MATCH(RIGHT(Table12[[#This Row],[spawner_sku]],LEN(Table12[[#This Row],[spawner_sku]])-FIND("/",Table12[[#This Row],[spawner_sku]])),Table1[Entity Prefab])),10,1,1,"Entities"))</f>
        <v>75</v>
      </c>
      <c r="BS89">
        <f ca="1">ROUND((Table12[[#This Row],[XP]]*Table12[[#This Row],[entity_spawned (AVG)]])*(Table12[[#This Row],[activating_chance]]/100),0)</f>
        <v>56</v>
      </c>
      <c r="BT89" s="73" t="s">
        <v>351</v>
      </c>
      <c r="BV89" t="s">
        <v>417</v>
      </c>
      <c r="BW89">
        <v>1</v>
      </c>
      <c r="BX89">
        <v>340</v>
      </c>
      <c r="BY89">
        <v>100</v>
      </c>
      <c r="BZ89">
        <f ca="1">INDIRECT(ADDRESS(11+(MATCH(RIGHT(Table13[[#This Row],[spawner_sku]],LEN(Table13[[#This Row],[spawner_sku]])-FIND("/",Table13[[#This Row],[spawner_sku]])),Table1[Entity Prefab])),10,1,1,"Entities"))</f>
        <v>263</v>
      </c>
      <c r="CA89">
        <f ca="1">ROUND((Table13[[#This Row],[XP]]*Table13[[#This Row],[entity_spawned (AVG)]])*(Table13[[#This Row],[activating_chance]]/100),0)</f>
        <v>263</v>
      </c>
      <c r="CB89" s="73" t="s">
        <v>352</v>
      </c>
      <c r="CD89" t="s">
        <v>229</v>
      </c>
      <c r="CE89">
        <v>3</v>
      </c>
      <c r="CF89">
        <v>200</v>
      </c>
      <c r="CG89">
        <v>100</v>
      </c>
      <c r="CH89">
        <f ca="1">INDIRECT(ADDRESS(11+(MATCH(RIGHT(Table14[[#This Row],[spawner_sku]],LEN(Table14[[#This Row],[spawner_sku]])-FIND("/",Table14[[#This Row],[spawner_sku]])),Table1[Entity Prefab])),10,1,1,"Entities"))</f>
        <v>25</v>
      </c>
      <c r="CI89">
        <f ca="1">ROUND((Table14[[#This Row],[XP]]*Table14[[#This Row],[entity_spawned (AVG)]])*(Table14[[#This Row],[activating_chance]]/100),0)</f>
        <v>75</v>
      </c>
      <c r="CJ89" s="73" t="s">
        <v>351</v>
      </c>
    </row>
    <row r="90" spans="2:88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351</v>
      </c>
      <c r="J90" t="s">
        <v>235</v>
      </c>
      <c r="K90">
        <v>1</v>
      </c>
      <c r="L90">
        <v>250</v>
      </c>
      <c r="M90" s="76">
        <v>50</v>
      </c>
      <c r="N90">
        <f ca="1">INDIRECT(ADDRESS(11+(MATCH(RIGHT(Table3[[#This Row],[spawner_sku]],LEN(Table3[[#This Row],[spawner_sku]])-FIND("/",Table3[[#This Row],[spawner_sku]])),Table1[Entity Prefab])),10,1,1,"Entities"))</f>
        <v>195</v>
      </c>
      <c r="O90" s="76">
        <f ca="1">ROUND((Table3[[#This Row],[XP]]*Table3[[#This Row],[entity_spawned (AVG)]])*(Table3[[#This Row],[activating_chance]]/100),0)</f>
        <v>98</v>
      </c>
      <c r="P90" t="s">
        <v>352</v>
      </c>
      <c r="Q90" s="73"/>
      <c r="R90" t="s">
        <v>258</v>
      </c>
      <c r="S90">
        <v>1</v>
      </c>
      <c r="T90">
        <v>170</v>
      </c>
      <c r="U90" s="76">
        <v>90</v>
      </c>
      <c r="V90">
        <f ca="1">INDIRECT(ADDRESS(11+(MATCH(RIGHT(Table39[[#This Row],[spawner_sku]],LEN(Table39[[#This Row],[spawner_sku]])-FIND("/",Table39[[#This Row],[spawner_sku]])),Table1[Entity Prefab])),10,1,1,"Entities"))</f>
        <v>25</v>
      </c>
      <c r="W90" s="76">
        <v>90</v>
      </c>
      <c r="X90" t="s">
        <v>351</v>
      </c>
      <c r="Z90" t="s">
        <v>230</v>
      </c>
      <c r="AA90">
        <v>2</v>
      </c>
      <c r="AB90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351</v>
      </c>
      <c r="AH90" t="s">
        <v>235</v>
      </c>
      <c r="AI90">
        <v>1</v>
      </c>
      <c r="AJ90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352</v>
      </c>
      <c r="AP90" t="s">
        <v>247</v>
      </c>
      <c r="AQ90">
        <v>1</v>
      </c>
      <c r="AR90">
        <v>220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Prefab])),10,1,1,"Entities"))</f>
        <v>35</v>
      </c>
      <c r="AU90" s="76">
        <f ca="1">ROUND((Table610[[#This Row],[XP]]*Table610[[#This Row],[entity_spawned (AVG)]])*(Table610[[#This Row],[activating_chance]]/100),0)</f>
        <v>35</v>
      </c>
      <c r="AV90" s="73" t="s">
        <v>352</v>
      </c>
      <c r="AX90" t="s">
        <v>231</v>
      </c>
      <c r="AY90">
        <v>3</v>
      </c>
      <c r="AZ90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351</v>
      </c>
      <c r="BF90" t="s">
        <v>235</v>
      </c>
      <c r="BG90">
        <v>1</v>
      </c>
      <c r="BH90">
        <v>300</v>
      </c>
      <c r="BI90">
        <v>100</v>
      </c>
      <c r="BJ90">
        <f ca="1">INDIRECT(ADDRESS(11+(MATCH(RIGHT(Table11[[#This Row],[spawner_sku]],LEN(Table11[[#This Row],[spawner_sku]])-FIND("/",Table11[[#This Row],[spawner_sku]])),Table1[Entity Prefab])),10,1,1,"Entities"))</f>
        <v>195</v>
      </c>
      <c r="BK90">
        <f ca="1">ROUND((Table11[[#This Row],[XP]]*Table11[[#This Row],[entity_spawned (AVG)]])*(Table11[[#This Row],[activating_chance]]/100),0)</f>
        <v>195</v>
      </c>
      <c r="BL90" s="73" t="s">
        <v>352</v>
      </c>
      <c r="BN90" t="s">
        <v>249</v>
      </c>
      <c r="BO90">
        <v>1</v>
      </c>
      <c r="BP90">
        <v>500</v>
      </c>
      <c r="BQ90">
        <v>75</v>
      </c>
      <c r="BR90">
        <f ca="1">INDIRECT(ADDRESS(11+(MATCH(RIGHT(Table12[[#This Row],[spawner_sku]],LEN(Table12[[#This Row],[spawner_sku]])-FIND("/",Table12[[#This Row],[spawner_sku]])),Table1[Entity Prefab])),10,1,1,"Entities"))</f>
        <v>75</v>
      </c>
      <c r="BS90">
        <f ca="1">ROUND((Table12[[#This Row],[XP]]*Table12[[#This Row],[entity_spawned (AVG)]])*(Table12[[#This Row],[activating_chance]]/100),0)</f>
        <v>56</v>
      </c>
      <c r="BT90" s="73" t="s">
        <v>351</v>
      </c>
      <c r="BV90" t="s">
        <v>417</v>
      </c>
      <c r="BW90">
        <v>1</v>
      </c>
      <c r="BX90">
        <v>340</v>
      </c>
      <c r="BY90">
        <v>100</v>
      </c>
      <c r="BZ90">
        <f ca="1">INDIRECT(ADDRESS(11+(MATCH(RIGHT(Table13[[#This Row],[spawner_sku]],LEN(Table13[[#This Row],[spawner_sku]])-FIND("/",Table13[[#This Row],[spawner_sku]])),Table1[Entity Prefab])),10,1,1,"Entities"))</f>
        <v>263</v>
      </c>
      <c r="CA90">
        <f ca="1">ROUND((Table13[[#This Row],[XP]]*Table13[[#This Row],[entity_spawned (AVG)]])*(Table13[[#This Row],[activating_chance]]/100),0)</f>
        <v>263</v>
      </c>
      <c r="CB90" s="73" t="s">
        <v>352</v>
      </c>
      <c r="CD90" t="s">
        <v>229</v>
      </c>
      <c r="CE90">
        <v>3</v>
      </c>
      <c r="CF90">
        <v>280</v>
      </c>
      <c r="CG90">
        <v>80</v>
      </c>
      <c r="CH90">
        <f ca="1">INDIRECT(ADDRESS(11+(MATCH(RIGHT(Table14[[#This Row],[spawner_sku]],LEN(Table14[[#This Row],[spawner_sku]])-FIND("/",Table14[[#This Row],[spawner_sku]])),Table1[Entity Prefab])),10,1,1,"Entities"))</f>
        <v>25</v>
      </c>
      <c r="CI90">
        <f ca="1">ROUND((Table14[[#This Row],[XP]]*Table14[[#This Row],[entity_spawned (AVG)]])*(Table14[[#This Row],[activating_chance]]/100),0)</f>
        <v>60</v>
      </c>
      <c r="CJ90" s="73" t="s">
        <v>351</v>
      </c>
    </row>
    <row r="91" spans="2:88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351</v>
      </c>
      <c r="J91" t="s">
        <v>235</v>
      </c>
      <c r="K91">
        <v>1</v>
      </c>
      <c r="L91">
        <v>300</v>
      </c>
      <c r="M91" s="76">
        <v>100</v>
      </c>
      <c r="N91">
        <f ca="1">INDIRECT(ADDRESS(11+(MATCH(RIGHT(Table3[[#This Row],[spawner_sku]],LEN(Table3[[#This Row],[spawner_sku]])-FIND("/",Table3[[#This Row],[spawner_sku]])),Table1[Entity Prefab])),10,1,1,"Entities"))</f>
        <v>195</v>
      </c>
      <c r="O91" s="76">
        <f ca="1">ROUND((Table3[[#This Row],[XP]]*Table3[[#This Row],[entity_spawned (AVG)]])*(Table3[[#This Row],[activating_chance]]/100),0)</f>
        <v>195</v>
      </c>
      <c r="P91" t="s">
        <v>352</v>
      </c>
      <c r="Q91" s="73"/>
      <c r="R91" t="s">
        <v>258</v>
      </c>
      <c r="S91">
        <v>1</v>
      </c>
      <c r="T91">
        <v>150</v>
      </c>
      <c r="U91" s="76">
        <v>40</v>
      </c>
      <c r="V91">
        <f ca="1">INDIRECT(ADDRESS(11+(MATCH(RIGHT(Table39[[#This Row],[spawner_sku]],LEN(Table39[[#This Row],[spawner_sku]])-FIND("/",Table39[[#This Row],[spawner_sku]])),Table1[Entity Prefab])),10,1,1,"Entities"))</f>
        <v>25</v>
      </c>
      <c r="W91" s="76">
        <v>40</v>
      </c>
      <c r="X91" t="s">
        <v>351</v>
      </c>
      <c r="Z91" t="s">
        <v>230</v>
      </c>
      <c r="AA91">
        <v>1</v>
      </c>
      <c r="AB91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351</v>
      </c>
      <c r="AH91" t="s">
        <v>235</v>
      </c>
      <c r="AI91">
        <v>1</v>
      </c>
      <c r="AJ91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352</v>
      </c>
      <c r="AP91" t="s">
        <v>247</v>
      </c>
      <c r="AQ91">
        <v>1</v>
      </c>
      <c r="AR91">
        <v>220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Prefab])),10,1,1,"Entities"))</f>
        <v>35</v>
      </c>
      <c r="AU91" s="76">
        <f ca="1">ROUND((Table610[[#This Row],[XP]]*Table610[[#This Row],[entity_spawned (AVG)]])*(Table610[[#This Row],[activating_chance]]/100),0)</f>
        <v>35</v>
      </c>
      <c r="AV91" s="73" t="s">
        <v>352</v>
      </c>
      <c r="AX91" t="s">
        <v>232</v>
      </c>
      <c r="AY91">
        <v>5</v>
      </c>
      <c r="AZ91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351</v>
      </c>
      <c r="BF91" t="s">
        <v>235</v>
      </c>
      <c r="BG91">
        <v>1</v>
      </c>
      <c r="BH91">
        <v>300</v>
      </c>
      <c r="BI91">
        <v>100</v>
      </c>
      <c r="BJ91">
        <f ca="1">INDIRECT(ADDRESS(11+(MATCH(RIGHT(Table11[[#This Row],[spawner_sku]],LEN(Table11[[#This Row],[spawner_sku]])-FIND("/",Table11[[#This Row],[spawner_sku]])),Table1[Entity Prefab])),10,1,1,"Entities"))</f>
        <v>195</v>
      </c>
      <c r="BK91">
        <f ca="1">ROUND((Table11[[#This Row],[XP]]*Table11[[#This Row],[entity_spawned (AVG)]])*(Table11[[#This Row],[activating_chance]]/100),0)</f>
        <v>195</v>
      </c>
      <c r="BL91" s="73" t="s">
        <v>352</v>
      </c>
      <c r="BN91" t="s">
        <v>249</v>
      </c>
      <c r="BO91">
        <v>1</v>
      </c>
      <c r="BP91">
        <v>500</v>
      </c>
      <c r="BQ91">
        <v>100</v>
      </c>
      <c r="BR91">
        <f ca="1">INDIRECT(ADDRESS(11+(MATCH(RIGHT(Table12[[#This Row],[spawner_sku]],LEN(Table12[[#This Row],[spawner_sku]])-FIND("/",Table12[[#This Row],[spawner_sku]])),Table1[Entity Prefab])),10,1,1,"Entities"))</f>
        <v>75</v>
      </c>
      <c r="BS91">
        <f ca="1">ROUND((Table12[[#This Row],[XP]]*Table12[[#This Row],[entity_spawned (AVG)]])*(Table12[[#This Row],[activating_chance]]/100),0)</f>
        <v>75</v>
      </c>
      <c r="BT91" s="73" t="s">
        <v>351</v>
      </c>
      <c r="BV91" t="s">
        <v>417</v>
      </c>
      <c r="BW91">
        <v>1</v>
      </c>
      <c r="BX91">
        <v>340</v>
      </c>
      <c r="BY91">
        <v>100</v>
      </c>
      <c r="BZ91">
        <f ca="1">INDIRECT(ADDRESS(11+(MATCH(RIGHT(Table13[[#This Row],[spawner_sku]],LEN(Table13[[#This Row],[spawner_sku]])-FIND("/",Table13[[#This Row],[spawner_sku]])),Table1[Entity Prefab])),10,1,1,"Entities"))</f>
        <v>263</v>
      </c>
      <c r="CA91">
        <f ca="1">ROUND((Table13[[#This Row],[XP]]*Table13[[#This Row],[entity_spawned (AVG)]])*(Table13[[#This Row],[activating_chance]]/100),0)</f>
        <v>263</v>
      </c>
      <c r="CB91" s="73" t="s">
        <v>352</v>
      </c>
      <c r="CD91" t="s">
        <v>229</v>
      </c>
      <c r="CE91">
        <v>13</v>
      </c>
      <c r="CF91">
        <v>280</v>
      </c>
      <c r="CG91">
        <v>100</v>
      </c>
      <c r="CH91">
        <f ca="1">INDIRECT(ADDRESS(11+(MATCH(RIGHT(Table14[[#This Row],[spawner_sku]],LEN(Table14[[#This Row],[spawner_sku]])-FIND("/",Table14[[#This Row],[spawner_sku]])),Table1[Entity Prefab])),10,1,1,"Entities"))</f>
        <v>25</v>
      </c>
      <c r="CI91">
        <f ca="1">ROUND((Table14[[#This Row],[XP]]*Table14[[#This Row],[entity_spawned (AVG)]])*(Table14[[#This Row],[activating_chance]]/100),0)</f>
        <v>325</v>
      </c>
      <c r="CJ91" s="73" t="s">
        <v>351</v>
      </c>
    </row>
    <row r="92" spans="2:88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351</v>
      </c>
      <c r="J92" t="s">
        <v>235</v>
      </c>
      <c r="K92">
        <v>1</v>
      </c>
      <c r="L92">
        <v>250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Prefab])),10,1,1,"Entities"))</f>
        <v>195</v>
      </c>
      <c r="O92" s="76">
        <f ca="1">ROUND((Table3[[#This Row],[XP]]*Table3[[#This Row],[entity_spawned (AVG)]])*(Table3[[#This Row],[activating_chance]]/100),0)</f>
        <v>195</v>
      </c>
      <c r="P92" t="s">
        <v>352</v>
      </c>
      <c r="Q92" s="73"/>
      <c r="R92" t="s">
        <v>258</v>
      </c>
      <c r="S92">
        <v>1</v>
      </c>
      <c r="T92">
        <v>170</v>
      </c>
      <c r="U92" s="76">
        <v>40</v>
      </c>
      <c r="V92">
        <f ca="1">INDIRECT(ADDRESS(11+(MATCH(RIGHT(Table39[[#This Row],[spawner_sku]],LEN(Table39[[#This Row],[spawner_sku]])-FIND("/",Table39[[#This Row],[spawner_sku]])),Table1[Entity Prefab])),10,1,1,"Entities"))</f>
        <v>25</v>
      </c>
      <c r="W92" s="76">
        <v>40</v>
      </c>
      <c r="X92" t="s">
        <v>351</v>
      </c>
      <c r="Z92" t="s">
        <v>230</v>
      </c>
      <c r="AA92">
        <v>3</v>
      </c>
      <c r="AB92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351</v>
      </c>
      <c r="AH92" t="s">
        <v>235</v>
      </c>
      <c r="AI92">
        <v>1</v>
      </c>
      <c r="AJ92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352</v>
      </c>
      <c r="AP92" t="s">
        <v>247</v>
      </c>
      <c r="AQ92">
        <v>1</v>
      </c>
      <c r="AR92">
        <v>220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Prefab])),10,1,1,"Entities"))</f>
        <v>35</v>
      </c>
      <c r="AU92" s="76">
        <f ca="1">ROUND((Table610[[#This Row],[XP]]*Table610[[#This Row],[entity_spawned (AVG)]])*(Table610[[#This Row],[activating_chance]]/100),0)</f>
        <v>35</v>
      </c>
      <c r="AV92" s="73" t="s">
        <v>352</v>
      </c>
      <c r="AX92" t="s">
        <v>232</v>
      </c>
      <c r="AY92">
        <v>4</v>
      </c>
      <c r="AZ92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351</v>
      </c>
      <c r="BF92" t="s">
        <v>235</v>
      </c>
      <c r="BG92">
        <v>1</v>
      </c>
      <c r="BH92">
        <v>300</v>
      </c>
      <c r="BI92">
        <v>100</v>
      </c>
      <c r="BJ92">
        <f ca="1">INDIRECT(ADDRESS(11+(MATCH(RIGHT(Table11[[#This Row],[spawner_sku]],LEN(Table11[[#This Row],[spawner_sku]])-FIND("/",Table11[[#This Row],[spawner_sku]])),Table1[Entity Prefab])),10,1,1,"Entities"))</f>
        <v>195</v>
      </c>
      <c r="BK92">
        <f ca="1">ROUND((Table11[[#This Row],[XP]]*Table11[[#This Row],[entity_spawned (AVG)]])*(Table11[[#This Row],[activating_chance]]/100),0)</f>
        <v>195</v>
      </c>
      <c r="BL92" s="73" t="s">
        <v>352</v>
      </c>
      <c r="BN92" t="s">
        <v>249</v>
      </c>
      <c r="BO92">
        <v>1</v>
      </c>
      <c r="BP92">
        <v>500</v>
      </c>
      <c r="BQ92">
        <v>75</v>
      </c>
      <c r="BR92">
        <f ca="1">INDIRECT(ADDRESS(11+(MATCH(RIGHT(Table12[[#This Row],[spawner_sku]],LEN(Table12[[#This Row],[spawner_sku]])-FIND("/",Table12[[#This Row],[spawner_sku]])),Table1[Entity Prefab])),10,1,1,"Entities"))</f>
        <v>75</v>
      </c>
      <c r="BS92">
        <f ca="1">ROUND((Table12[[#This Row],[XP]]*Table12[[#This Row],[entity_spawned (AVG)]])*(Table12[[#This Row],[activating_chance]]/100),0)</f>
        <v>56</v>
      </c>
      <c r="BT92" s="73" t="s">
        <v>351</v>
      </c>
      <c r="BV92" t="s">
        <v>417</v>
      </c>
      <c r="BW92">
        <v>1</v>
      </c>
      <c r="BX92">
        <v>340</v>
      </c>
      <c r="BY92">
        <v>100</v>
      </c>
      <c r="BZ92">
        <f ca="1">INDIRECT(ADDRESS(11+(MATCH(RIGHT(Table13[[#This Row],[spawner_sku]],LEN(Table13[[#This Row],[spawner_sku]])-FIND("/",Table13[[#This Row],[spawner_sku]])),Table1[Entity Prefab])),10,1,1,"Entities"))</f>
        <v>263</v>
      </c>
      <c r="CA92">
        <f ca="1">ROUND((Table13[[#This Row],[XP]]*Table13[[#This Row],[entity_spawned (AVG)]])*(Table13[[#This Row],[activating_chance]]/100),0)</f>
        <v>263</v>
      </c>
      <c r="CB92" s="73" t="s">
        <v>352</v>
      </c>
      <c r="CD92" t="s">
        <v>229</v>
      </c>
      <c r="CE92">
        <v>3</v>
      </c>
      <c r="CF92">
        <v>80</v>
      </c>
      <c r="CG92">
        <v>100</v>
      </c>
      <c r="CH92">
        <f ca="1">INDIRECT(ADDRESS(11+(MATCH(RIGHT(Table14[[#This Row],[spawner_sku]],LEN(Table14[[#This Row],[spawner_sku]])-FIND("/",Table14[[#This Row],[spawner_sku]])),Table1[Entity Prefab])),10,1,1,"Entities"))</f>
        <v>25</v>
      </c>
      <c r="CI92">
        <f ca="1">ROUND((Table14[[#This Row],[XP]]*Table14[[#This Row],[entity_spawned (AVG)]])*(Table14[[#This Row],[activating_chance]]/100),0)</f>
        <v>75</v>
      </c>
      <c r="CJ92" s="73" t="s">
        <v>351</v>
      </c>
    </row>
    <row r="93" spans="2:88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351</v>
      </c>
      <c r="J93" t="s">
        <v>235</v>
      </c>
      <c r="K93">
        <v>1</v>
      </c>
      <c r="L93">
        <v>250</v>
      </c>
      <c r="M93" s="76">
        <v>50</v>
      </c>
      <c r="N93">
        <f ca="1">INDIRECT(ADDRESS(11+(MATCH(RIGHT(Table3[[#This Row],[spawner_sku]],LEN(Table3[[#This Row],[spawner_sku]])-FIND("/",Table3[[#This Row],[spawner_sku]])),Table1[Entity Prefab])),10,1,1,"Entities"))</f>
        <v>195</v>
      </c>
      <c r="O93" s="76">
        <f ca="1">ROUND((Table3[[#This Row],[XP]]*Table3[[#This Row],[entity_spawned (AVG)]])*(Table3[[#This Row],[activating_chance]]/100),0)</f>
        <v>98</v>
      </c>
      <c r="P93" t="s">
        <v>352</v>
      </c>
      <c r="Q93" s="73"/>
      <c r="R93" t="s">
        <v>258</v>
      </c>
      <c r="S93">
        <v>1</v>
      </c>
      <c r="T93">
        <v>150</v>
      </c>
      <c r="U93" s="76">
        <v>40</v>
      </c>
      <c r="V93">
        <f ca="1">INDIRECT(ADDRESS(11+(MATCH(RIGHT(Table39[[#This Row],[spawner_sku]],LEN(Table39[[#This Row],[spawner_sku]])-FIND("/",Table39[[#This Row],[spawner_sku]])),Table1[Entity Prefab])),10,1,1,"Entities"))</f>
        <v>25</v>
      </c>
      <c r="W93" s="76">
        <v>40</v>
      </c>
      <c r="X93" t="s">
        <v>351</v>
      </c>
      <c r="Z93" t="s">
        <v>230</v>
      </c>
      <c r="AA93">
        <v>2</v>
      </c>
      <c r="AB93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351</v>
      </c>
      <c r="AH93" t="s">
        <v>235</v>
      </c>
      <c r="AI93">
        <v>1</v>
      </c>
      <c r="AJ93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352</v>
      </c>
      <c r="AP93" t="s">
        <v>247</v>
      </c>
      <c r="AQ93">
        <v>1</v>
      </c>
      <c r="AR93">
        <v>220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Prefab])),10,1,1,"Entities"))</f>
        <v>35</v>
      </c>
      <c r="AU93" s="76">
        <f ca="1">ROUND((Table610[[#This Row],[XP]]*Table610[[#This Row],[entity_spawned (AVG)]])*(Table610[[#This Row],[activating_chance]]/100),0)</f>
        <v>35</v>
      </c>
      <c r="AV93" s="73" t="s">
        <v>352</v>
      </c>
      <c r="AX93" t="s">
        <v>232</v>
      </c>
      <c r="AY93">
        <v>7</v>
      </c>
      <c r="AZ93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351</v>
      </c>
      <c r="BF93" t="s">
        <v>235</v>
      </c>
      <c r="BG93">
        <v>1</v>
      </c>
      <c r="BH93">
        <v>300</v>
      </c>
      <c r="BI93">
        <v>100</v>
      </c>
      <c r="BJ93">
        <f ca="1">INDIRECT(ADDRESS(11+(MATCH(RIGHT(Table11[[#This Row],[spawner_sku]],LEN(Table11[[#This Row],[spawner_sku]])-FIND("/",Table11[[#This Row],[spawner_sku]])),Table1[Entity Prefab])),10,1,1,"Entities"))</f>
        <v>195</v>
      </c>
      <c r="BK93">
        <f ca="1">ROUND((Table11[[#This Row],[XP]]*Table11[[#This Row],[entity_spawned (AVG)]])*(Table11[[#This Row],[activating_chance]]/100),0)</f>
        <v>195</v>
      </c>
      <c r="BL93" s="73" t="s">
        <v>352</v>
      </c>
      <c r="BN93" t="s">
        <v>249</v>
      </c>
      <c r="BO93">
        <v>1</v>
      </c>
      <c r="BP93">
        <v>500</v>
      </c>
      <c r="BQ93">
        <v>75</v>
      </c>
      <c r="BR93">
        <f ca="1">INDIRECT(ADDRESS(11+(MATCH(RIGHT(Table12[[#This Row],[spawner_sku]],LEN(Table12[[#This Row],[spawner_sku]])-FIND("/",Table12[[#This Row],[spawner_sku]])),Table1[Entity Prefab])),10,1,1,"Entities"))</f>
        <v>75</v>
      </c>
      <c r="BS93">
        <f ca="1">ROUND((Table12[[#This Row],[XP]]*Table12[[#This Row],[entity_spawned (AVG)]])*(Table12[[#This Row],[activating_chance]]/100),0)</f>
        <v>56</v>
      </c>
      <c r="BT93" s="73" t="s">
        <v>351</v>
      </c>
      <c r="BV93" t="s">
        <v>417</v>
      </c>
      <c r="BW93">
        <v>1</v>
      </c>
      <c r="BX93">
        <v>340</v>
      </c>
      <c r="BY93">
        <v>100</v>
      </c>
      <c r="BZ93">
        <f ca="1">INDIRECT(ADDRESS(11+(MATCH(RIGHT(Table13[[#This Row],[spawner_sku]],LEN(Table13[[#This Row],[spawner_sku]])-FIND("/",Table13[[#This Row],[spawner_sku]])),Table1[Entity Prefab])),10,1,1,"Entities"))</f>
        <v>263</v>
      </c>
      <c r="CA93">
        <f ca="1">ROUND((Table13[[#This Row],[XP]]*Table13[[#This Row],[entity_spawned (AVG)]])*(Table13[[#This Row],[activating_chance]]/100),0)</f>
        <v>263</v>
      </c>
      <c r="CB93" s="73" t="s">
        <v>352</v>
      </c>
      <c r="CD93" t="s">
        <v>229</v>
      </c>
      <c r="CE93">
        <v>2</v>
      </c>
      <c r="CF93">
        <v>80</v>
      </c>
      <c r="CG93">
        <v>30</v>
      </c>
      <c r="CH93">
        <f ca="1">INDIRECT(ADDRESS(11+(MATCH(RIGHT(Table14[[#This Row],[spawner_sku]],LEN(Table14[[#This Row],[spawner_sku]])-FIND("/",Table14[[#This Row],[spawner_sku]])),Table1[Entity Prefab])),10,1,1,"Entities"))</f>
        <v>25</v>
      </c>
      <c r="CI93">
        <f ca="1">ROUND((Table14[[#This Row],[XP]]*Table14[[#This Row],[entity_spawned (AVG)]])*(Table14[[#This Row],[activating_chance]]/100),0)</f>
        <v>15</v>
      </c>
      <c r="CJ93" s="73" t="s">
        <v>351</v>
      </c>
    </row>
    <row r="94" spans="2:88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351</v>
      </c>
      <c r="J94" t="s">
        <v>235</v>
      </c>
      <c r="K94">
        <v>1</v>
      </c>
      <c r="L94">
        <v>250</v>
      </c>
      <c r="M94" s="76">
        <v>50</v>
      </c>
      <c r="N94">
        <f ca="1">INDIRECT(ADDRESS(11+(MATCH(RIGHT(Table3[[#This Row],[spawner_sku]],LEN(Table3[[#This Row],[spawner_sku]])-FIND("/",Table3[[#This Row],[spawner_sku]])),Table1[Entity Prefab])),10,1,1,"Entities"))</f>
        <v>195</v>
      </c>
      <c r="O94" s="76">
        <f ca="1">ROUND((Table3[[#This Row],[XP]]*Table3[[#This Row],[entity_spawned (AVG)]])*(Table3[[#This Row],[activating_chance]]/100),0)</f>
        <v>98</v>
      </c>
      <c r="P94" t="s">
        <v>352</v>
      </c>
      <c r="Q94" s="73"/>
      <c r="R94" t="s">
        <v>259</v>
      </c>
      <c r="S94">
        <v>1</v>
      </c>
      <c r="T94">
        <v>140</v>
      </c>
      <c r="U94" s="76">
        <v>100</v>
      </c>
      <c r="V94">
        <f ca="1">INDIRECT(ADDRESS(11+(MATCH(RIGHT(Table39[[#This Row],[spawner_sku]],LEN(Table39[[#This Row],[spawner_sku]])-FIND("/",Table39[[#This Row],[spawner_sku]])),Table1[Entity Prefab])),10,1,1,"Entities"))</f>
        <v>25</v>
      </c>
      <c r="W94" s="76">
        <v>100</v>
      </c>
      <c r="X94" t="s">
        <v>351</v>
      </c>
      <c r="Z94" t="s">
        <v>230</v>
      </c>
      <c r="AA94">
        <v>7</v>
      </c>
      <c r="AB94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351</v>
      </c>
      <c r="AH94" t="s">
        <v>235</v>
      </c>
      <c r="AI94">
        <v>1</v>
      </c>
      <c r="AJ94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352</v>
      </c>
      <c r="AP94" t="s">
        <v>247</v>
      </c>
      <c r="AQ94">
        <v>1</v>
      </c>
      <c r="AR94">
        <v>220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Prefab])),10,1,1,"Entities"))</f>
        <v>35</v>
      </c>
      <c r="AU94" s="76">
        <f ca="1">ROUND((Table610[[#This Row],[XP]]*Table610[[#This Row],[entity_spawned (AVG)]])*(Table610[[#This Row],[activating_chance]]/100),0)</f>
        <v>35</v>
      </c>
      <c r="AV94" s="73" t="s">
        <v>352</v>
      </c>
      <c r="AX94" t="s">
        <v>404</v>
      </c>
      <c r="AY94">
        <v>7</v>
      </c>
      <c r="AZ94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351</v>
      </c>
      <c r="BF94" t="s">
        <v>235</v>
      </c>
      <c r="BG94">
        <v>1</v>
      </c>
      <c r="BH94">
        <v>300</v>
      </c>
      <c r="BI94">
        <v>100</v>
      </c>
      <c r="BJ94">
        <f ca="1">INDIRECT(ADDRESS(11+(MATCH(RIGHT(Table11[[#This Row],[spawner_sku]],LEN(Table11[[#This Row],[spawner_sku]])-FIND("/",Table11[[#This Row],[spawner_sku]])),Table1[Entity Prefab])),10,1,1,"Entities"))</f>
        <v>195</v>
      </c>
      <c r="BK94">
        <f ca="1">ROUND((Table11[[#This Row],[XP]]*Table11[[#This Row],[entity_spawned (AVG)]])*(Table11[[#This Row],[activating_chance]]/100),0)</f>
        <v>195</v>
      </c>
      <c r="BL94" s="73" t="s">
        <v>352</v>
      </c>
      <c r="BN94" t="s">
        <v>249</v>
      </c>
      <c r="BO94">
        <v>1</v>
      </c>
      <c r="BP94">
        <v>500</v>
      </c>
      <c r="BQ94">
        <v>75</v>
      </c>
      <c r="BR94">
        <f ca="1">INDIRECT(ADDRESS(11+(MATCH(RIGHT(Table12[[#This Row],[spawner_sku]],LEN(Table12[[#This Row],[spawner_sku]])-FIND("/",Table12[[#This Row],[spawner_sku]])),Table1[Entity Prefab])),10,1,1,"Entities"))</f>
        <v>75</v>
      </c>
      <c r="BS94">
        <f ca="1">ROUND((Table12[[#This Row],[XP]]*Table12[[#This Row],[entity_spawned (AVG)]])*(Table12[[#This Row],[activating_chance]]/100),0)</f>
        <v>56</v>
      </c>
      <c r="BT94" s="73" t="s">
        <v>351</v>
      </c>
      <c r="BV94" t="s">
        <v>417</v>
      </c>
      <c r="BW94">
        <v>1</v>
      </c>
      <c r="BX94">
        <v>340</v>
      </c>
      <c r="BY94">
        <v>100</v>
      </c>
      <c r="BZ94">
        <f ca="1">INDIRECT(ADDRESS(11+(MATCH(RIGHT(Table13[[#This Row],[spawner_sku]],LEN(Table13[[#This Row],[spawner_sku]])-FIND("/",Table13[[#This Row],[spawner_sku]])),Table1[Entity Prefab])),10,1,1,"Entities"))</f>
        <v>263</v>
      </c>
      <c r="CA94">
        <f ca="1">ROUND((Table13[[#This Row],[XP]]*Table13[[#This Row],[entity_spawned (AVG)]])*(Table13[[#This Row],[activating_chance]]/100),0)</f>
        <v>263</v>
      </c>
      <c r="CB94" s="73" t="s">
        <v>352</v>
      </c>
      <c r="CD94" t="s">
        <v>229</v>
      </c>
      <c r="CE94">
        <v>3</v>
      </c>
      <c r="CF94">
        <v>140</v>
      </c>
      <c r="CG94">
        <v>100</v>
      </c>
      <c r="CH94">
        <f ca="1">INDIRECT(ADDRESS(11+(MATCH(RIGHT(Table14[[#This Row],[spawner_sku]],LEN(Table14[[#This Row],[spawner_sku]])-FIND("/",Table14[[#This Row],[spawner_sku]])),Table1[Entity Prefab])),10,1,1,"Entities"))</f>
        <v>25</v>
      </c>
      <c r="CI94">
        <f ca="1">ROUND((Table14[[#This Row],[XP]]*Table14[[#This Row],[entity_spawned (AVG)]])*(Table14[[#This Row],[activating_chance]]/100),0)</f>
        <v>75</v>
      </c>
      <c r="CJ94" s="73" t="s">
        <v>351</v>
      </c>
    </row>
    <row r="95" spans="2:88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351</v>
      </c>
      <c r="J95" t="s">
        <v>237</v>
      </c>
      <c r="K95">
        <v>1</v>
      </c>
      <c r="L95">
        <v>100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Prefab])),10,1,1,"Entities"))</f>
        <v>75</v>
      </c>
      <c r="O95" s="76">
        <f ca="1">ROUND((Table3[[#This Row],[XP]]*Table3[[#This Row],[entity_spawned (AVG)]])*(Table3[[#This Row],[activating_chance]]/100),0)</f>
        <v>75</v>
      </c>
      <c r="P95" t="s">
        <v>352</v>
      </c>
      <c r="Q95" s="73"/>
      <c r="R95" t="s">
        <v>259</v>
      </c>
      <c r="S95">
        <v>1</v>
      </c>
      <c r="T95">
        <v>140</v>
      </c>
      <c r="U95" s="76">
        <v>100</v>
      </c>
      <c r="V95">
        <f ca="1">INDIRECT(ADDRESS(11+(MATCH(RIGHT(Table39[[#This Row],[spawner_sku]],LEN(Table39[[#This Row],[spawner_sku]])-FIND("/",Table39[[#This Row],[spawner_sku]])),Table1[Entity Prefab])),10,1,1,"Entities"))</f>
        <v>25</v>
      </c>
      <c r="W95" s="76">
        <v>100</v>
      </c>
      <c r="X95" t="s">
        <v>351</v>
      </c>
      <c r="Z95" t="s">
        <v>230</v>
      </c>
      <c r="AA95">
        <v>2</v>
      </c>
      <c r="AB95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351</v>
      </c>
      <c r="AH95" t="s">
        <v>417</v>
      </c>
      <c r="AI95">
        <v>1</v>
      </c>
      <c r="AJ95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352</v>
      </c>
      <c r="AP95" t="s">
        <v>247</v>
      </c>
      <c r="AQ95">
        <v>1</v>
      </c>
      <c r="AR95">
        <v>220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Prefab])),10,1,1,"Entities"))</f>
        <v>35</v>
      </c>
      <c r="AU95" s="76">
        <f ca="1">ROUND((Table610[[#This Row],[XP]]*Table610[[#This Row],[entity_spawned (AVG)]])*(Table610[[#This Row],[activating_chance]]/100),0)</f>
        <v>35</v>
      </c>
      <c r="AV95" s="73" t="s">
        <v>352</v>
      </c>
      <c r="AX95" t="s">
        <v>404</v>
      </c>
      <c r="AY95">
        <v>6</v>
      </c>
      <c r="AZ95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351</v>
      </c>
      <c r="BF95" t="s">
        <v>239</v>
      </c>
      <c r="BG95">
        <v>1</v>
      </c>
      <c r="BH95">
        <v>2500</v>
      </c>
      <c r="BI95">
        <v>100</v>
      </c>
      <c r="BJ95">
        <f ca="1">INDIRECT(ADDRESS(11+(MATCH(RIGHT(Table11[[#This Row],[spawner_sku]],LEN(Table11[[#This Row],[spawner_sku]])-FIND("/",Table11[[#This Row],[spawner_sku]])),Table1[Entity Prefab])),10,1,1,"Entities"))</f>
        <v>263</v>
      </c>
      <c r="BK95">
        <f ca="1">ROUND((Table11[[#This Row],[XP]]*Table11[[#This Row],[entity_spawned (AVG)]])*(Table11[[#This Row],[activating_chance]]/100),0)</f>
        <v>263</v>
      </c>
      <c r="BL95" s="73" t="s">
        <v>352</v>
      </c>
      <c r="BN95" t="s">
        <v>473</v>
      </c>
      <c r="BO95">
        <v>1</v>
      </c>
      <c r="BP95">
        <v>300</v>
      </c>
      <c r="BQ95">
        <v>100</v>
      </c>
      <c r="BR95">
        <f ca="1">INDIRECT(ADDRESS(11+(MATCH(RIGHT(Table12[[#This Row],[spawner_sku]],LEN(Table12[[#This Row],[spawner_sku]])-FIND("/",Table12[[#This Row],[spawner_sku]])),Table1[Entity Prefab])),10,1,1,"Entities"))</f>
        <v>75</v>
      </c>
      <c r="BS95">
        <f ca="1">ROUND((Table12[[#This Row],[XP]]*Table12[[#This Row],[entity_spawned (AVG)]])*(Table12[[#This Row],[activating_chance]]/100),0)</f>
        <v>75</v>
      </c>
      <c r="BT95" s="73" t="s">
        <v>352</v>
      </c>
      <c r="BV95" t="s">
        <v>417</v>
      </c>
      <c r="BW95">
        <v>1</v>
      </c>
      <c r="BX95">
        <v>340</v>
      </c>
      <c r="BY95">
        <v>100</v>
      </c>
      <c r="BZ95">
        <f ca="1">INDIRECT(ADDRESS(11+(MATCH(RIGHT(Table13[[#This Row],[spawner_sku]],LEN(Table13[[#This Row],[spawner_sku]])-FIND("/",Table13[[#This Row],[spawner_sku]])),Table1[Entity Prefab])),10,1,1,"Entities"))</f>
        <v>263</v>
      </c>
      <c r="CA95">
        <f ca="1">ROUND((Table13[[#This Row],[XP]]*Table13[[#This Row],[entity_spawned (AVG)]])*(Table13[[#This Row],[activating_chance]]/100),0)</f>
        <v>263</v>
      </c>
      <c r="CB95" s="73" t="s">
        <v>352</v>
      </c>
      <c r="CD95" t="s">
        <v>229</v>
      </c>
      <c r="CE95">
        <v>10</v>
      </c>
      <c r="CF95">
        <v>280</v>
      </c>
      <c r="CG95">
        <v>100</v>
      </c>
      <c r="CH95">
        <f ca="1">INDIRECT(ADDRESS(11+(MATCH(RIGHT(Table14[[#This Row],[spawner_sku]],LEN(Table14[[#This Row],[spawner_sku]])-FIND("/",Table14[[#This Row],[spawner_sku]])),Table1[Entity Prefab])),10,1,1,"Entities"))</f>
        <v>25</v>
      </c>
      <c r="CI95">
        <f ca="1">ROUND((Table14[[#This Row],[XP]]*Table14[[#This Row],[entity_spawned (AVG)]])*(Table14[[#This Row],[activating_chance]]/100),0)</f>
        <v>250</v>
      </c>
      <c r="CJ95" s="73" t="s">
        <v>351</v>
      </c>
    </row>
    <row r="96" spans="2:88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351</v>
      </c>
      <c r="J96" t="s">
        <v>237</v>
      </c>
      <c r="K96">
        <v>1</v>
      </c>
      <c r="L96">
        <v>180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Prefab])),10,1,1,"Entities"))</f>
        <v>75</v>
      </c>
      <c r="O96" s="76">
        <f ca="1">ROUND((Table3[[#This Row],[XP]]*Table3[[#This Row],[entity_spawned (AVG)]])*(Table3[[#This Row],[activating_chance]]/100),0)</f>
        <v>75</v>
      </c>
      <c r="P96" t="s">
        <v>352</v>
      </c>
      <c r="Q96" s="73"/>
      <c r="R96" t="s">
        <v>259</v>
      </c>
      <c r="S96">
        <v>1</v>
      </c>
      <c r="T96">
        <v>160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Prefab])),10,1,1,"Entities"))</f>
        <v>25</v>
      </c>
      <c r="W96" s="76">
        <v>100</v>
      </c>
      <c r="X96" t="s">
        <v>351</v>
      </c>
      <c r="Z96" t="s">
        <v>230</v>
      </c>
      <c r="AA96">
        <v>3</v>
      </c>
      <c r="AB9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351</v>
      </c>
      <c r="AH96" t="s">
        <v>417</v>
      </c>
      <c r="AI96">
        <v>1</v>
      </c>
      <c r="AJ9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352</v>
      </c>
      <c r="AP96" t="s">
        <v>247</v>
      </c>
      <c r="AQ96">
        <v>1</v>
      </c>
      <c r="AR96">
        <v>240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Prefab])),10,1,1,"Entities"))</f>
        <v>35</v>
      </c>
      <c r="AU96" s="76">
        <f ca="1">ROUND((Table610[[#This Row],[XP]]*Table610[[#This Row],[entity_spawned (AVG)]])*(Table610[[#This Row],[activating_chance]]/100),0)</f>
        <v>35</v>
      </c>
      <c r="AV96" s="73" t="s">
        <v>352</v>
      </c>
      <c r="AX96" t="s">
        <v>409</v>
      </c>
      <c r="AY96">
        <v>3</v>
      </c>
      <c r="AZ9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351</v>
      </c>
      <c r="BF96" t="s">
        <v>239</v>
      </c>
      <c r="BG96">
        <v>1</v>
      </c>
      <c r="BH96">
        <v>2500</v>
      </c>
      <c r="BI96">
        <v>100</v>
      </c>
      <c r="BJ96">
        <f ca="1">INDIRECT(ADDRESS(11+(MATCH(RIGHT(Table11[[#This Row],[spawner_sku]],LEN(Table11[[#This Row],[spawner_sku]])-FIND("/",Table11[[#This Row],[spawner_sku]])),Table1[Entity Prefab])),10,1,1,"Entities"))</f>
        <v>263</v>
      </c>
      <c r="BK96">
        <f ca="1">ROUND((Table11[[#This Row],[XP]]*Table11[[#This Row],[entity_spawned (AVG)]])*(Table11[[#This Row],[activating_chance]]/100),0)</f>
        <v>263</v>
      </c>
      <c r="BL96" s="73" t="s">
        <v>352</v>
      </c>
      <c r="BN96" t="s">
        <v>473</v>
      </c>
      <c r="BO96">
        <v>1</v>
      </c>
      <c r="BP96">
        <v>300</v>
      </c>
      <c r="BQ96">
        <v>100</v>
      </c>
      <c r="BR96">
        <f ca="1">INDIRECT(ADDRESS(11+(MATCH(RIGHT(Table12[[#This Row],[spawner_sku]],LEN(Table12[[#This Row],[spawner_sku]])-FIND("/",Table12[[#This Row],[spawner_sku]])),Table1[Entity Prefab])),10,1,1,"Entities"))</f>
        <v>75</v>
      </c>
      <c r="BS96">
        <f ca="1">ROUND((Table12[[#This Row],[XP]]*Table12[[#This Row],[entity_spawned (AVG)]])*(Table12[[#This Row],[activating_chance]]/100),0)</f>
        <v>75</v>
      </c>
      <c r="BT96" s="73" t="s">
        <v>352</v>
      </c>
      <c r="BV96" t="s">
        <v>417</v>
      </c>
      <c r="BW96">
        <v>1</v>
      </c>
      <c r="BX96">
        <v>340</v>
      </c>
      <c r="BY96">
        <v>100</v>
      </c>
      <c r="BZ96">
        <f ca="1">INDIRECT(ADDRESS(11+(MATCH(RIGHT(Table13[[#This Row],[spawner_sku]],LEN(Table13[[#This Row],[spawner_sku]])-FIND("/",Table13[[#This Row],[spawner_sku]])),Table1[Entity Prefab])),10,1,1,"Entities"))</f>
        <v>263</v>
      </c>
      <c r="CA96">
        <f ca="1">ROUND((Table13[[#This Row],[XP]]*Table13[[#This Row],[entity_spawned (AVG)]])*(Table13[[#This Row],[activating_chance]]/100),0)</f>
        <v>263</v>
      </c>
      <c r="CB96" s="73" t="s">
        <v>352</v>
      </c>
      <c r="CD96" t="s">
        <v>229</v>
      </c>
      <c r="CE96">
        <v>2</v>
      </c>
      <c r="CF96">
        <v>100</v>
      </c>
      <c r="CG96">
        <v>100</v>
      </c>
      <c r="CH96">
        <f ca="1">INDIRECT(ADDRESS(11+(MATCH(RIGHT(Table14[[#This Row],[spawner_sku]],LEN(Table14[[#This Row],[spawner_sku]])-FIND("/",Table14[[#This Row],[spawner_sku]])),Table1[Entity Prefab])),10,1,1,"Entities"))</f>
        <v>25</v>
      </c>
      <c r="CI96">
        <f ca="1">ROUND((Table14[[#This Row],[XP]]*Table14[[#This Row],[entity_spawned (AVG)]])*(Table14[[#This Row],[activating_chance]]/100),0)</f>
        <v>50</v>
      </c>
      <c r="CJ96" s="73" t="s">
        <v>351</v>
      </c>
    </row>
    <row r="97" spans="2:88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351</v>
      </c>
      <c r="J97" t="s">
        <v>237</v>
      </c>
      <c r="K97">
        <v>1</v>
      </c>
      <c r="L97">
        <v>180</v>
      </c>
      <c r="M97" s="76">
        <v>80</v>
      </c>
      <c r="N97">
        <f ca="1">INDIRECT(ADDRESS(11+(MATCH(RIGHT(Table3[[#This Row],[spawner_sku]],LEN(Table3[[#This Row],[spawner_sku]])-FIND("/",Table3[[#This Row],[spawner_sku]])),Table1[Entity Prefab])),10,1,1,"Entities"))</f>
        <v>75</v>
      </c>
      <c r="O97" s="76">
        <f ca="1">ROUND((Table3[[#This Row],[XP]]*Table3[[#This Row],[entity_spawned (AVG)]])*(Table3[[#This Row],[activating_chance]]/100),0)</f>
        <v>60</v>
      </c>
      <c r="P97" t="s">
        <v>352</v>
      </c>
      <c r="Q97" s="73"/>
      <c r="R97" t="s">
        <v>259</v>
      </c>
      <c r="S97">
        <v>1</v>
      </c>
      <c r="T97">
        <v>160</v>
      </c>
      <c r="U97" s="76">
        <v>100</v>
      </c>
      <c r="V97">
        <f ca="1">INDIRECT(ADDRESS(11+(MATCH(RIGHT(Table39[[#This Row],[spawner_sku]],LEN(Table39[[#This Row],[spawner_sku]])-FIND("/",Table39[[#This Row],[spawner_sku]])),Table1[Entity Prefab])),10,1,1,"Entities"))</f>
        <v>25</v>
      </c>
      <c r="W97" s="76">
        <v>100</v>
      </c>
      <c r="X97" t="s">
        <v>351</v>
      </c>
      <c r="Z97" t="s">
        <v>230</v>
      </c>
      <c r="AA97">
        <v>1</v>
      </c>
      <c r="AB97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351</v>
      </c>
      <c r="AH97" t="s">
        <v>417</v>
      </c>
      <c r="AI97">
        <v>1</v>
      </c>
      <c r="AJ97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352</v>
      </c>
      <c r="AP97" t="s">
        <v>471</v>
      </c>
      <c r="AQ97">
        <v>1</v>
      </c>
      <c r="AR97">
        <v>180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Prefab])),10,1,1,"Entities"))</f>
        <v>70</v>
      </c>
      <c r="AU97" s="76">
        <f ca="1">ROUND((Table610[[#This Row],[XP]]*Table610[[#This Row],[entity_spawned (AVG)]])*(Table610[[#This Row],[activating_chance]]/100),0)</f>
        <v>70</v>
      </c>
      <c r="AV97" s="73" t="s">
        <v>352</v>
      </c>
      <c r="AX97" t="s">
        <v>409</v>
      </c>
      <c r="AY97">
        <v>2</v>
      </c>
      <c r="AZ97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351</v>
      </c>
      <c r="BF97" t="s">
        <v>239</v>
      </c>
      <c r="BG97">
        <v>1</v>
      </c>
      <c r="BH97">
        <v>2500</v>
      </c>
      <c r="BI97">
        <v>100</v>
      </c>
      <c r="BJ97">
        <f ca="1">INDIRECT(ADDRESS(11+(MATCH(RIGHT(Table11[[#This Row],[spawner_sku]],LEN(Table11[[#This Row],[spawner_sku]])-FIND("/",Table11[[#This Row],[spawner_sku]])),Table1[Entity Prefab])),10,1,1,"Entities"))</f>
        <v>263</v>
      </c>
      <c r="BK97">
        <f ca="1">ROUND((Table11[[#This Row],[XP]]*Table11[[#This Row],[entity_spawned (AVG)]])*(Table11[[#This Row],[activating_chance]]/100),0)</f>
        <v>263</v>
      </c>
      <c r="BL97" s="73" t="s">
        <v>352</v>
      </c>
      <c r="BN97" t="s">
        <v>555</v>
      </c>
      <c r="BO97">
        <v>1</v>
      </c>
      <c r="BP97">
        <v>130</v>
      </c>
      <c r="BQ97">
        <v>100</v>
      </c>
      <c r="BR97">
        <f ca="1">INDIRECT(ADDRESS(11+(MATCH(RIGHT(Table12[[#This Row],[spawner_sku]],LEN(Table12[[#This Row],[spawner_sku]])-FIND("/",Table12[[#This Row],[spawner_sku]])),Table1[Entity Prefab])),10,1,1,"Entities"))</f>
        <v>50</v>
      </c>
      <c r="BS97">
        <f ca="1">ROUND((Table12[[#This Row],[XP]]*Table12[[#This Row],[entity_spawned (AVG)]])*(Table12[[#This Row],[activating_chance]]/100),0)</f>
        <v>50</v>
      </c>
      <c r="BT97" s="73" t="s">
        <v>351</v>
      </c>
      <c r="BV97" t="s">
        <v>417</v>
      </c>
      <c r="BW97">
        <v>1</v>
      </c>
      <c r="BX97">
        <v>340</v>
      </c>
      <c r="BY97">
        <v>100</v>
      </c>
      <c r="BZ97">
        <f ca="1">INDIRECT(ADDRESS(11+(MATCH(RIGHT(Table13[[#This Row],[spawner_sku]],LEN(Table13[[#This Row],[spawner_sku]])-FIND("/",Table13[[#This Row],[spawner_sku]])),Table1[Entity Prefab])),10,1,1,"Entities"))</f>
        <v>263</v>
      </c>
      <c r="CA97">
        <f ca="1">ROUND((Table13[[#This Row],[XP]]*Table13[[#This Row],[entity_spawned (AVG)]])*(Table13[[#This Row],[activating_chance]]/100),0)</f>
        <v>263</v>
      </c>
      <c r="CB97" s="73" t="s">
        <v>352</v>
      </c>
      <c r="CD97" t="s">
        <v>229</v>
      </c>
      <c r="CE97">
        <v>3</v>
      </c>
      <c r="CF97">
        <v>280</v>
      </c>
      <c r="CG97">
        <v>30</v>
      </c>
      <c r="CH97">
        <f ca="1">INDIRECT(ADDRESS(11+(MATCH(RIGHT(Table14[[#This Row],[spawner_sku]],LEN(Table14[[#This Row],[spawner_sku]])-FIND("/",Table14[[#This Row],[spawner_sku]])),Table1[Entity Prefab])),10,1,1,"Entities"))</f>
        <v>25</v>
      </c>
      <c r="CI97">
        <f ca="1">ROUND((Table14[[#This Row],[XP]]*Table14[[#This Row],[entity_spawned (AVG)]])*(Table14[[#This Row],[activating_chance]]/100),0)</f>
        <v>23</v>
      </c>
      <c r="CJ97" s="73" t="s">
        <v>351</v>
      </c>
    </row>
    <row r="98" spans="2:88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351</v>
      </c>
      <c r="J98" t="s">
        <v>240</v>
      </c>
      <c r="K98">
        <v>1</v>
      </c>
      <c r="L98">
        <v>2500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Prefab])),10,1,1,"Entities"))</f>
        <v>263</v>
      </c>
      <c r="O98" s="76">
        <f ca="1">ROUND((Table3[[#This Row],[XP]]*Table3[[#This Row],[entity_spawned (AVG)]])*(Table3[[#This Row],[activating_chance]]/100),0)</f>
        <v>263</v>
      </c>
      <c r="P98" t="s">
        <v>352</v>
      </c>
      <c r="Q98" s="73"/>
      <c r="R98" t="s">
        <v>259</v>
      </c>
      <c r="S98">
        <v>1</v>
      </c>
      <c r="T98">
        <v>160</v>
      </c>
      <c r="U98" s="76">
        <v>100</v>
      </c>
      <c r="V98">
        <f ca="1">INDIRECT(ADDRESS(11+(MATCH(RIGHT(Table39[[#This Row],[spawner_sku]],LEN(Table39[[#This Row],[spawner_sku]])-FIND("/",Table39[[#This Row],[spawner_sku]])),Table1[Entity Prefab])),10,1,1,"Entities"))</f>
        <v>25</v>
      </c>
      <c r="W98" s="76">
        <v>100</v>
      </c>
      <c r="X98" t="s">
        <v>351</v>
      </c>
      <c r="Z98" t="s">
        <v>230</v>
      </c>
      <c r="AA98">
        <v>2</v>
      </c>
      <c r="AB98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351</v>
      </c>
      <c r="AH98" t="s">
        <v>417</v>
      </c>
      <c r="AI98">
        <v>1</v>
      </c>
      <c r="AJ98">
        <v>340</v>
      </c>
      <c r="AK98" s="76">
        <v>100</v>
      </c>
      <c r="AL98">
        <f ca="1">INDIRECT(ADDRESS(11+(MATCH(RIGHT(Table6[[#This Row],[spawner_sku]],LEN(Table6[[#This Row],[spawner_sku]])-FIND("/",Table6[[#This Row],[spawner_sku]])),Table1[Entity Prefab])),10,1,1,"Entities"))</f>
        <v>263</v>
      </c>
      <c r="AM98" s="76">
        <f ca="1">ROUND((Table6[[#This Row],[XP]]*Table6[[#This Row],[entity_spawned (AVG)]])*(Table6[[#This Row],[activating_chance]]/100),0)</f>
        <v>263</v>
      </c>
      <c r="AN98" s="73" t="s">
        <v>352</v>
      </c>
      <c r="AP98" t="s">
        <v>471</v>
      </c>
      <c r="AQ98">
        <v>1</v>
      </c>
      <c r="AR98">
        <v>180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Prefab])),10,1,1,"Entities"))</f>
        <v>70</v>
      </c>
      <c r="AU98" s="76">
        <f ca="1">ROUND((Table610[[#This Row],[XP]]*Table610[[#This Row],[entity_spawned (AVG)]])*(Table610[[#This Row],[activating_chance]]/100),0)</f>
        <v>70</v>
      </c>
      <c r="AV98" s="73" t="s">
        <v>352</v>
      </c>
      <c r="AX98" t="s">
        <v>409</v>
      </c>
      <c r="AY98">
        <v>5</v>
      </c>
      <c r="AZ98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351</v>
      </c>
      <c r="BF98" t="s">
        <v>239</v>
      </c>
      <c r="BG98">
        <v>1</v>
      </c>
      <c r="BH98">
        <v>2500</v>
      </c>
      <c r="BI98">
        <v>100</v>
      </c>
      <c r="BJ98">
        <f ca="1">INDIRECT(ADDRESS(11+(MATCH(RIGHT(Table11[[#This Row],[spawner_sku]],LEN(Table11[[#This Row],[spawner_sku]])-FIND("/",Table11[[#This Row],[spawner_sku]])),Table1[Entity Prefab])),10,1,1,"Entities"))</f>
        <v>263</v>
      </c>
      <c r="BK98">
        <f ca="1">ROUND((Table11[[#This Row],[XP]]*Table11[[#This Row],[entity_spawned (AVG)]])*(Table11[[#This Row],[activating_chance]]/100),0)</f>
        <v>263</v>
      </c>
      <c r="BL98" s="73" t="s">
        <v>352</v>
      </c>
      <c r="BN98" t="s">
        <v>555</v>
      </c>
      <c r="BO98">
        <v>1</v>
      </c>
      <c r="BP98">
        <v>130</v>
      </c>
      <c r="BQ98">
        <v>100</v>
      </c>
      <c r="BR98">
        <f ca="1">INDIRECT(ADDRESS(11+(MATCH(RIGHT(Table12[[#This Row],[spawner_sku]],LEN(Table12[[#This Row],[spawner_sku]])-FIND("/",Table12[[#This Row],[spawner_sku]])),Table1[Entity Prefab])),10,1,1,"Entities"))</f>
        <v>50</v>
      </c>
      <c r="BS98">
        <f ca="1">ROUND((Table12[[#This Row],[XP]]*Table12[[#This Row],[entity_spawned (AVG)]])*(Table12[[#This Row],[activating_chance]]/100),0)</f>
        <v>50</v>
      </c>
      <c r="BT98" s="73" t="s">
        <v>351</v>
      </c>
      <c r="BV98" t="s">
        <v>238</v>
      </c>
      <c r="BW98">
        <v>1</v>
      </c>
      <c r="BX98">
        <v>170</v>
      </c>
      <c r="BY98">
        <v>100</v>
      </c>
      <c r="BZ98">
        <f ca="1">INDIRECT(ADDRESS(11+(MATCH(RIGHT(Table13[[#This Row],[spawner_sku]],LEN(Table13[[#This Row],[spawner_sku]])-FIND("/",Table13[[#This Row],[spawner_sku]])),Table1[Entity Prefab])),10,1,1,"Entities"))</f>
        <v>75</v>
      </c>
      <c r="CA98">
        <f ca="1">ROUND((Table13[[#This Row],[XP]]*Table13[[#This Row],[entity_spawned (AVG)]])*(Table13[[#This Row],[activating_chance]]/100),0)</f>
        <v>75</v>
      </c>
      <c r="CB98" s="73" t="s">
        <v>351</v>
      </c>
      <c r="CD98" t="s">
        <v>229</v>
      </c>
      <c r="CE98">
        <v>3</v>
      </c>
      <c r="CF98">
        <v>200</v>
      </c>
      <c r="CG98">
        <v>30</v>
      </c>
      <c r="CH98">
        <f ca="1">INDIRECT(ADDRESS(11+(MATCH(RIGHT(Table14[[#This Row],[spawner_sku]],LEN(Table14[[#This Row],[spawner_sku]])-FIND("/",Table14[[#This Row],[spawner_sku]])),Table1[Entity Prefab])),10,1,1,"Entities"))</f>
        <v>25</v>
      </c>
      <c r="CI98">
        <f ca="1">ROUND((Table14[[#This Row],[XP]]*Table14[[#This Row],[entity_spawned (AVG)]])*(Table14[[#This Row],[activating_chance]]/100),0)</f>
        <v>23</v>
      </c>
      <c r="CJ98" s="73" t="s">
        <v>351</v>
      </c>
    </row>
    <row r="99" spans="2:88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351</v>
      </c>
      <c r="J99" t="s">
        <v>242</v>
      </c>
      <c r="K99">
        <v>1</v>
      </c>
      <c r="L99">
        <v>2000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Prefab])),10,1,1,"Entities"))</f>
        <v>175</v>
      </c>
      <c r="O99" s="76">
        <f ca="1">ROUND((Table3[[#This Row],[XP]]*Table3[[#This Row],[entity_spawned (AVG)]])*(Table3[[#This Row],[activating_chance]]/100),0)</f>
        <v>175</v>
      </c>
      <c r="P99" t="s">
        <v>352</v>
      </c>
      <c r="Q99" s="73"/>
      <c r="R99" t="s">
        <v>259</v>
      </c>
      <c r="S99">
        <v>1</v>
      </c>
      <c r="T99">
        <v>140</v>
      </c>
      <c r="U99" s="76">
        <v>100</v>
      </c>
      <c r="V99">
        <f ca="1">INDIRECT(ADDRESS(11+(MATCH(RIGHT(Table39[[#This Row],[spawner_sku]],LEN(Table39[[#This Row],[spawner_sku]])-FIND("/",Table39[[#This Row],[spawner_sku]])),Table1[Entity Prefab])),10,1,1,"Entities"))</f>
        <v>25</v>
      </c>
      <c r="W99" s="76">
        <v>100</v>
      </c>
      <c r="X99" t="s">
        <v>351</v>
      </c>
      <c r="Z99" t="s">
        <v>230</v>
      </c>
      <c r="AA99">
        <v>6</v>
      </c>
      <c r="AB99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351</v>
      </c>
      <c r="AH99" t="s">
        <v>417</v>
      </c>
      <c r="AI99">
        <v>1</v>
      </c>
      <c r="AJ99">
        <v>340</v>
      </c>
      <c r="AK99" s="76">
        <v>100</v>
      </c>
      <c r="AL99">
        <f ca="1">INDIRECT(ADDRESS(11+(MATCH(RIGHT(Table6[[#This Row],[spawner_sku]],LEN(Table6[[#This Row],[spawner_sku]])-FIND("/",Table6[[#This Row],[spawner_sku]])),Table1[Entity Prefab])),10,1,1,"Entities"))</f>
        <v>263</v>
      </c>
      <c r="AM99" s="76">
        <f ca="1">ROUND((Table6[[#This Row],[XP]]*Table6[[#This Row],[entity_spawned (AVG)]])*(Table6[[#This Row],[activating_chance]]/100),0)</f>
        <v>263</v>
      </c>
      <c r="AN99" s="73" t="s">
        <v>352</v>
      </c>
      <c r="AP99" t="s">
        <v>471</v>
      </c>
      <c r="AQ99">
        <v>1</v>
      </c>
      <c r="AR99">
        <v>180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Prefab])),10,1,1,"Entities"))</f>
        <v>70</v>
      </c>
      <c r="AU99" s="76">
        <f ca="1">ROUND((Table610[[#This Row],[XP]]*Table610[[#This Row],[entity_spawned (AVG)]])*(Table610[[#This Row],[activating_chance]]/100),0)</f>
        <v>70</v>
      </c>
      <c r="AV99" s="73" t="s">
        <v>352</v>
      </c>
      <c r="AX99" t="s">
        <v>409</v>
      </c>
      <c r="AY99">
        <v>1</v>
      </c>
      <c r="AZ99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351</v>
      </c>
      <c r="BF99" t="s">
        <v>239</v>
      </c>
      <c r="BG99">
        <v>1</v>
      </c>
      <c r="BH99">
        <v>2500</v>
      </c>
      <c r="BI99">
        <v>100</v>
      </c>
      <c r="BJ99">
        <f ca="1">INDIRECT(ADDRESS(11+(MATCH(RIGHT(Table11[[#This Row],[spawner_sku]],LEN(Table11[[#This Row],[spawner_sku]])-FIND("/",Table11[[#This Row],[spawner_sku]])),Table1[Entity Prefab])),10,1,1,"Entities"))</f>
        <v>263</v>
      </c>
      <c r="BK99">
        <f ca="1">ROUND((Table11[[#This Row],[XP]]*Table11[[#This Row],[entity_spawned (AVG)]])*(Table11[[#This Row],[activating_chance]]/100),0)</f>
        <v>263</v>
      </c>
      <c r="BL99" s="73" t="s">
        <v>352</v>
      </c>
      <c r="BN99" t="s">
        <v>555</v>
      </c>
      <c r="BO99">
        <v>1</v>
      </c>
      <c r="BP99">
        <v>130</v>
      </c>
      <c r="BQ99">
        <v>100</v>
      </c>
      <c r="BR99">
        <f ca="1">INDIRECT(ADDRESS(11+(MATCH(RIGHT(Table12[[#This Row],[spawner_sku]],LEN(Table12[[#This Row],[spawner_sku]])-FIND("/",Table12[[#This Row],[spawner_sku]])),Table1[Entity Prefab])),10,1,1,"Entities"))</f>
        <v>50</v>
      </c>
      <c r="BS99">
        <f ca="1">ROUND((Table12[[#This Row],[XP]]*Table12[[#This Row],[entity_spawned (AVG)]])*(Table12[[#This Row],[activating_chance]]/100),0)</f>
        <v>50</v>
      </c>
      <c r="BT99" s="73" t="s">
        <v>351</v>
      </c>
      <c r="BV99" t="s">
        <v>238</v>
      </c>
      <c r="BW99">
        <v>1</v>
      </c>
      <c r="BX99">
        <v>170</v>
      </c>
      <c r="BY99">
        <v>100</v>
      </c>
      <c r="BZ99">
        <f ca="1">INDIRECT(ADDRESS(11+(MATCH(RIGHT(Table13[[#This Row],[spawner_sku]],LEN(Table13[[#This Row],[spawner_sku]])-FIND("/",Table13[[#This Row],[spawner_sku]])),Table1[Entity Prefab])),10,1,1,"Entities"))</f>
        <v>75</v>
      </c>
      <c r="CA99">
        <f ca="1">ROUND((Table13[[#This Row],[XP]]*Table13[[#This Row],[entity_spawned (AVG)]])*(Table13[[#This Row],[activating_chance]]/100),0)</f>
        <v>75</v>
      </c>
      <c r="CB99" s="73" t="s">
        <v>351</v>
      </c>
      <c r="CD99" t="s">
        <v>229</v>
      </c>
      <c r="CE99">
        <v>3</v>
      </c>
      <c r="CF99">
        <v>120</v>
      </c>
      <c r="CG99">
        <v>30</v>
      </c>
      <c r="CH99">
        <f ca="1">INDIRECT(ADDRESS(11+(MATCH(RIGHT(Table14[[#This Row],[spawner_sku]],LEN(Table14[[#This Row],[spawner_sku]])-FIND("/",Table14[[#This Row],[spawner_sku]])),Table1[Entity Prefab])),10,1,1,"Entities"))</f>
        <v>25</v>
      </c>
      <c r="CI99">
        <f ca="1">ROUND((Table14[[#This Row],[XP]]*Table14[[#This Row],[entity_spawned (AVG)]])*(Table14[[#This Row],[activating_chance]]/100),0)</f>
        <v>23</v>
      </c>
      <c r="CJ99" s="73" t="s">
        <v>351</v>
      </c>
    </row>
    <row r="100" spans="2:88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351</v>
      </c>
      <c r="J100" t="s">
        <v>242</v>
      </c>
      <c r="K100">
        <v>1</v>
      </c>
      <c r="L100">
        <v>2000</v>
      </c>
      <c r="M100" s="76">
        <v>100</v>
      </c>
      <c r="N100">
        <f ca="1">INDIRECT(ADDRESS(11+(MATCH(RIGHT(Table3[[#This Row],[spawner_sku]],LEN(Table3[[#This Row],[spawner_sku]])-FIND("/",Table3[[#This Row],[spawner_sku]])),Table1[Entity Prefab])),10,1,1,"Entities"))</f>
        <v>175</v>
      </c>
      <c r="O100" s="76">
        <f ca="1">ROUND((Table3[[#This Row],[XP]]*Table3[[#This Row],[entity_spawned (AVG)]])*(Table3[[#This Row],[activating_chance]]/100),0)</f>
        <v>175</v>
      </c>
      <c r="P100" t="s">
        <v>352</v>
      </c>
      <c r="Q100" s="73"/>
      <c r="Z100" t="s">
        <v>230</v>
      </c>
      <c r="AA100">
        <v>1</v>
      </c>
      <c r="AB100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351</v>
      </c>
      <c r="AH100" t="s">
        <v>417</v>
      </c>
      <c r="AI100">
        <v>1</v>
      </c>
      <c r="AJ100">
        <v>340</v>
      </c>
      <c r="AK100" s="76">
        <v>100</v>
      </c>
      <c r="AL100">
        <f ca="1">INDIRECT(ADDRESS(11+(MATCH(RIGHT(Table6[[#This Row],[spawner_sku]],LEN(Table6[[#This Row],[spawner_sku]])-FIND("/",Table6[[#This Row],[spawner_sku]])),Table1[Entity Prefab])),10,1,1,"Entities"))</f>
        <v>263</v>
      </c>
      <c r="AM100" s="76">
        <f ca="1">ROUND((Table6[[#This Row],[XP]]*Table6[[#This Row],[entity_spawned (AVG)]])*(Table6[[#This Row],[activating_chance]]/100),0)</f>
        <v>263</v>
      </c>
      <c r="AN100" s="73" t="s">
        <v>352</v>
      </c>
      <c r="AP100" t="s">
        <v>471</v>
      </c>
      <c r="AQ100">
        <v>1</v>
      </c>
      <c r="AR100">
        <v>100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Prefab])),10,1,1,"Entities"))</f>
        <v>70</v>
      </c>
      <c r="AU100" s="76">
        <f ca="1">ROUND((Table610[[#This Row],[XP]]*Table610[[#This Row],[entity_spawned (AVG)]])*(Table610[[#This Row],[activating_chance]]/100),0)</f>
        <v>70</v>
      </c>
      <c r="AV100" s="73" t="s">
        <v>352</v>
      </c>
      <c r="AX100" t="s">
        <v>409</v>
      </c>
      <c r="AY100">
        <v>6</v>
      </c>
      <c r="AZ100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351</v>
      </c>
      <c r="BF100" t="s">
        <v>239</v>
      </c>
      <c r="BG100">
        <v>1</v>
      </c>
      <c r="BH100">
        <v>2500</v>
      </c>
      <c r="BI100">
        <v>100</v>
      </c>
      <c r="BJ100">
        <f ca="1">INDIRECT(ADDRESS(11+(MATCH(RIGHT(Table11[[#This Row],[spawner_sku]],LEN(Table11[[#This Row],[spawner_sku]])-FIND("/",Table11[[#This Row],[spawner_sku]])),Table1[Entity Prefab])),10,1,1,"Entities"))</f>
        <v>263</v>
      </c>
      <c r="BK100">
        <f ca="1">ROUND((Table11[[#This Row],[XP]]*Table11[[#This Row],[entity_spawned (AVG)]])*(Table11[[#This Row],[activating_chance]]/100),0)</f>
        <v>263</v>
      </c>
      <c r="BL100" s="73" t="s">
        <v>352</v>
      </c>
      <c r="BN100" t="s">
        <v>465</v>
      </c>
      <c r="BO100">
        <v>1</v>
      </c>
      <c r="BP100">
        <v>240</v>
      </c>
      <c r="BQ100">
        <v>100</v>
      </c>
      <c r="BR100">
        <f ca="1">INDIRECT(ADDRESS(11+(MATCH(RIGHT(Table12[[#This Row],[spawner_sku]],LEN(Table12[[#This Row],[spawner_sku]])-FIND("/",Table12[[#This Row],[spawner_sku]])),Table1[Entity Prefab])),10,1,1,"Entities"))</f>
        <v>75</v>
      </c>
      <c r="BS100">
        <f ca="1">ROUND((Table12[[#This Row],[XP]]*Table12[[#This Row],[entity_spawned (AVG)]])*(Table12[[#This Row],[activating_chance]]/100),0)</f>
        <v>75</v>
      </c>
      <c r="BT100" s="73" t="s">
        <v>351</v>
      </c>
      <c r="BV100" t="s">
        <v>238</v>
      </c>
      <c r="BW100">
        <v>1</v>
      </c>
      <c r="BX100">
        <v>170</v>
      </c>
      <c r="BY100">
        <v>100</v>
      </c>
      <c r="BZ100">
        <f ca="1">INDIRECT(ADDRESS(11+(MATCH(RIGHT(Table13[[#This Row],[spawner_sku]],LEN(Table13[[#This Row],[spawner_sku]])-FIND("/",Table13[[#This Row],[spawner_sku]])),Table1[Entity Prefab])),10,1,1,"Entities"))</f>
        <v>75</v>
      </c>
      <c r="CA100">
        <f ca="1">ROUND((Table13[[#This Row],[XP]]*Table13[[#This Row],[entity_spawned (AVG)]])*(Table13[[#This Row],[activating_chance]]/100),0)</f>
        <v>75</v>
      </c>
      <c r="CB100" s="73" t="s">
        <v>351</v>
      </c>
      <c r="CD100" t="s">
        <v>229</v>
      </c>
      <c r="CE100">
        <v>13</v>
      </c>
      <c r="CF100">
        <v>280</v>
      </c>
      <c r="CG100">
        <v>100</v>
      </c>
      <c r="CH100">
        <f ca="1">INDIRECT(ADDRESS(11+(MATCH(RIGHT(Table14[[#This Row],[spawner_sku]],LEN(Table14[[#This Row],[spawner_sku]])-FIND("/",Table14[[#This Row],[spawner_sku]])),Table1[Entity Prefab])),10,1,1,"Entities"))</f>
        <v>25</v>
      </c>
      <c r="CI100">
        <f ca="1">ROUND((Table14[[#This Row],[XP]]*Table14[[#This Row],[entity_spawned (AVG)]])*(Table14[[#This Row],[activating_chance]]/100),0)</f>
        <v>325</v>
      </c>
      <c r="CJ100" s="73" t="s">
        <v>351</v>
      </c>
    </row>
    <row r="101" spans="2:88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351</v>
      </c>
      <c r="J101" t="s">
        <v>242</v>
      </c>
      <c r="K101">
        <v>1</v>
      </c>
      <c r="L101">
        <v>2000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Prefab])),10,1,1,"Entities"))</f>
        <v>175</v>
      </c>
      <c r="O101" s="76">
        <f ca="1">ROUND((Table3[[#This Row],[XP]]*Table3[[#This Row],[entity_spawned (AVG)]])*(Table3[[#This Row],[activating_chance]]/100),0)</f>
        <v>175</v>
      </c>
      <c r="P101" t="s">
        <v>352</v>
      </c>
      <c r="Q101" s="73"/>
      <c r="Z101" t="s">
        <v>230</v>
      </c>
      <c r="AA101">
        <v>6</v>
      </c>
      <c r="AB101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351</v>
      </c>
      <c r="AH101" t="s">
        <v>246</v>
      </c>
      <c r="AI101">
        <v>1</v>
      </c>
      <c r="AJ101">
        <v>120</v>
      </c>
      <c r="AK101" s="76">
        <v>100</v>
      </c>
      <c r="AL101">
        <f ca="1">INDIRECT(ADDRESS(11+(MATCH(RIGHT(Table6[[#This Row],[spawner_sku]],LEN(Table6[[#This Row],[spawner_sku]])-FIND("/",Table6[[#This Row],[spawner_sku]])),Table1[Entity Prefab])),10,1,1,"Entities"))</f>
        <v>175</v>
      </c>
      <c r="AM101" s="76">
        <f ca="1">ROUND((Table6[[#This Row],[XP]]*Table6[[#This Row],[entity_spawned (AVG)]])*(Table6[[#This Row],[activating_chance]]/100),0)</f>
        <v>175</v>
      </c>
      <c r="AN101" s="73" t="s">
        <v>351</v>
      </c>
      <c r="AP101" t="s">
        <v>471</v>
      </c>
      <c r="AQ101">
        <v>1</v>
      </c>
      <c r="AR101">
        <v>180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Prefab])),10,1,1,"Entities"))</f>
        <v>70</v>
      </c>
      <c r="AU101" s="76">
        <f ca="1">ROUND((Table610[[#This Row],[XP]]*Table610[[#This Row],[entity_spawned (AVG)]])*(Table610[[#This Row],[activating_chance]]/100),0)</f>
        <v>70</v>
      </c>
      <c r="AV101" s="73" t="s">
        <v>352</v>
      </c>
      <c r="AX101" t="s">
        <v>409</v>
      </c>
      <c r="AY101">
        <v>10</v>
      </c>
      <c r="AZ101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351</v>
      </c>
      <c r="BF101" t="s">
        <v>239</v>
      </c>
      <c r="BG101">
        <v>1</v>
      </c>
      <c r="BH101">
        <v>2500</v>
      </c>
      <c r="BI101">
        <v>100</v>
      </c>
      <c r="BJ101">
        <f ca="1">INDIRECT(ADDRESS(11+(MATCH(RIGHT(Table11[[#This Row],[spawner_sku]],LEN(Table11[[#This Row],[spawner_sku]])-FIND("/",Table11[[#This Row],[spawner_sku]])),Table1[Entity Prefab])),10,1,1,"Entities"))</f>
        <v>263</v>
      </c>
      <c r="BK101">
        <f ca="1">ROUND((Table11[[#This Row],[XP]]*Table11[[#This Row],[entity_spawned (AVG)]])*(Table11[[#This Row],[activating_chance]]/100),0)</f>
        <v>263</v>
      </c>
      <c r="BL101" s="73" t="s">
        <v>352</v>
      </c>
      <c r="BN101" t="s">
        <v>465</v>
      </c>
      <c r="BO101">
        <v>1</v>
      </c>
      <c r="BP101">
        <v>240</v>
      </c>
      <c r="BQ101">
        <v>100</v>
      </c>
      <c r="BR101">
        <f ca="1">INDIRECT(ADDRESS(11+(MATCH(RIGHT(Table12[[#This Row],[spawner_sku]],LEN(Table12[[#This Row],[spawner_sku]])-FIND("/",Table12[[#This Row],[spawner_sku]])),Table1[Entity Prefab])),10,1,1,"Entities"))</f>
        <v>75</v>
      </c>
      <c r="BS101">
        <f ca="1">ROUND((Table12[[#This Row],[XP]]*Table12[[#This Row],[entity_spawned (AVG)]])*(Table12[[#This Row],[activating_chance]]/100),0)</f>
        <v>75</v>
      </c>
      <c r="BT101" s="73" t="s">
        <v>351</v>
      </c>
      <c r="BV101" t="s">
        <v>241</v>
      </c>
      <c r="BW101">
        <v>1</v>
      </c>
      <c r="BX101">
        <v>2000</v>
      </c>
      <c r="BY101">
        <v>100</v>
      </c>
      <c r="BZ101">
        <f ca="1">INDIRECT(ADDRESS(11+(MATCH(RIGHT(Table13[[#This Row],[spawner_sku]],LEN(Table13[[#This Row],[spawner_sku]])-FIND("/",Table13[[#This Row],[spawner_sku]])),Table1[Entity Prefab])),10,1,1,"Entities"))</f>
        <v>175</v>
      </c>
      <c r="CA101">
        <f ca="1">ROUND((Table13[[#This Row],[XP]]*Table13[[#This Row],[entity_spawned (AVG)]])*(Table13[[#This Row],[activating_chance]]/100),0)</f>
        <v>175</v>
      </c>
      <c r="CB101" s="73" t="s">
        <v>352</v>
      </c>
      <c r="CD101" t="s">
        <v>229</v>
      </c>
      <c r="CE101">
        <v>8</v>
      </c>
      <c r="CF101">
        <v>280</v>
      </c>
      <c r="CG101">
        <v>100</v>
      </c>
      <c r="CH101">
        <f ca="1">INDIRECT(ADDRESS(11+(MATCH(RIGHT(Table14[[#This Row],[spawner_sku]],LEN(Table14[[#This Row],[spawner_sku]])-FIND("/",Table14[[#This Row],[spawner_sku]])),Table1[Entity Prefab])),10,1,1,"Entities"))</f>
        <v>25</v>
      </c>
      <c r="CI101">
        <f ca="1">ROUND((Table14[[#This Row],[XP]]*Table14[[#This Row],[entity_spawned (AVG)]])*(Table14[[#This Row],[activating_chance]]/100),0)</f>
        <v>200</v>
      </c>
      <c r="CJ101" s="73" t="s">
        <v>351</v>
      </c>
    </row>
    <row r="102" spans="2:88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351</v>
      </c>
      <c r="J102" t="s">
        <v>242</v>
      </c>
      <c r="K102">
        <v>1</v>
      </c>
      <c r="L102">
        <v>2000</v>
      </c>
      <c r="M102" s="76">
        <v>100</v>
      </c>
      <c r="N102">
        <f ca="1">INDIRECT(ADDRESS(11+(MATCH(RIGHT(Table3[[#This Row],[spawner_sku]],LEN(Table3[[#This Row],[spawner_sku]])-FIND("/",Table3[[#This Row],[spawner_sku]])),Table1[Entity Prefab])),10,1,1,"Entities"))</f>
        <v>175</v>
      </c>
      <c r="O102" s="76">
        <f ca="1">ROUND((Table3[[#This Row],[XP]]*Table3[[#This Row],[entity_spawned (AVG)]])*(Table3[[#This Row],[activating_chance]]/100),0)</f>
        <v>175</v>
      </c>
      <c r="P102" t="s">
        <v>352</v>
      </c>
      <c r="Q102" s="73"/>
      <c r="Z102" t="s">
        <v>230</v>
      </c>
      <c r="AA102">
        <v>3</v>
      </c>
      <c r="AB102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351</v>
      </c>
      <c r="AH102" t="s">
        <v>246</v>
      </c>
      <c r="AI102">
        <v>1</v>
      </c>
      <c r="AJ102">
        <v>120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Prefab])),10,1,1,"Entities"))</f>
        <v>175</v>
      </c>
      <c r="AM102" s="76">
        <f ca="1">ROUND((Table6[[#This Row],[XP]]*Table6[[#This Row],[entity_spawned (AVG)]])*(Table6[[#This Row],[activating_chance]]/100),0)</f>
        <v>175</v>
      </c>
      <c r="AN102" s="73" t="s">
        <v>351</v>
      </c>
      <c r="AP102" t="s">
        <v>471</v>
      </c>
      <c r="AQ102">
        <v>1</v>
      </c>
      <c r="AR102">
        <v>180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Prefab])),10,1,1,"Entities"))</f>
        <v>70</v>
      </c>
      <c r="AU102" s="76">
        <f ca="1">ROUND((Table610[[#This Row],[XP]]*Table610[[#This Row],[entity_spawned (AVG)]])*(Table610[[#This Row],[activating_chance]]/100),0)</f>
        <v>70</v>
      </c>
      <c r="AV102" s="73" t="s">
        <v>352</v>
      </c>
      <c r="AX102" t="s">
        <v>409</v>
      </c>
      <c r="AY102">
        <v>3</v>
      </c>
      <c r="AZ102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351</v>
      </c>
      <c r="BF102" t="s">
        <v>239</v>
      </c>
      <c r="BG102">
        <v>1</v>
      </c>
      <c r="BH102">
        <v>2500</v>
      </c>
      <c r="BI102">
        <v>100</v>
      </c>
      <c r="BJ102">
        <f ca="1">INDIRECT(ADDRESS(11+(MATCH(RIGHT(Table11[[#This Row],[spawner_sku]],LEN(Table11[[#This Row],[spawner_sku]])-FIND("/",Table11[[#This Row],[spawner_sku]])),Table1[Entity Prefab])),10,1,1,"Entities"))</f>
        <v>263</v>
      </c>
      <c r="BK102">
        <f ca="1">ROUND((Table11[[#This Row],[XP]]*Table11[[#This Row],[entity_spawned (AVG)]])*(Table11[[#This Row],[activating_chance]]/100),0)</f>
        <v>263</v>
      </c>
      <c r="BL102" s="73" t="s">
        <v>352</v>
      </c>
      <c r="BN102" t="s">
        <v>410</v>
      </c>
      <c r="BO102">
        <v>1</v>
      </c>
      <c r="BP102">
        <v>120</v>
      </c>
      <c r="BQ102">
        <v>100</v>
      </c>
      <c r="BR102">
        <f ca="1">INDIRECT(ADDRESS(11+(MATCH(RIGHT(Table12[[#This Row],[spawner_sku]],LEN(Table12[[#This Row],[spawner_sku]])-FIND("/",Table12[[#This Row],[spawner_sku]])),Table1[Entity Prefab])),10,1,1,"Entities"))</f>
        <v>25</v>
      </c>
      <c r="BS102">
        <f ca="1">ROUND((Table12[[#This Row],[XP]]*Table12[[#This Row],[entity_spawned (AVG)]])*(Table12[[#This Row],[activating_chance]]/100),0)</f>
        <v>25</v>
      </c>
      <c r="BT102" s="73" t="s">
        <v>351</v>
      </c>
      <c r="BV102" t="s">
        <v>244</v>
      </c>
      <c r="BW102">
        <v>1</v>
      </c>
      <c r="BX102">
        <v>1500</v>
      </c>
      <c r="BY102">
        <v>20</v>
      </c>
      <c r="BZ102">
        <f ca="1">INDIRECT(ADDRESS(11+(MATCH(RIGHT(Table13[[#This Row],[spawner_sku]],LEN(Table13[[#This Row],[spawner_sku]])-FIND("/",Table13[[#This Row],[spawner_sku]])),Table1[Entity Prefab])),10,1,1,"Entities"))</f>
        <v>175</v>
      </c>
      <c r="CA102">
        <f ca="1">ROUND((Table13[[#This Row],[XP]]*Table13[[#This Row],[entity_spawned (AVG)]])*(Table13[[#This Row],[activating_chance]]/100),0)</f>
        <v>35</v>
      </c>
      <c r="CB102" s="73" t="s">
        <v>352</v>
      </c>
      <c r="CD102" t="s">
        <v>229</v>
      </c>
      <c r="CE102">
        <v>18</v>
      </c>
      <c r="CF102">
        <v>280</v>
      </c>
      <c r="CG102">
        <v>80</v>
      </c>
      <c r="CH102">
        <f ca="1">INDIRECT(ADDRESS(11+(MATCH(RIGHT(Table14[[#This Row],[spawner_sku]],LEN(Table14[[#This Row],[spawner_sku]])-FIND("/",Table14[[#This Row],[spawner_sku]])),Table1[Entity Prefab])),10,1,1,"Entities"))</f>
        <v>25</v>
      </c>
      <c r="CI102">
        <f ca="1">ROUND((Table14[[#This Row],[XP]]*Table14[[#This Row],[entity_spawned (AVG)]])*(Table14[[#This Row],[activating_chance]]/100),0)</f>
        <v>360</v>
      </c>
      <c r="CJ102" s="73" t="s">
        <v>351</v>
      </c>
    </row>
    <row r="103" spans="2:88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351</v>
      </c>
      <c r="J103" t="s">
        <v>243</v>
      </c>
      <c r="K103">
        <v>1</v>
      </c>
      <c r="L103">
        <v>1500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Prefab])),10,1,1,"Entities"))</f>
        <v>175</v>
      </c>
      <c r="O103" s="76">
        <f ca="1">ROUND((Table3[[#This Row],[XP]]*Table3[[#This Row],[entity_spawned (AVG)]])*(Table3[[#This Row],[activating_chance]]/100),0)</f>
        <v>175</v>
      </c>
      <c r="P103" t="s">
        <v>352</v>
      </c>
      <c r="Q103" s="73"/>
      <c r="Z103" t="s">
        <v>230</v>
      </c>
      <c r="AA103">
        <v>1</v>
      </c>
      <c r="AB103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351</v>
      </c>
      <c r="AH103" t="s">
        <v>246</v>
      </c>
      <c r="AI103">
        <v>1</v>
      </c>
      <c r="AJ103">
        <v>120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Prefab])),10,1,1,"Entities"))</f>
        <v>175</v>
      </c>
      <c r="AM103" s="76">
        <f ca="1">ROUND((Table6[[#This Row],[XP]]*Table6[[#This Row],[entity_spawned (AVG)]])*(Table6[[#This Row],[activating_chance]]/100),0)</f>
        <v>175</v>
      </c>
      <c r="AN103" s="73" t="s">
        <v>351</v>
      </c>
      <c r="AP103" t="s">
        <v>471</v>
      </c>
      <c r="AQ103">
        <v>1</v>
      </c>
      <c r="AR103">
        <v>100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Prefab])),10,1,1,"Entities"))</f>
        <v>70</v>
      </c>
      <c r="AU103" s="76">
        <f ca="1">ROUND((Table610[[#This Row],[XP]]*Table610[[#This Row],[entity_spawned (AVG)]])*(Table610[[#This Row],[activating_chance]]/100),0)</f>
        <v>70</v>
      </c>
      <c r="AV103" s="73" t="s">
        <v>352</v>
      </c>
      <c r="AX103" t="s">
        <v>409</v>
      </c>
      <c r="AY103">
        <v>2</v>
      </c>
      <c r="AZ103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351</v>
      </c>
      <c r="BF103" t="s">
        <v>239</v>
      </c>
      <c r="BG103">
        <v>1</v>
      </c>
      <c r="BH103">
        <v>2500</v>
      </c>
      <c r="BI103">
        <v>100</v>
      </c>
      <c r="BJ103">
        <f ca="1">INDIRECT(ADDRESS(11+(MATCH(RIGHT(Table11[[#This Row],[spawner_sku]],LEN(Table11[[#This Row],[spawner_sku]])-FIND("/",Table11[[#This Row],[spawner_sku]])),Table1[Entity Prefab])),10,1,1,"Entities"))</f>
        <v>263</v>
      </c>
      <c r="BK103">
        <f ca="1">ROUND((Table11[[#This Row],[XP]]*Table11[[#This Row],[entity_spawned (AVG)]])*(Table11[[#This Row],[activating_chance]]/100),0)</f>
        <v>263</v>
      </c>
      <c r="BL103" s="73" t="s">
        <v>352</v>
      </c>
      <c r="BN103" t="s">
        <v>410</v>
      </c>
      <c r="BO103">
        <v>1</v>
      </c>
      <c r="BP103">
        <v>120</v>
      </c>
      <c r="BQ103">
        <v>100</v>
      </c>
      <c r="BR103">
        <f ca="1">INDIRECT(ADDRESS(11+(MATCH(RIGHT(Table12[[#This Row],[spawner_sku]],LEN(Table12[[#This Row],[spawner_sku]])-FIND("/",Table12[[#This Row],[spawner_sku]])),Table1[Entity Prefab])),10,1,1,"Entities"))</f>
        <v>25</v>
      </c>
      <c r="BS103">
        <f ca="1">ROUND((Table12[[#This Row],[XP]]*Table12[[#This Row],[entity_spawned (AVG)]])*(Table12[[#This Row],[activating_chance]]/100),0)</f>
        <v>25</v>
      </c>
      <c r="BT103" s="73" t="s">
        <v>351</v>
      </c>
      <c r="BV103" t="s">
        <v>244</v>
      </c>
      <c r="BW103">
        <v>1</v>
      </c>
      <c r="BX103">
        <v>1500</v>
      </c>
      <c r="BY103">
        <v>100</v>
      </c>
      <c r="BZ103">
        <f ca="1">INDIRECT(ADDRESS(11+(MATCH(RIGHT(Table13[[#This Row],[spawner_sku]],LEN(Table13[[#This Row],[spawner_sku]])-FIND("/",Table13[[#This Row],[spawner_sku]])),Table1[Entity Prefab])),10,1,1,"Entities"))</f>
        <v>175</v>
      </c>
      <c r="CA103">
        <f ca="1">ROUND((Table13[[#This Row],[XP]]*Table13[[#This Row],[entity_spawned (AVG)]])*(Table13[[#This Row],[activating_chance]]/100),0)</f>
        <v>175</v>
      </c>
      <c r="CB103" s="73" t="s">
        <v>352</v>
      </c>
      <c r="CD103" t="s">
        <v>229</v>
      </c>
      <c r="CE103">
        <v>3</v>
      </c>
      <c r="CF103">
        <v>280</v>
      </c>
      <c r="CG103">
        <v>100</v>
      </c>
      <c r="CH103">
        <f ca="1">INDIRECT(ADDRESS(11+(MATCH(RIGHT(Table14[[#This Row],[spawner_sku]],LEN(Table14[[#This Row],[spawner_sku]])-FIND("/",Table14[[#This Row],[spawner_sku]])),Table1[Entity Prefab])),10,1,1,"Entities"))</f>
        <v>25</v>
      </c>
      <c r="CI103">
        <f ca="1">ROUND((Table14[[#This Row],[XP]]*Table14[[#This Row],[entity_spawned (AVG)]])*(Table14[[#This Row],[activating_chance]]/100),0)</f>
        <v>75</v>
      </c>
      <c r="CJ103" s="73" t="s">
        <v>351</v>
      </c>
    </row>
    <row r="104" spans="2:88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351</v>
      </c>
      <c r="J104" t="s">
        <v>247</v>
      </c>
      <c r="K104">
        <v>1</v>
      </c>
      <c r="L104">
        <v>220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Prefab])),10,1,1,"Entities"))</f>
        <v>35</v>
      </c>
      <c r="O104" s="76">
        <f ca="1">ROUND((Table3[[#This Row],[XP]]*Table3[[#This Row],[entity_spawned (AVG)]])*(Table3[[#This Row],[activating_chance]]/100),0)</f>
        <v>35</v>
      </c>
      <c r="P104" t="s">
        <v>352</v>
      </c>
      <c r="Q104" s="73"/>
      <c r="Z104" t="s">
        <v>230</v>
      </c>
      <c r="AA104">
        <v>2</v>
      </c>
      <c r="AB104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351</v>
      </c>
      <c r="AH104" t="s">
        <v>246</v>
      </c>
      <c r="AI104">
        <v>1</v>
      </c>
      <c r="AJ104">
        <v>120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Prefab])),10,1,1,"Entities"))</f>
        <v>175</v>
      </c>
      <c r="AM104" s="76">
        <f ca="1">ROUND((Table6[[#This Row],[XP]]*Table6[[#This Row],[entity_spawned (AVG)]])*(Table6[[#This Row],[activating_chance]]/100),0)</f>
        <v>175</v>
      </c>
      <c r="AN104" s="73" t="s">
        <v>351</v>
      </c>
      <c r="AP104" t="s">
        <v>471</v>
      </c>
      <c r="AQ104">
        <v>1</v>
      </c>
      <c r="AR104">
        <v>180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Prefab])),10,1,1,"Entities"))</f>
        <v>70</v>
      </c>
      <c r="AU104" s="76">
        <f ca="1">ROUND((Table610[[#This Row],[XP]]*Table610[[#This Row],[entity_spawned (AVG)]])*(Table610[[#This Row],[activating_chance]]/100),0)</f>
        <v>70</v>
      </c>
      <c r="AV104" s="73" t="s">
        <v>352</v>
      </c>
      <c r="AX104" t="s">
        <v>409</v>
      </c>
      <c r="AY104">
        <v>3</v>
      </c>
      <c r="AZ104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351</v>
      </c>
      <c r="BF104" t="s">
        <v>242</v>
      </c>
      <c r="BG104">
        <v>1</v>
      </c>
      <c r="BH104">
        <v>2000</v>
      </c>
      <c r="BI104">
        <v>100</v>
      </c>
      <c r="BJ104">
        <f ca="1">INDIRECT(ADDRESS(11+(MATCH(RIGHT(Table11[[#This Row],[spawner_sku]],LEN(Table11[[#This Row],[spawner_sku]])-FIND("/",Table11[[#This Row],[spawner_sku]])),Table1[Entity Prefab])),10,1,1,"Entities"))</f>
        <v>175</v>
      </c>
      <c r="BK104">
        <f ca="1">ROUND((Table11[[#This Row],[XP]]*Table11[[#This Row],[entity_spawned (AVG)]])*(Table11[[#This Row],[activating_chance]]/100),0)</f>
        <v>175</v>
      </c>
      <c r="BL104" s="73" t="s">
        <v>352</v>
      </c>
      <c r="BN104" t="s">
        <v>410</v>
      </c>
      <c r="BO104">
        <v>2</v>
      </c>
      <c r="BP104">
        <v>120</v>
      </c>
      <c r="BQ104">
        <v>100</v>
      </c>
      <c r="BR104">
        <f ca="1">INDIRECT(ADDRESS(11+(MATCH(RIGHT(Table12[[#This Row],[spawner_sku]],LEN(Table12[[#This Row],[spawner_sku]])-FIND("/",Table12[[#This Row],[spawner_sku]])),Table1[Entity Prefab])),10,1,1,"Entities"))</f>
        <v>25</v>
      </c>
      <c r="BS104">
        <f ca="1">ROUND((Table12[[#This Row],[XP]]*Table12[[#This Row],[entity_spawned (AVG)]])*(Table12[[#This Row],[activating_chance]]/100),0)</f>
        <v>50</v>
      </c>
      <c r="BT104" s="73" t="s">
        <v>351</v>
      </c>
      <c r="BV104" t="s">
        <v>244</v>
      </c>
      <c r="BW104">
        <v>1</v>
      </c>
      <c r="BX104">
        <v>1500</v>
      </c>
      <c r="BY104">
        <v>30</v>
      </c>
      <c r="BZ104">
        <f ca="1">INDIRECT(ADDRESS(11+(MATCH(RIGHT(Table13[[#This Row],[spawner_sku]],LEN(Table13[[#This Row],[spawner_sku]])-FIND("/",Table13[[#This Row],[spawner_sku]])),Table1[Entity Prefab])),10,1,1,"Entities"))</f>
        <v>175</v>
      </c>
      <c r="CA104">
        <f ca="1">ROUND((Table13[[#This Row],[XP]]*Table13[[#This Row],[entity_spawned (AVG)]])*(Table13[[#This Row],[activating_chance]]/100),0)</f>
        <v>53</v>
      </c>
      <c r="CB104" s="73" t="s">
        <v>352</v>
      </c>
      <c r="CD104" t="s">
        <v>229</v>
      </c>
      <c r="CE104">
        <v>6</v>
      </c>
      <c r="CF104">
        <v>280</v>
      </c>
      <c r="CG104">
        <v>100</v>
      </c>
      <c r="CH104">
        <f ca="1">INDIRECT(ADDRESS(11+(MATCH(RIGHT(Table14[[#This Row],[spawner_sku]],LEN(Table14[[#This Row],[spawner_sku]])-FIND("/",Table14[[#This Row],[spawner_sku]])),Table1[Entity Prefab])),10,1,1,"Entities"))</f>
        <v>25</v>
      </c>
      <c r="CI104">
        <f ca="1">ROUND((Table14[[#This Row],[XP]]*Table14[[#This Row],[entity_spawned (AVG)]])*(Table14[[#This Row],[activating_chance]]/100),0)</f>
        <v>150</v>
      </c>
      <c r="CJ104" s="73" t="s">
        <v>351</v>
      </c>
    </row>
    <row r="105" spans="2:88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351</v>
      </c>
      <c r="J105" t="s">
        <v>247</v>
      </c>
      <c r="K105">
        <v>1</v>
      </c>
      <c r="L105">
        <v>240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Prefab])),10,1,1,"Entities"))</f>
        <v>35</v>
      </c>
      <c r="O105" s="76">
        <f ca="1">ROUND((Table3[[#This Row],[XP]]*Table3[[#This Row],[entity_spawned (AVG)]])*(Table3[[#This Row],[activating_chance]]/100),0)</f>
        <v>35</v>
      </c>
      <c r="P105" t="s">
        <v>352</v>
      </c>
      <c r="Q105" s="73"/>
      <c r="Z105" t="s">
        <v>230</v>
      </c>
      <c r="AA105">
        <v>1</v>
      </c>
      <c r="AB105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351</v>
      </c>
      <c r="AH105" t="s">
        <v>246</v>
      </c>
      <c r="AI105">
        <v>1</v>
      </c>
      <c r="AJ105">
        <v>120</v>
      </c>
      <c r="AK105" s="76">
        <v>80</v>
      </c>
      <c r="AL105">
        <f ca="1">INDIRECT(ADDRESS(11+(MATCH(RIGHT(Table6[[#This Row],[spawner_sku]],LEN(Table6[[#This Row],[spawner_sku]])-FIND("/",Table6[[#This Row],[spawner_sku]])),Table1[Entity Prefab])),10,1,1,"Entities"))</f>
        <v>175</v>
      </c>
      <c r="AM105" s="76">
        <f ca="1">ROUND((Table6[[#This Row],[XP]]*Table6[[#This Row],[entity_spawned (AVG)]])*(Table6[[#This Row],[activating_chance]]/100),0)</f>
        <v>140</v>
      </c>
      <c r="AN105" s="73" t="s">
        <v>351</v>
      </c>
      <c r="AP105" t="s">
        <v>471</v>
      </c>
      <c r="AQ105">
        <v>1</v>
      </c>
      <c r="AR105">
        <v>180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Prefab])),10,1,1,"Entities"))</f>
        <v>70</v>
      </c>
      <c r="AU105" s="76">
        <f ca="1">ROUND((Table610[[#This Row],[XP]]*Table610[[#This Row],[entity_spawned (AVG)]])*(Table610[[#This Row],[activating_chance]]/100),0)</f>
        <v>70</v>
      </c>
      <c r="AV105" s="73" t="s">
        <v>352</v>
      </c>
      <c r="AX105" t="s">
        <v>409</v>
      </c>
      <c r="AY105">
        <v>3</v>
      </c>
      <c r="AZ105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351</v>
      </c>
      <c r="BF105" t="s">
        <v>242</v>
      </c>
      <c r="BG105">
        <v>1</v>
      </c>
      <c r="BH105">
        <v>2000</v>
      </c>
      <c r="BI105">
        <v>100</v>
      </c>
      <c r="BJ105">
        <f ca="1">INDIRECT(ADDRESS(11+(MATCH(RIGHT(Table11[[#This Row],[spawner_sku]],LEN(Table11[[#This Row],[spawner_sku]])-FIND("/",Table11[[#This Row],[spawner_sku]])),Table1[Entity Prefab])),10,1,1,"Entities"))</f>
        <v>175</v>
      </c>
      <c r="BK105">
        <f ca="1">ROUND((Table11[[#This Row],[XP]]*Table11[[#This Row],[entity_spawned (AVG)]])*(Table11[[#This Row],[activating_chance]]/100),0)</f>
        <v>175</v>
      </c>
      <c r="BL105" s="73" t="s">
        <v>352</v>
      </c>
      <c r="BN105" t="s">
        <v>410</v>
      </c>
      <c r="BO105">
        <v>1</v>
      </c>
      <c r="BP105">
        <v>120</v>
      </c>
      <c r="BQ105">
        <v>100</v>
      </c>
      <c r="BR105">
        <f ca="1">INDIRECT(ADDRESS(11+(MATCH(RIGHT(Table12[[#This Row],[spawner_sku]],LEN(Table12[[#This Row],[spawner_sku]])-FIND("/",Table12[[#This Row],[spawner_sku]])),Table1[Entity Prefab])),10,1,1,"Entities"))</f>
        <v>25</v>
      </c>
      <c r="BS105">
        <f ca="1">ROUND((Table12[[#This Row],[XP]]*Table12[[#This Row],[entity_spawned (AVG)]])*(Table12[[#This Row],[activating_chance]]/100),0)</f>
        <v>25</v>
      </c>
      <c r="BT105" s="73" t="s">
        <v>351</v>
      </c>
      <c r="BV105" t="s">
        <v>245</v>
      </c>
      <c r="BW105">
        <v>1</v>
      </c>
      <c r="BX105">
        <v>200</v>
      </c>
      <c r="BY105">
        <v>80</v>
      </c>
      <c r="BZ105">
        <f ca="1">INDIRECT(ADDRESS(11+(MATCH(RIGHT(Table13[[#This Row],[spawner_sku]],LEN(Table13[[#This Row],[spawner_sku]])-FIND("/",Table13[[#This Row],[spawner_sku]])),Table1[Entity Prefab])),10,1,1,"Entities"))</f>
        <v>175</v>
      </c>
      <c r="CA105">
        <f ca="1">ROUND((Table13[[#This Row],[XP]]*Table13[[#This Row],[entity_spawned (AVG)]])*(Table13[[#This Row],[activating_chance]]/100),0)</f>
        <v>140</v>
      </c>
      <c r="CB105" s="73" t="s">
        <v>351</v>
      </c>
      <c r="CD105" t="s">
        <v>229</v>
      </c>
      <c r="CE105">
        <v>2</v>
      </c>
      <c r="CF105">
        <v>280</v>
      </c>
      <c r="CG105">
        <v>100</v>
      </c>
      <c r="CH105">
        <f ca="1">INDIRECT(ADDRESS(11+(MATCH(RIGHT(Table14[[#This Row],[spawner_sku]],LEN(Table14[[#This Row],[spawner_sku]])-FIND("/",Table14[[#This Row],[spawner_sku]])),Table1[Entity Prefab])),10,1,1,"Entities"))</f>
        <v>25</v>
      </c>
      <c r="CI105">
        <f ca="1">ROUND((Table14[[#This Row],[XP]]*Table14[[#This Row],[entity_spawned (AVG)]])*(Table14[[#This Row],[activating_chance]]/100),0)</f>
        <v>50</v>
      </c>
      <c r="CJ105" s="73" t="s">
        <v>351</v>
      </c>
    </row>
    <row r="106" spans="2:88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351</v>
      </c>
      <c r="J106" t="s">
        <v>247</v>
      </c>
      <c r="K106">
        <v>1</v>
      </c>
      <c r="L106">
        <v>220</v>
      </c>
      <c r="M106" s="76">
        <v>60</v>
      </c>
      <c r="N106">
        <f ca="1">INDIRECT(ADDRESS(11+(MATCH(RIGHT(Table3[[#This Row],[spawner_sku]],LEN(Table3[[#This Row],[spawner_sku]])-FIND("/",Table3[[#This Row],[spawner_sku]])),Table1[Entity Prefab])),10,1,1,"Entities"))</f>
        <v>35</v>
      </c>
      <c r="O106" s="76">
        <f ca="1">ROUND((Table3[[#This Row],[XP]]*Table3[[#This Row],[entity_spawned (AVG)]])*(Table3[[#This Row],[activating_chance]]/100),0)</f>
        <v>21</v>
      </c>
      <c r="P106" t="s">
        <v>352</v>
      </c>
      <c r="Q106" s="73"/>
      <c r="Z106" t="s">
        <v>230</v>
      </c>
      <c r="AA106">
        <v>2</v>
      </c>
      <c r="AB10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351</v>
      </c>
      <c r="AH106" t="s">
        <v>246</v>
      </c>
      <c r="AI106">
        <v>1</v>
      </c>
      <c r="AJ106">
        <v>120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Prefab])),10,1,1,"Entities"))</f>
        <v>175</v>
      </c>
      <c r="AM106" s="76">
        <f ca="1">ROUND((Table6[[#This Row],[XP]]*Table6[[#This Row],[entity_spawned (AVG)]])*(Table6[[#This Row],[activating_chance]]/100),0)</f>
        <v>175</v>
      </c>
      <c r="AN106" s="73" t="s">
        <v>351</v>
      </c>
      <c r="AP106" t="s">
        <v>471</v>
      </c>
      <c r="AQ106">
        <v>1</v>
      </c>
      <c r="AR106">
        <v>100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Prefab])),10,1,1,"Entities"))</f>
        <v>70</v>
      </c>
      <c r="AU106" s="76">
        <f ca="1">ROUND((Table610[[#This Row],[XP]]*Table610[[#This Row],[entity_spawned (AVG)]])*(Table610[[#This Row],[activating_chance]]/100),0)</f>
        <v>70</v>
      </c>
      <c r="AV106" s="73" t="s">
        <v>352</v>
      </c>
      <c r="AX106" t="s">
        <v>409</v>
      </c>
      <c r="AY106">
        <v>9</v>
      </c>
      <c r="AZ10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351</v>
      </c>
      <c r="BF106" t="s">
        <v>242</v>
      </c>
      <c r="BG106">
        <v>1</v>
      </c>
      <c r="BH106">
        <v>2000</v>
      </c>
      <c r="BI106">
        <v>100</v>
      </c>
      <c r="BJ106">
        <f ca="1">INDIRECT(ADDRESS(11+(MATCH(RIGHT(Table11[[#This Row],[spawner_sku]],LEN(Table11[[#This Row],[spawner_sku]])-FIND("/",Table11[[#This Row],[spawner_sku]])),Table1[Entity Prefab])),10,1,1,"Entities"))</f>
        <v>175</v>
      </c>
      <c r="BK106">
        <f ca="1">ROUND((Table11[[#This Row],[XP]]*Table11[[#This Row],[entity_spawned (AVG)]])*(Table11[[#This Row],[activating_chance]]/100),0)</f>
        <v>175</v>
      </c>
      <c r="BL106" s="73" t="s">
        <v>352</v>
      </c>
      <c r="BN106" t="s">
        <v>410</v>
      </c>
      <c r="BO106">
        <v>4</v>
      </c>
      <c r="BP106">
        <v>120</v>
      </c>
      <c r="BQ106">
        <v>100</v>
      </c>
      <c r="BR106">
        <f ca="1">INDIRECT(ADDRESS(11+(MATCH(RIGHT(Table12[[#This Row],[spawner_sku]],LEN(Table12[[#This Row],[spawner_sku]])-FIND("/",Table12[[#This Row],[spawner_sku]])),Table1[Entity Prefab])),10,1,1,"Entities"))</f>
        <v>25</v>
      </c>
      <c r="BS106">
        <f ca="1">ROUND((Table12[[#This Row],[XP]]*Table12[[#This Row],[entity_spawned (AVG)]])*(Table12[[#This Row],[activating_chance]]/100),0)</f>
        <v>100</v>
      </c>
      <c r="BT106" s="73" t="s">
        <v>351</v>
      </c>
      <c r="BV106" t="s">
        <v>245</v>
      </c>
      <c r="BW106">
        <v>1</v>
      </c>
      <c r="BX106">
        <v>200</v>
      </c>
      <c r="BY106">
        <v>100</v>
      </c>
      <c r="BZ106">
        <f ca="1">INDIRECT(ADDRESS(11+(MATCH(RIGHT(Table13[[#This Row],[spawner_sku]],LEN(Table13[[#This Row],[spawner_sku]])-FIND("/",Table13[[#This Row],[spawner_sku]])),Table1[Entity Prefab])),10,1,1,"Entities"))</f>
        <v>175</v>
      </c>
      <c r="CA106">
        <f ca="1">ROUND((Table13[[#This Row],[XP]]*Table13[[#This Row],[entity_spawned (AVG)]])*(Table13[[#This Row],[activating_chance]]/100),0)</f>
        <v>175</v>
      </c>
      <c r="CB106" s="73" t="s">
        <v>351</v>
      </c>
      <c r="CD106" t="s">
        <v>229</v>
      </c>
      <c r="CE106">
        <v>6</v>
      </c>
      <c r="CF106">
        <v>280</v>
      </c>
      <c r="CG106">
        <v>100</v>
      </c>
      <c r="CH106">
        <f ca="1">INDIRECT(ADDRESS(11+(MATCH(RIGHT(Table14[[#This Row],[spawner_sku]],LEN(Table14[[#This Row],[spawner_sku]])-FIND("/",Table14[[#This Row],[spawner_sku]])),Table1[Entity Prefab])),10,1,1,"Entities"))</f>
        <v>25</v>
      </c>
      <c r="CI106">
        <f ca="1">ROUND((Table14[[#This Row],[XP]]*Table14[[#This Row],[entity_spawned (AVG)]])*(Table14[[#This Row],[activating_chance]]/100),0)</f>
        <v>150</v>
      </c>
      <c r="CJ106" s="73" t="s">
        <v>351</v>
      </c>
    </row>
    <row r="107" spans="2:88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351</v>
      </c>
      <c r="J107" t="s">
        <v>247</v>
      </c>
      <c r="K107">
        <v>1</v>
      </c>
      <c r="L107">
        <v>240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Prefab])),10,1,1,"Entities"))</f>
        <v>35</v>
      </c>
      <c r="O107" s="76">
        <f ca="1">ROUND((Table3[[#This Row],[XP]]*Table3[[#This Row],[entity_spawned (AVG)]])*(Table3[[#This Row],[activating_chance]]/100),0)</f>
        <v>35</v>
      </c>
      <c r="P107" t="s">
        <v>352</v>
      </c>
      <c r="Q107" s="73"/>
      <c r="Z107" t="s">
        <v>230</v>
      </c>
      <c r="AA107">
        <v>1</v>
      </c>
      <c r="AB107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351</v>
      </c>
      <c r="AH107" t="s">
        <v>407</v>
      </c>
      <c r="AI107">
        <v>1</v>
      </c>
      <c r="AJ107">
        <v>300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Prefab])),10,1,1,"Entities"))</f>
        <v>50</v>
      </c>
      <c r="AM107" s="76">
        <f ca="1">ROUND((Table6[[#This Row],[XP]]*Table6[[#This Row],[entity_spawned (AVG)]])*(Table6[[#This Row],[activating_chance]]/100),0)</f>
        <v>50</v>
      </c>
      <c r="AN107" s="73" t="s">
        <v>352</v>
      </c>
      <c r="AP107" t="s">
        <v>471</v>
      </c>
      <c r="AQ107">
        <v>1</v>
      </c>
      <c r="AR107">
        <v>180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Prefab])),10,1,1,"Entities"))</f>
        <v>70</v>
      </c>
      <c r="AU107" s="76">
        <f ca="1">ROUND((Table610[[#This Row],[XP]]*Table610[[#This Row],[entity_spawned (AVG)]])*(Table610[[#This Row],[activating_chance]]/100),0)</f>
        <v>70</v>
      </c>
      <c r="AV107" s="73" t="s">
        <v>352</v>
      </c>
      <c r="AX107" t="s">
        <v>409</v>
      </c>
      <c r="AY107">
        <v>3</v>
      </c>
      <c r="AZ107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351</v>
      </c>
      <c r="BF107" t="s">
        <v>242</v>
      </c>
      <c r="BG107">
        <v>1</v>
      </c>
      <c r="BH107">
        <v>2000</v>
      </c>
      <c r="BI107">
        <v>100</v>
      </c>
      <c r="BJ107">
        <f ca="1">INDIRECT(ADDRESS(11+(MATCH(RIGHT(Table11[[#This Row],[spawner_sku]],LEN(Table11[[#This Row],[spawner_sku]])-FIND("/",Table11[[#This Row],[spawner_sku]])),Table1[Entity Prefab])),10,1,1,"Entities"))</f>
        <v>175</v>
      </c>
      <c r="BK107">
        <f ca="1">ROUND((Table11[[#This Row],[XP]]*Table11[[#This Row],[entity_spawned (AVG)]])*(Table11[[#This Row],[activating_chance]]/100),0)</f>
        <v>175</v>
      </c>
      <c r="BL107" s="73" t="s">
        <v>352</v>
      </c>
      <c r="BN107" t="s">
        <v>410</v>
      </c>
      <c r="BO107">
        <v>1</v>
      </c>
      <c r="BP107">
        <v>120</v>
      </c>
      <c r="BQ107">
        <v>100</v>
      </c>
      <c r="BR107">
        <f ca="1">INDIRECT(ADDRESS(11+(MATCH(RIGHT(Table12[[#This Row],[spawner_sku]],LEN(Table12[[#This Row],[spawner_sku]])-FIND("/",Table12[[#This Row],[spawner_sku]])),Table1[Entity Prefab])),10,1,1,"Entities"))</f>
        <v>25</v>
      </c>
      <c r="BS107">
        <f ca="1">ROUND((Table12[[#This Row],[XP]]*Table12[[#This Row],[entity_spawned (AVG)]])*(Table12[[#This Row],[activating_chance]]/100),0)</f>
        <v>25</v>
      </c>
      <c r="BT107" s="73" t="s">
        <v>351</v>
      </c>
      <c r="BV107" t="s">
        <v>245</v>
      </c>
      <c r="BW107">
        <v>1</v>
      </c>
      <c r="BX107">
        <v>200</v>
      </c>
      <c r="BY107">
        <v>100</v>
      </c>
      <c r="BZ107">
        <f ca="1">INDIRECT(ADDRESS(11+(MATCH(RIGHT(Table13[[#This Row],[spawner_sku]],LEN(Table13[[#This Row],[spawner_sku]])-FIND("/",Table13[[#This Row],[spawner_sku]])),Table1[Entity Prefab])),10,1,1,"Entities"))</f>
        <v>175</v>
      </c>
      <c r="CA107">
        <f ca="1">ROUND((Table13[[#This Row],[XP]]*Table13[[#This Row],[entity_spawned (AVG)]])*(Table13[[#This Row],[activating_chance]]/100),0)</f>
        <v>175</v>
      </c>
      <c r="CB107" s="73" t="s">
        <v>351</v>
      </c>
      <c r="CD107" t="s">
        <v>229</v>
      </c>
      <c r="CE107">
        <v>10</v>
      </c>
      <c r="CF107">
        <v>280</v>
      </c>
      <c r="CG107">
        <v>10</v>
      </c>
      <c r="CH107">
        <f ca="1">INDIRECT(ADDRESS(11+(MATCH(RIGHT(Table14[[#This Row],[spawner_sku]],LEN(Table14[[#This Row],[spawner_sku]])-FIND("/",Table14[[#This Row],[spawner_sku]])),Table1[Entity Prefab])),10,1,1,"Entities"))</f>
        <v>25</v>
      </c>
      <c r="CI107">
        <f ca="1">ROUND((Table14[[#This Row],[XP]]*Table14[[#This Row],[entity_spawned (AVG)]])*(Table14[[#This Row],[activating_chance]]/100),0)</f>
        <v>25</v>
      </c>
      <c r="CJ107" s="73" t="s">
        <v>351</v>
      </c>
    </row>
    <row r="108" spans="2:88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351</v>
      </c>
      <c r="J108" t="s">
        <v>471</v>
      </c>
      <c r="K108">
        <v>1</v>
      </c>
      <c r="L108">
        <v>180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Prefab])),10,1,1,"Entities"))</f>
        <v>70</v>
      </c>
      <c r="O108" s="76">
        <f ca="1">ROUND((Table3[[#This Row],[XP]]*Table3[[#This Row],[entity_spawned (AVG)]])*(Table3[[#This Row],[activating_chance]]/100),0)</f>
        <v>70</v>
      </c>
      <c r="P108" t="s">
        <v>352</v>
      </c>
      <c r="Q108" s="73"/>
      <c r="Z108" t="s">
        <v>230</v>
      </c>
      <c r="AA108">
        <v>1</v>
      </c>
      <c r="AB108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351</v>
      </c>
      <c r="AH108" t="s">
        <v>407</v>
      </c>
      <c r="AI108">
        <v>1</v>
      </c>
      <c r="AJ108">
        <v>300</v>
      </c>
      <c r="AK108" s="76">
        <v>100</v>
      </c>
      <c r="AL108">
        <f ca="1">INDIRECT(ADDRESS(11+(MATCH(RIGHT(Table6[[#This Row],[spawner_sku]],LEN(Table6[[#This Row],[spawner_sku]])-FIND("/",Table6[[#This Row],[spawner_sku]])),Table1[Entity Prefab])),10,1,1,"Entities"))</f>
        <v>50</v>
      </c>
      <c r="AM108" s="76">
        <f ca="1">ROUND((Table6[[#This Row],[XP]]*Table6[[#This Row],[entity_spawned (AVG)]])*(Table6[[#This Row],[activating_chance]]/100),0)</f>
        <v>50</v>
      </c>
      <c r="AN108" s="73" t="s">
        <v>352</v>
      </c>
      <c r="AP108" t="s">
        <v>471</v>
      </c>
      <c r="AQ108">
        <v>1</v>
      </c>
      <c r="AR108">
        <v>100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Prefab])),10,1,1,"Entities"))</f>
        <v>70</v>
      </c>
      <c r="AU108" s="76">
        <f ca="1">ROUND((Table610[[#This Row],[XP]]*Table610[[#This Row],[entity_spawned (AVG)]])*(Table610[[#This Row],[activating_chance]]/100),0)</f>
        <v>70</v>
      </c>
      <c r="AV108" s="73" t="s">
        <v>352</v>
      </c>
      <c r="AX108" t="s">
        <v>409</v>
      </c>
      <c r="AY108">
        <v>7</v>
      </c>
      <c r="AZ108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351</v>
      </c>
      <c r="BF108" t="s">
        <v>242</v>
      </c>
      <c r="BG108">
        <v>1</v>
      </c>
      <c r="BH108">
        <v>2000</v>
      </c>
      <c r="BI108">
        <v>100</v>
      </c>
      <c r="BJ108">
        <f ca="1">INDIRECT(ADDRESS(11+(MATCH(RIGHT(Table11[[#This Row],[spawner_sku]],LEN(Table11[[#This Row],[spawner_sku]])-FIND("/",Table11[[#This Row],[spawner_sku]])),Table1[Entity Prefab])),10,1,1,"Entities"))</f>
        <v>175</v>
      </c>
      <c r="BK108">
        <f ca="1">ROUND((Table11[[#This Row],[XP]]*Table11[[#This Row],[entity_spawned (AVG)]])*(Table11[[#This Row],[activating_chance]]/100),0)</f>
        <v>175</v>
      </c>
      <c r="BL108" s="73" t="s">
        <v>352</v>
      </c>
      <c r="BN108" t="s">
        <v>410</v>
      </c>
      <c r="BO108">
        <v>1</v>
      </c>
      <c r="BP108">
        <v>120</v>
      </c>
      <c r="BQ108">
        <v>100</v>
      </c>
      <c r="BR108">
        <f ca="1">INDIRECT(ADDRESS(11+(MATCH(RIGHT(Table12[[#This Row],[spawner_sku]],LEN(Table12[[#This Row],[spawner_sku]])-FIND("/",Table12[[#This Row],[spawner_sku]])),Table1[Entity Prefab])),10,1,1,"Entities"))</f>
        <v>25</v>
      </c>
      <c r="BS108">
        <f ca="1">ROUND((Table12[[#This Row],[XP]]*Table12[[#This Row],[entity_spawned (AVG)]])*(Table12[[#This Row],[activating_chance]]/100),0)</f>
        <v>25</v>
      </c>
      <c r="BT108" s="73" t="s">
        <v>351</v>
      </c>
      <c r="BV108" t="s">
        <v>245</v>
      </c>
      <c r="BW108">
        <v>1</v>
      </c>
      <c r="BX108">
        <v>200</v>
      </c>
      <c r="BY108">
        <v>100</v>
      </c>
      <c r="BZ108">
        <f ca="1">INDIRECT(ADDRESS(11+(MATCH(RIGHT(Table13[[#This Row],[spawner_sku]],LEN(Table13[[#This Row],[spawner_sku]])-FIND("/",Table13[[#This Row],[spawner_sku]])),Table1[Entity Prefab])),10,1,1,"Entities"))</f>
        <v>175</v>
      </c>
      <c r="CA108">
        <f ca="1">ROUND((Table13[[#This Row],[XP]]*Table13[[#This Row],[entity_spawned (AVG)]])*(Table13[[#This Row],[activating_chance]]/100),0)</f>
        <v>175</v>
      </c>
      <c r="CB108" s="73" t="s">
        <v>351</v>
      </c>
      <c r="CD108" t="s">
        <v>229</v>
      </c>
      <c r="CE108">
        <v>5</v>
      </c>
      <c r="CF108">
        <v>280</v>
      </c>
      <c r="CG108">
        <v>100</v>
      </c>
      <c r="CH108">
        <f ca="1">INDIRECT(ADDRESS(11+(MATCH(RIGHT(Table14[[#This Row],[spawner_sku]],LEN(Table14[[#This Row],[spawner_sku]])-FIND("/",Table14[[#This Row],[spawner_sku]])),Table1[Entity Prefab])),10,1,1,"Entities"))</f>
        <v>25</v>
      </c>
      <c r="CI108">
        <f ca="1">ROUND((Table14[[#This Row],[XP]]*Table14[[#This Row],[entity_spawned (AVG)]])*(Table14[[#This Row],[activating_chance]]/100),0)</f>
        <v>125</v>
      </c>
      <c r="CJ108" s="73" t="s">
        <v>351</v>
      </c>
    </row>
    <row r="109" spans="2:88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351</v>
      </c>
      <c r="J109" t="s">
        <v>471</v>
      </c>
      <c r="K109">
        <v>1</v>
      </c>
      <c r="L109">
        <v>180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Prefab])),10,1,1,"Entities"))</f>
        <v>70</v>
      </c>
      <c r="O109" s="76">
        <f ca="1">ROUND((Table3[[#This Row],[XP]]*Table3[[#This Row],[entity_spawned (AVG)]])*(Table3[[#This Row],[activating_chance]]/100),0)</f>
        <v>70</v>
      </c>
      <c r="P109" t="s">
        <v>352</v>
      </c>
      <c r="Q109" s="73"/>
      <c r="Z109" t="s">
        <v>230</v>
      </c>
      <c r="AA109">
        <v>2</v>
      </c>
      <c r="AB109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351</v>
      </c>
      <c r="AH109" t="s">
        <v>407</v>
      </c>
      <c r="AI109">
        <v>1</v>
      </c>
      <c r="AJ109">
        <v>300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Prefab])),10,1,1,"Entities"))</f>
        <v>50</v>
      </c>
      <c r="AM109" s="76">
        <f ca="1">ROUND((Table6[[#This Row],[XP]]*Table6[[#This Row],[entity_spawned (AVG)]])*(Table6[[#This Row],[activating_chance]]/100),0)</f>
        <v>50</v>
      </c>
      <c r="AN109" s="73" t="s">
        <v>352</v>
      </c>
      <c r="AP109" t="s">
        <v>471</v>
      </c>
      <c r="AQ109">
        <v>1</v>
      </c>
      <c r="AR109">
        <v>180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Prefab])),10,1,1,"Entities"))</f>
        <v>70</v>
      </c>
      <c r="AU109" s="76">
        <f ca="1">ROUND((Table610[[#This Row],[XP]]*Table610[[#This Row],[entity_spawned (AVG)]])*(Table610[[#This Row],[activating_chance]]/100),0)</f>
        <v>70</v>
      </c>
      <c r="AV109" s="73" t="s">
        <v>352</v>
      </c>
      <c r="AX109" t="s">
        <v>409</v>
      </c>
      <c r="AY109">
        <v>8</v>
      </c>
      <c r="AZ109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351</v>
      </c>
      <c r="BF109" t="s">
        <v>242</v>
      </c>
      <c r="BG109">
        <v>1</v>
      </c>
      <c r="BH109">
        <v>2000</v>
      </c>
      <c r="BI109">
        <v>100</v>
      </c>
      <c r="BJ109">
        <f ca="1">INDIRECT(ADDRESS(11+(MATCH(RIGHT(Table11[[#This Row],[spawner_sku]],LEN(Table11[[#This Row],[spawner_sku]])-FIND("/",Table11[[#This Row],[spawner_sku]])),Table1[Entity Prefab])),10,1,1,"Entities"))</f>
        <v>175</v>
      </c>
      <c r="BK109">
        <f ca="1">ROUND((Table11[[#This Row],[XP]]*Table11[[#This Row],[entity_spawned (AVG)]])*(Table11[[#This Row],[activating_chance]]/100),0)</f>
        <v>175</v>
      </c>
      <c r="BL109" s="73" t="s">
        <v>352</v>
      </c>
      <c r="BN109" t="s">
        <v>410</v>
      </c>
      <c r="BO109">
        <v>1</v>
      </c>
      <c r="BP109">
        <v>120</v>
      </c>
      <c r="BQ109">
        <v>30</v>
      </c>
      <c r="BR109">
        <f ca="1">INDIRECT(ADDRESS(11+(MATCH(RIGHT(Table12[[#This Row],[spawner_sku]],LEN(Table12[[#This Row],[spawner_sku]])-FIND("/",Table12[[#This Row],[spawner_sku]])),Table1[Entity Prefab])),10,1,1,"Entities"))</f>
        <v>25</v>
      </c>
      <c r="BS109">
        <f ca="1">ROUND((Table12[[#This Row],[XP]]*Table12[[#This Row],[entity_spawned (AVG)]])*(Table12[[#This Row],[activating_chance]]/100),0)</f>
        <v>8</v>
      </c>
      <c r="BT109" s="73" t="s">
        <v>351</v>
      </c>
      <c r="BV109" t="s">
        <v>246</v>
      </c>
      <c r="BW109">
        <v>3</v>
      </c>
      <c r="BX109">
        <v>140</v>
      </c>
      <c r="BY109">
        <v>100</v>
      </c>
      <c r="BZ109">
        <f ca="1">INDIRECT(ADDRESS(11+(MATCH(RIGHT(Table13[[#This Row],[spawner_sku]],LEN(Table13[[#This Row],[spawner_sku]])-FIND("/",Table13[[#This Row],[spawner_sku]])),Table1[Entity Prefab])),10,1,1,"Entities"))</f>
        <v>175</v>
      </c>
      <c r="CA109">
        <f ca="1">ROUND((Table13[[#This Row],[XP]]*Table13[[#This Row],[entity_spawned (AVG)]])*(Table13[[#This Row],[activating_chance]]/100),0)</f>
        <v>525</v>
      </c>
      <c r="CB109" s="73" t="s">
        <v>351</v>
      </c>
      <c r="CD109" t="s">
        <v>229</v>
      </c>
      <c r="CE109">
        <v>18</v>
      </c>
      <c r="CF109">
        <v>280</v>
      </c>
      <c r="CG109">
        <v>100</v>
      </c>
      <c r="CH109">
        <f ca="1">INDIRECT(ADDRESS(11+(MATCH(RIGHT(Table14[[#This Row],[spawner_sku]],LEN(Table14[[#This Row],[spawner_sku]])-FIND("/",Table14[[#This Row],[spawner_sku]])),Table1[Entity Prefab])),10,1,1,"Entities"))</f>
        <v>25</v>
      </c>
      <c r="CI109">
        <f ca="1">ROUND((Table14[[#This Row],[XP]]*Table14[[#This Row],[entity_spawned (AVG)]])*(Table14[[#This Row],[activating_chance]]/100),0)</f>
        <v>450</v>
      </c>
      <c r="CJ109" s="73" t="s">
        <v>351</v>
      </c>
    </row>
    <row r="110" spans="2:88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351</v>
      </c>
      <c r="J110" t="s">
        <v>471</v>
      </c>
      <c r="K110">
        <v>1</v>
      </c>
      <c r="L110">
        <v>180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Prefab])),10,1,1,"Entities"))</f>
        <v>70</v>
      </c>
      <c r="O110" s="76">
        <f ca="1">ROUND((Table3[[#This Row],[XP]]*Table3[[#This Row],[entity_spawned (AVG)]])*(Table3[[#This Row],[activating_chance]]/100),0)</f>
        <v>70</v>
      </c>
      <c r="P110" t="s">
        <v>352</v>
      </c>
      <c r="Q110" s="73"/>
      <c r="Z110" t="s">
        <v>230</v>
      </c>
      <c r="AA110">
        <v>2</v>
      </c>
      <c r="AB110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351</v>
      </c>
      <c r="AH110" t="s">
        <v>407</v>
      </c>
      <c r="AI110">
        <v>1</v>
      </c>
      <c r="AJ110">
        <v>300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Prefab])),10,1,1,"Entities"))</f>
        <v>50</v>
      </c>
      <c r="AM110" s="76">
        <f ca="1">ROUND((Table6[[#This Row],[XP]]*Table6[[#This Row],[entity_spawned (AVG)]])*(Table6[[#This Row],[activating_chance]]/100),0)</f>
        <v>50</v>
      </c>
      <c r="AN110" s="73" t="s">
        <v>352</v>
      </c>
      <c r="AP110" t="s">
        <v>471</v>
      </c>
      <c r="AQ110">
        <v>1</v>
      </c>
      <c r="AR110">
        <v>100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Prefab])),10,1,1,"Entities"))</f>
        <v>70</v>
      </c>
      <c r="AU110" s="76">
        <f ca="1">ROUND((Table610[[#This Row],[XP]]*Table610[[#This Row],[entity_spawned (AVG)]])*(Table610[[#This Row],[activating_chance]]/100),0)</f>
        <v>70</v>
      </c>
      <c r="AV110" s="73" t="s">
        <v>352</v>
      </c>
      <c r="AX110" t="s">
        <v>409</v>
      </c>
      <c r="AY110">
        <v>3</v>
      </c>
      <c r="AZ110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351</v>
      </c>
      <c r="BF110" t="s">
        <v>243</v>
      </c>
      <c r="BG110">
        <v>1</v>
      </c>
      <c r="BH110">
        <v>1500</v>
      </c>
      <c r="BI110">
        <v>100</v>
      </c>
      <c r="BJ110">
        <f ca="1">INDIRECT(ADDRESS(11+(MATCH(RIGHT(Table11[[#This Row],[spawner_sku]],LEN(Table11[[#This Row],[spawner_sku]])-FIND("/",Table11[[#This Row],[spawner_sku]])),Table1[Entity Prefab])),10,1,1,"Entities"))</f>
        <v>175</v>
      </c>
      <c r="BK110">
        <f ca="1">ROUND((Table11[[#This Row],[XP]]*Table11[[#This Row],[entity_spawned (AVG)]])*(Table11[[#This Row],[activating_chance]]/100),0)</f>
        <v>175</v>
      </c>
      <c r="BL110" s="73" t="s">
        <v>352</v>
      </c>
      <c r="BN110" t="s">
        <v>410</v>
      </c>
      <c r="BO110">
        <v>1</v>
      </c>
      <c r="BP110">
        <v>120</v>
      </c>
      <c r="BQ110">
        <v>100</v>
      </c>
      <c r="BR110">
        <f ca="1">INDIRECT(ADDRESS(11+(MATCH(RIGHT(Table12[[#This Row],[spawner_sku]],LEN(Table12[[#This Row],[spawner_sku]])-FIND("/",Table12[[#This Row],[spawner_sku]])),Table1[Entity Prefab])),10,1,1,"Entities"))</f>
        <v>25</v>
      </c>
      <c r="BS110">
        <f ca="1">ROUND((Table12[[#This Row],[XP]]*Table12[[#This Row],[entity_spawned (AVG)]])*(Table12[[#This Row],[activating_chance]]/100),0)</f>
        <v>25</v>
      </c>
      <c r="BT110" s="73" t="s">
        <v>351</v>
      </c>
      <c r="BV110" t="s">
        <v>246</v>
      </c>
      <c r="BW110">
        <v>2</v>
      </c>
      <c r="BX110">
        <v>140</v>
      </c>
      <c r="BY110">
        <v>100</v>
      </c>
      <c r="BZ110">
        <f ca="1">INDIRECT(ADDRESS(11+(MATCH(RIGHT(Table13[[#This Row],[spawner_sku]],LEN(Table13[[#This Row],[spawner_sku]])-FIND("/",Table13[[#This Row],[spawner_sku]])),Table1[Entity Prefab])),10,1,1,"Entities"))</f>
        <v>175</v>
      </c>
      <c r="CA110">
        <f ca="1">ROUND((Table13[[#This Row],[XP]]*Table13[[#This Row],[entity_spawned (AVG)]])*(Table13[[#This Row],[activating_chance]]/100),0)</f>
        <v>350</v>
      </c>
      <c r="CB110" s="73" t="s">
        <v>351</v>
      </c>
      <c r="CD110" t="s">
        <v>229</v>
      </c>
      <c r="CE110">
        <v>3</v>
      </c>
      <c r="CF110">
        <v>280</v>
      </c>
      <c r="CG110">
        <v>10</v>
      </c>
      <c r="CH110">
        <f ca="1">INDIRECT(ADDRESS(11+(MATCH(RIGHT(Table14[[#This Row],[spawner_sku]],LEN(Table14[[#This Row],[spawner_sku]])-FIND("/",Table14[[#This Row],[spawner_sku]])),Table1[Entity Prefab])),10,1,1,"Entities"))</f>
        <v>25</v>
      </c>
      <c r="CI110">
        <f ca="1">ROUND((Table14[[#This Row],[XP]]*Table14[[#This Row],[entity_spawned (AVG)]])*(Table14[[#This Row],[activating_chance]]/100),0)</f>
        <v>8</v>
      </c>
      <c r="CJ110" s="73" t="s">
        <v>351</v>
      </c>
    </row>
    <row r="111" spans="2:88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351</v>
      </c>
      <c r="J111" t="s">
        <v>490</v>
      </c>
      <c r="K111">
        <v>1</v>
      </c>
      <c r="L111">
        <v>220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Prefab])),10,1,1,"Entities"))</f>
        <v>50</v>
      </c>
      <c r="O111" s="76">
        <f ca="1">ROUND((Table3[[#This Row],[XP]]*Table3[[#This Row],[entity_spawned (AVG)]])*(Table3[[#This Row],[activating_chance]]/100),0)</f>
        <v>50</v>
      </c>
      <c r="P111" t="s">
        <v>352</v>
      </c>
      <c r="Q111" s="73"/>
      <c r="Z111" t="s">
        <v>230</v>
      </c>
      <c r="AA111">
        <v>1</v>
      </c>
      <c r="AB111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351</v>
      </c>
      <c r="AH111" t="s">
        <v>407</v>
      </c>
      <c r="AI111">
        <v>1</v>
      </c>
      <c r="AJ111">
        <v>300</v>
      </c>
      <c r="AK111" s="76">
        <v>100</v>
      </c>
      <c r="AL111">
        <f ca="1">INDIRECT(ADDRESS(11+(MATCH(RIGHT(Table6[[#This Row],[spawner_sku]],LEN(Table6[[#This Row],[spawner_sku]])-FIND("/",Table6[[#This Row],[spawner_sku]])),Table1[Entity Prefab])),10,1,1,"Entities"))</f>
        <v>50</v>
      </c>
      <c r="AM111" s="76">
        <f ca="1">ROUND((Table6[[#This Row],[XP]]*Table6[[#This Row],[entity_spawned (AVG)]])*(Table6[[#This Row],[activating_chance]]/100),0)</f>
        <v>50</v>
      </c>
      <c r="AN111" s="73" t="s">
        <v>352</v>
      </c>
      <c r="AP111" t="s">
        <v>471</v>
      </c>
      <c r="AQ111">
        <v>1</v>
      </c>
      <c r="AR111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Prefab])),10,1,1,"Entities"))</f>
        <v>70</v>
      </c>
      <c r="AU111" s="76">
        <f ca="1">ROUND((Table610[[#This Row],[XP]]*Table610[[#This Row],[entity_spawned (AVG)]])*(Table610[[#This Row],[activating_chance]]/100),0)</f>
        <v>70</v>
      </c>
      <c r="AV111" s="73" t="s">
        <v>352</v>
      </c>
      <c r="AX111" t="s">
        <v>409</v>
      </c>
      <c r="AY111">
        <v>10</v>
      </c>
      <c r="AZ111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351</v>
      </c>
      <c r="BF111" t="s">
        <v>243</v>
      </c>
      <c r="BG111">
        <v>1</v>
      </c>
      <c r="BH111">
        <v>1500</v>
      </c>
      <c r="BI111">
        <v>10</v>
      </c>
      <c r="BJ111">
        <f ca="1">INDIRECT(ADDRESS(11+(MATCH(RIGHT(Table11[[#This Row],[spawner_sku]],LEN(Table11[[#This Row],[spawner_sku]])-FIND("/",Table11[[#This Row],[spawner_sku]])),Table1[Entity Prefab])),10,1,1,"Entities"))</f>
        <v>175</v>
      </c>
      <c r="BK111">
        <f ca="1">ROUND((Table11[[#This Row],[XP]]*Table11[[#This Row],[entity_spawned (AVG)]])*(Table11[[#This Row],[activating_chance]]/100),0)</f>
        <v>18</v>
      </c>
      <c r="BL111" s="73" t="s">
        <v>352</v>
      </c>
      <c r="BN111" t="s">
        <v>410</v>
      </c>
      <c r="BO111">
        <v>2</v>
      </c>
      <c r="BP111">
        <v>120</v>
      </c>
      <c r="BQ111">
        <v>100</v>
      </c>
      <c r="BR111">
        <f ca="1">INDIRECT(ADDRESS(11+(MATCH(RIGHT(Table12[[#This Row],[spawner_sku]],LEN(Table12[[#This Row],[spawner_sku]])-FIND("/",Table12[[#This Row],[spawner_sku]])),Table1[Entity Prefab])),10,1,1,"Entities"))</f>
        <v>25</v>
      </c>
      <c r="BS111">
        <f ca="1">ROUND((Table12[[#This Row],[XP]]*Table12[[#This Row],[entity_spawned (AVG)]])*(Table12[[#This Row],[activating_chance]]/100),0)</f>
        <v>50</v>
      </c>
      <c r="BT111" s="73" t="s">
        <v>351</v>
      </c>
      <c r="BV111" t="s">
        <v>493</v>
      </c>
      <c r="BW111">
        <v>1</v>
      </c>
      <c r="BX111">
        <v>280</v>
      </c>
      <c r="BY111">
        <v>100</v>
      </c>
      <c r="BZ111">
        <f ca="1">INDIRECT(ADDRESS(11+(MATCH(RIGHT(Table13[[#This Row],[spawner_sku]],LEN(Table13[[#This Row],[spawner_sku]])-FIND("/",Table13[[#This Row],[spawner_sku]])),Table1[Entity Prefab])),10,1,1,"Entities"))</f>
        <v>143</v>
      </c>
      <c r="CA111">
        <f ca="1">ROUND((Table13[[#This Row],[XP]]*Table13[[#This Row],[entity_spawned (AVG)]])*(Table13[[#This Row],[activating_chance]]/100),0)</f>
        <v>143</v>
      </c>
      <c r="CB111" s="73" t="s">
        <v>352</v>
      </c>
      <c r="CD111" t="s">
        <v>229</v>
      </c>
      <c r="CE111">
        <v>7</v>
      </c>
      <c r="CF111">
        <v>280</v>
      </c>
      <c r="CG111">
        <v>100</v>
      </c>
      <c r="CH111">
        <f ca="1">INDIRECT(ADDRESS(11+(MATCH(RIGHT(Table14[[#This Row],[spawner_sku]],LEN(Table14[[#This Row],[spawner_sku]])-FIND("/",Table14[[#This Row],[spawner_sku]])),Table1[Entity Prefab])),10,1,1,"Entities"))</f>
        <v>25</v>
      </c>
      <c r="CI111">
        <f ca="1">ROUND((Table14[[#This Row],[XP]]*Table14[[#This Row],[entity_spawned (AVG)]])*(Table14[[#This Row],[activating_chance]]/100),0)</f>
        <v>175</v>
      </c>
      <c r="CJ111" s="73" t="s">
        <v>351</v>
      </c>
    </row>
    <row r="112" spans="2:88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351</v>
      </c>
      <c r="J112" t="s">
        <v>490</v>
      </c>
      <c r="K112">
        <v>1</v>
      </c>
      <c r="L112">
        <v>220</v>
      </c>
      <c r="M112" s="76">
        <v>100</v>
      </c>
      <c r="N112">
        <f ca="1">INDIRECT(ADDRESS(11+(MATCH(RIGHT(Table3[[#This Row],[spawner_sku]],LEN(Table3[[#This Row],[spawner_sku]])-FIND("/",Table3[[#This Row],[spawner_sku]])),Table1[Entity Prefab])),10,1,1,"Entities"))</f>
        <v>50</v>
      </c>
      <c r="O112" s="76">
        <f ca="1">ROUND((Table3[[#This Row],[XP]]*Table3[[#This Row],[entity_spawned (AVG)]])*(Table3[[#This Row],[activating_chance]]/100),0)</f>
        <v>50</v>
      </c>
      <c r="P112" t="s">
        <v>352</v>
      </c>
      <c r="Q112" s="73"/>
      <c r="Z112" t="s">
        <v>230</v>
      </c>
      <c r="AA112">
        <v>2</v>
      </c>
      <c r="AB112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351</v>
      </c>
      <c r="AH112" t="s">
        <v>407</v>
      </c>
      <c r="AI112">
        <v>1</v>
      </c>
      <c r="AJ112">
        <v>300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Prefab])),10,1,1,"Entities"))</f>
        <v>50</v>
      </c>
      <c r="AM112" s="76">
        <f ca="1">ROUND((Table6[[#This Row],[XP]]*Table6[[#This Row],[entity_spawned (AVG)]])*(Table6[[#This Row],[activating_chance]]/100),0)</f>
        <v>50</v>
      </c>
      <c r="AN112" s="73" t="s">
        <v>352</v>
      </c>
      <c r="AP112" t="s">
        <v>471</v>
      </c>
      <c r="AQ112">
        <v>1</v>
      </c>
      <c r="AR112">
        <v>180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Prefab])),10,1,1,"Entities"))</f>
        <v>70</v>
      </c>
      <c r="AU112" s="76">
        <f ca="1">ROUND((Table610[[#This Row],[XP]]*Table610[[#This Row],[entity_spawned (AVG)]])*(Table610[[#This Row],[activating_chance]]/100),0)</f>
        <v>70</v>
      </c>
      <c r="AV112" s="73" t="s">
        <v>352</v>
      </c>
      <c r="AX112" t="s">
        <v>409</v>
      </c>
      <c r="AY112">
        <v>3</v>
      </c>
      <c r="AZ112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351</v>
      </c>
      <c r="BF112" t="s">
        <v>243</v>
      </c>
      <c r="BG112">
        <v>1</v>
      </c>
      <c r="BH112">
        <v>1500</v>
      </c>
      <c r="BI112">
        <v>100</v>
      </c>
      <c r="BJ112">
        <f ca="1">INDIRECT(ADDRESS(11+(MATCH(RIGHT(Table11[[#This Row],[spawner_sku]],LEN(Table11[[#This Row],[spawner_sku]])-FIND("/",Table11[[#This Row],[spawner_sku]])),Table1[Entity Prefab])),10,1,1,"Entities"))</f>
        <v>175</v>
      </c>
      <c r="BK112">
        <f ca="1">ROUND((Table11[[#This Row],[XP]]*Table11[[#This Row],[entity_spawned (AVG)]])*(Table11[[#This Row],[activating_chance]]/100),0)</f>
        <v>175</v>
      </c>
      <c r="BL112" s="73" t="s">
        <v>352</v>
      </c>
      <c r="BN112" t="s">
        <v>410</v>
      </c>
      <c r="BO112">
        <v>1</v>
      </c>
      <c r="BP112">
        <v>120</v>
      </c>
      <c r="BQ112">
        <v>100</v>
      </c>
      <c r="BR112">
        <f ca="1">INDIRECT(ADDRESS(11+(MATCH(RIGHT(Table12[[#This Row],[spawner_sku]],LEN(Table12[[#This Row],[spawner_sku]])-FIND("/",Table12[[#This Row],[spawner_sku]])),Table1[Entity Prefab])),10,1,1,"Entities"))</f>
        <v>25</v>
      </c>
      <c r="BS112">
        <f ca="1">ROUND((Table12[[#This Row],[XP]]*Table12[[#This Row],[entity_spawned (AVG)]])*(Table12[[#This Row],[activating_chance]]/100),0)</f>
        <v>25</v>
      </c>
      <c r="BT112" s="73" t="s">
        <v>351</v>
      </c>
      <c r="BV112" t="s">
        <v>401</v>
      </c>
      <c r="BW112">
        <v>1</v>
      </c>
      <c r="BX112">
        <v>220</v>
      </c>
      <c r="BY112">
        <v>100</v>
      </c>
      <c r="BZ112">
        <f ca="1">INDIRECT(ADDRESS(11+(MATCH(RIGHT(Table13[[#This Row],[spawner_sku]],LEN(Table13[[#This Row],[spawner_sku]])-FIND("/",Table13[[#This Row],[spawner_sku]])),Table1[Entity Prefab])),10,1,1,"Entities"))</f>
        <v>75</v>
      </c>
      <c r="CA112">
        <f ca="1">ROUND((Table13[[#This Row],[XP]]*Table13[[#This Row],[entity_spawned (AVG)]])*(Table13[[#This Row],[activating_chance]]/100),0)</f>
        <v>75</v>
      </c>
      <c r="CB112" s="73" t="s">
        <v>352</v>
      </c>
      <c r="CD112" t="s">
        <v>229</v>
      </c>
      <c r="CE112">
        <v>13</v>
      </c>
      <c r="CF112">
        <v>200</v>
      </c>
      <c r="CG112">
        <v>30</v>
      </c>
      <c r="CH112">
        <f ca="1">INDIRECT(ADDRESS(11+(MATCH(RIGHT(Table14[[#This Row],[spawner_sku]],LEN(Table14[[#This Row],[spawner_sku]])-FIND("/",Table14[[#This Row],[spawner_sku]])),Table1[Entity Prefab])),10,1,1,"Entities"))</f>
        <v>25</v>
      </c>
      <c r="CI112">
        <f ca="1">ROUND((Table14[[#This Row],[XP]]*Table14[[#This Row],[entity_spawned (AVG)]])*(Table14[[#This Row],[activating_chance]]/100),0)</f>
        <v>98</v>
      </c>
      <c r="CJ112" s="73" t="s">
        <v>351</v>
      </c>
    </row>
    <row r="113" spans="2:88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351</v>
      </c>
      <c r="J113" t="s">
        <v>493</v>
      </c>
      <c r="K113">
        <v>1</v>
      </c>
      <c r="L113">
        <v>280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Prefab])),10,1,1,"Entities"))</f>
        <v>143</v>
      </c>
      <c r="O113" s="76">
        <f ca="1">ROUND((Table3[[#This Row],[XP]]*Table3[[#This Row],[entity_spawned (AVG)]])*(Table3[[#This Row],[activating_chance]]/100),0)</f>
        <v>143</v>
      </c>
      <c r="P113" t="s">
        <v>352</v>
      </c>
      <c r="Q113" s="73"/>
      <c r="Z113" t="s">
        <v>230</v>
      </c>
      <c r="AA113">
        <v>6</v>
      </c>
      <c r="AB113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351</v>
      </c>
      <c r="AH113" t="s">
        <v>407</v>
      </c>
      <c r="AI113">
        <v>1</v>
      </c>
      <c r="AJ113">
        <v>300</v>
      </c>
      <c r="AK113" s="76">
        <v>100</v>
      </c>
      <c r="AL113">
        <f ca="1">INDIRECT(ADDRESS(11+(MATCH(RIGHT(Table6[[#This Row],[spawner_sku]],LEN(Table6[[#This Row],[spawner_sku]])-FIND("/",Table6[[#This Row],[spawner_sku]])),Table1[Entity Prefab])),10,1,1,"Entities"))</f>
        <v>50</v>
      </c>
      <c r="AM113" s="76">
        <f ca="1">ROUND((Table6[[#This Row],[XP]]*Table6[[#This Row],[entity_spawned (AVG)]])*(Table6[[#This Row],[activating_chance]]/100),0)</f>
        <v>50</v>
      </c>
      <c r="AN113" s="73" t="s">
        <v>352</v>
      </c>
      <c r="AP113" t="s">
        <v>471</v>
      </c>
      <c r="AQ113">
        <v>1</v>
      </c>
      <c r="AR113">
        <v>180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Prefab])),10,1,1,"Entities"))</f>
        <v>70</v>
      </c>
      <c r="AU113" s="76">
        <f ca="1">ROUND((Table610[[#This Row],[XP]]*Table610[[#This Row],[entity_spawned (AVG)]])*(Table610[[#This Row],[activating_chance]]/100),0)</f>
        <v>70</v>
      </c>
      <c r="AV113" s="73" t="s">
        <v>352</v>
      </c>
      <c r="AX113" t="s">
        <v>409</v>
      </c>
      <c r="AY113">
        <v>1</v>
      </c>
      <c r="AZ113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351</v>
      </c>
      <c r="BF113" t="s">
        <v>243</v>
      </c>
      <c r="BG113">
        <v>1</v>
      </c>
      <c r="BH113">
        <v>1500</v>
      </c>
      <c r="BI113">
        <v>100</v>
      </c>
      <c r="BJ113">
        <f ca="1">INDIRECT(ADDRESS(11+(MATCH(RIGHT(Table11[[#This Row],[spawner_sku]],LEN(Table11[[#This Row],[spawner_sku]])-FIND("/",Table11[[#This Row],[spawner_sku]])),Table1[Entity Prefab])),10,1,1,"Entities"))</f>
        <v>175</v>
      </c>
      <c r="BK113">
        <f ca="1">ROUND((Table11[[#This Row],[XP]]*Table11[[#This Row],[entity_spawned (AVG)]])*(Table11[[#This Row],[activating_chance]]/100),0)</f>
        <v>175</v>
      </c>
      <c r="BL113" s="73" t="s">
        <v>352</v>
      </c>
      <c r="BN113" t="s">
        <v>410</v>
      </c>
      <c r="BO113">
        <v>1</v>
      </c>
      <c r="BP113">
        <v>120</v>
      </c>
      <c r="BQ113">
        <v>30</v>
      </c>
      <c r="BR113">
        <f ca="1">INDIRECT(ADDRESS(11+(MATCH(RIGHT(Table12[[#This Row],[spawner_sku]],LEN(Table12[[#This Row],[spawner_sku]])-FIND("/",Table12[[#This Row],[spawner_sku]])),Table1[Entity Prefab])),10,1,1,"Entities"))</f>
        <v>25</v>
      </c>
      <c r="BS113">
        <f ca="1">ROUND((Table12[[#This Row],[XP]]*Table12[[#This Row],[entity_spawned (AVG)]])*(Table12[[#This Row],[activating_chance]]/100),0)</f>
        <v>8</v>
      </c>
      <c r="BT113" s="73" t="s">
        <v>351</v>
      </c>
      <c r="BV113" t="s">
        <v>401</v>
      </c>
      <c r="BW113">
        <v>1</v>
      </c>
      <c r="BX113">
        <v>220</v>
      </c>
      <c r="BY113">
        <v>100</v>
      </c>
      <c r="BZ113">
        <f ca="1">INDIRECT(ADDRESS(11+(MATCH(RIGHT(Table13[[#This Row],[spawner_sku]],LEN(Table13[[#This Row],[spawner_sku]])-FIND("/",Table13[[#This Row],[spawner_sku]])),Table1[Entity Prefab])),10,1,1,"Entities"))</f>
        <v>75</v>
      </c>
      <c r="CA113">
        <f ca="1">ROUND((Table13[[#This Row],[XP]]*Table13[[#This Row],[entity_spawned (AVG)]])*(Table13[[#This Row],[activating_chance]]/100),0)</f>
        <v>75</v>
      </c>
      <c r="CB113" s="73" t="s">
        <v>352</v>
      </c>
      <c r="CD113" t="s">
        <v>229</v>
      </c>
      <c r="CE113">
        <v>7</v>
      </c>
      <c r="CF113">
        <v>280</v>
      </c>
      <c r="CG113">
        <v>100</v>
      </c>
      <c r="CH113">
        <f ca="1">INDIRECT(ADDRESS(11+(MATCH(RIGHT(Table14[[#This Row],[spawner_sku]],LEN(Table14[[#This Row],[spawner_sku]])-FIND("/",Table14[[#This Row],[spawner_sku]])),Table1[Entity Prefab])),10,1,1,"Entities"))</f>
        <v>25</v>
      </c>
      <c r="CI113">
        <f ca="1">ROUND((Table14[[#This Row],[XP]]*Table14[[#This Row],[entity_spawned (AVG)]])*(Table14[[#This Row],[activating_chance]]/100),0)</f>
        <v>175</v>
      </c>
      <c r="CJ113" s="73" t="s">
        <v>351</v>
      </c>
    </row>
    <row r="114" spans="2:88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351</v>
      </c>
      <c r="J114" t="s">
        <v>493</v>
      </c>
      <c r="K114">
        <v>1</v>
      </c>
      <c r="L114">
        <v>280</v>
      </c>
      <c r="M114" s="76">
        <v>100</v>
      </c>
      <c r="N114">
        <f ca="1">INDIRECT(ADDRESS(11+(MATCH(RIGHT(Table3[[#This Row],[spawner_sku]],LEN(Table3[[#This Row],[spawner_sku]])-FIND("/",Table3[[#This Row],[spawner_sku]])),Table1[Entity Prefab])),10,1,1,"Entities"))</f>
        <v>143</v>
      </c>
      <c r="O114" s="76">
        <f ca="1">ROUND((Table3[[#This Row],[XP]]*Table3[[#This Row],[entity_spawned (AVG)]])*(Table3[[#This Row],[activating_chance]]/100),0)</f>
        <v>143</v>
      </c>
      <c r="P114" t="s">
        <v>352</v>
      </c>
      <c r="Q114" s="73"/>
      <c r="Z114" t="s">
        <v>230</v>
      </c>
      <c r="AA114">
        <v>1</v>
      </c>
      <c r="AB114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351</v>
      </c>
      <c r="AH114" t="s">
        <v>407</v>
      </c>
      <c r="AI114">
        <v>1</v>
      </c>
      <c r="AJ114">
        <v>300</v>
      </c>
      <c r="AK114" s="76">
        <v>100</v>
      </c>
      <c r="AL114">
        <f ca="1">INDIRECT(ADDRESS(11+(MATCH(RIGHT(Table6[[#This Row],[spawner_sku]],LEN(Table6[[#This Row],[spawner_sku]])-FIND("/",Table6[[#This Row],[spawner_sku]])),Table1[Entity Prefab])),10,1,1,"Entities"))</f>
        <v>50</v>
      </c>
      <c r="AM114" s="76">
        <f ca="1">ROUND((Table6[[#This Row],[XP]]*Table6[[#This Row],[entity_spawned (AVG)]])*(Table6[[#This Row],[activating_chance]]/100),0)</f>
        <v>50</v>
      </c>
      <c r="AN114" s="73" t="s">
        <v>352</v>
      </c>
      <c r="AP114" t="s">
        <v>471</v>
      </c>
      <c r="AQ114">
        <v>1</v>
      </c>
      <c r="AR114">
        <v>180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Prefab])),10,1,1,"Entities"))</f>
        <v>70</v>
      </c>
      <c r="AU114" s="76">
        <f ca="1">ROUND((Table610[[#This Row],[XP]]*Table610[[#This Row],[entity_spawned (AVG)]])*(Table610[[#This Row],[activating_chance]]/100),0)</f>
        <v>70</v>
      </c>
      <c r="AV114" s="73" t="s">
        <v>352</v>
      </c>
      <c r="AX114" t="s">
        <v>409</v>
      </c>
      <c r="AY114">
        <v>2</v>
      </c>
      <c r="AZ114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351</v>
      </c>
      <c r="BF114" t="s">
        <v>244</v>
      </c>
      <c r="BG114">
        <v>1</v>
      </c>
      <c r="BH114">
        <v>1500</v>
      </c>
      <c r="BI114">
        <v>100</v>
      </c>
      <c r="BJ114">
        <f ca="1">INDIRECT(ADDRESS(11+(MATCH(RIGHT(Table11[[#This Row],[spawner_sku]],LEN(Table11[[#This Row],[spawner_sku]])-FIND("/",Table11[[#This Row],[spawner_sku]])),Table1[Entity Prefab])),10,1,1,"Entities"))</f>
        <v>175</v>
      </c>
      <c r="BK114">
        <f ca="1">ROUND((Table11[[#This Row],[XP]]*Table11[[#This Row],[entity_spawned (AVG)]])*(Table11[[#This Row],[activating_chance]]/100),0)</f>
        <v>175</v>
      </c>
      <c r="BL114" s="73" t="s">
        <v>352</v>
      </c>
      <c r="BN114" t="s">
        <v>410</v>
      </c>
      <c r="BO114">
        <v>1</v>
      </c>
      <c r="BP114">
        <v>120</v>
      </c>
      <c r="BQ114">
        <v>100</v>
      </c>
      <c r="BR114">
        <f ca="1">INDIRECT(ADDRESS(11+(MATCH(RIGHT(Table12[[#This Row],[spawner_sku]],LEN(Table12[[#This Row],[spawner_sku]])-FIND("/",Table12[[#This Row],[spawner_sku]])),Table1[Entity Prefab])),10,1,1,"Entities"))</f>
        <v>25</v>
      </c>
      <c r="BS114">
        <f ca="1">ROUND((Table12[[#This Row],[XP]]*Table12[[#This Row],[entity_spawned (AVG)]])*(Table12[[#This Row],[activating_chance]]/100),0)</f>
        <v>25</v>
      </c>
      <c r="BT114" s="73" t="s">
        <v>351</v>
      </c>
      <c r="BV114" t="s">
        <v>401</v>
      </c>
      <c r="BW114">
        <v>1</v>
      </c>
      <c r="BX114">
        <v>220</v>
      </c>
      <c r="BY114">
        <v>80</v>
      </c>
      <c r="BZ114">
        <f ca="1">INDIRECT(ADDRESS(11+(MATCH(RIGHT(Table13[[#This Row],[spawner_sku]],LEN(Table13[[#This Row],[spawner_sku]])-FIND("/",Table13[[#This Row],[spawner_sku]])),Table1[Entity Prefab])),10,1,1,"Entities"))</f>
        <v>75</v>
      </c>
      <c r="CA114">
        <f ca="1">ROUND((Table13[[#This Row],[XP]]*Table13[[#This Row],[entity_spawned (AVG)]])*(Table13[[#This Row],[activating_chance]]/100),0)</f>
        <v>60</v>
      </c>
      <c r="CB114" s="73" t="s">
        <v>352</v>
      </c>
      <c r="CD114" t="s">
        <v>229</v>
      </c>
      <c r="CE114">
        <v>5</v>
      </c>
      <c r="CF114">
        <v>280</v>
      </c>
      <c r="CG114">
        <v>100</v>
      </c>
      <c r="CH114">
        <f ca="1">INDIRECT(ADDRESS(11+(MATCH(RIGHT(Table14[[#This Row],[spawner_sku]],LEN(Table14[[#This Row],[spawner_sku]])-FIND("/",Table14[[#This Row],[spawner_sku]])),Table1[Entity Prefab])),10,1,1,"Entities"))</f>
        <v>25</v>
      </c>
      <c r="CI114">
        <f ca="1">ROUND((Table14[[#This Row],[XP]]*Table14[[#This Row],[entity_spawned (AVG)]])*(Table14[[#This Row],[activating_chance]]/100),0)</f>
        <v>125</v>
      </c>
      <c r="CJ114" s="73" t="s">
        <v>351</v>
      </c>
    </row>
    <row r="115" spans="2:88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351</v>
      </c>
      <c r="J115" t="s">
        <v>463</v>
      </c>
      <c r="K115">
        <v>1</v>
      </c>
      <c r="L115">
        <v>180</v>
      </c>
      <c r="M115" s="76">
        <v>100</v>
      </c>
      <c r="N115">
        <v>0</v>
      </c>
      <c r="O115" s="76">
        <f>ROUND((Table3[[#This Row],[XP]]*Table3[[#This Row],[entity_spawned (AVG)]])*(Table3[[#This Row],[activating_chance]]/100),0)</f>
        <v>0</v>
      </c>
      <c r="P115" t="s">
        <v>352</v>
      </c>
      <c r="Q115" s="73"/>
      <c r="Z115" t="s">
        <v>230</v>
      </c>
      <c r="AA115">
        <v>2</v>
      </c>
      <c r="AB115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351</v>
      </c>
      <c r="AH115" t="s">
        <v>407</v>
      </c>
      <c r="AI115">
        <v>1</v>
      </c>
      <c r="AJ115">
        <v>300</v>
      </c>
      <c r="AK115" s="76">
        <v>100</v>
      </c>
      <c r="AL115">
        <f ca="1">INDIRECT(ADDRESS(11+(MATCH(RIGHT(Table6[[#This Row],[spawner_sku]],LEN(Table6[[#This Row],[spawner_sku]])-FIND("/",Table6[[#This Row],[spawner_sku]])),Table1[Entity Prefab])),10,1,1,"Entities"))</f>
        <v>50</v>
      </c>
      <c r="AM115" s="76">
        <f ca="1">ROUND((Table6[[#This Row],[XP]]*Table6[[#This Row],[entity_spawned (AVG)]])*(Table6[[#This Row],[activating_chance]]/100),0)</f>
        <v>50</v>
      </c>
      <c r="AN115" s="73" t="s">
        <v>352</v>
      </c>
      <c r="AP115" t="s">
        <v>471</v>
      </c>
      <c r="AQ115">
        <v>1</v>
      </c>
      <c r="AR115">
        <v>100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Prefab])),10,1,1,"Entities"))</f>
        <v>70</v>
      </c>
      <c r="AU115" s="76">
        <f ca="1">ROUND((Table610[[#This Row],[XP]]*Table610[[#This Row],[entity_spawned (AVG)]])*(Table610[[#This Row],[activating_chance]]/100),0)</f>
        <v>70</v>
      </c>
      <c r="AV115" s="73" t="s">
        <v>352</v>
      </c>
      <c r="AX115" t="s">
        <v>409</v>
      </c>
      <c r="AY115">
        <v>1</v>
      </c>
      <c r="AZ115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351</v>
      </c>
      <c r="BF115" t="s">
        <v>244</v>
      </c>
      <c r="BG115">
        <v>1</v>
      </c>
      <c r="BH115">
        <v>1500</v>
      </c>
      <c r="BI115">
        <v>100</v>
      </c>
      <c r="BJ115">
        <f ca="1">INDIRECT(ADDRESS(11+(MATCH(RIGHT(Table11[[#This Row],[spawner_sku]],LEN(Table11[[#This Row],[spawner_sku]])-FIND("/",Table11[[#This Row],[spawner_sku]])),Table1[Entity Prefab])),10,1,1,"Entities"))</f>
        <v>175</v>
      </c>
      <c r="BK115">
        <f ca="1">ROUND((Table11[[#This Row],[XP]]*Table11[[#This Row],[entity_spawned (AVG)]])*(Table11[[#This Row],[activating_chance]]/100),0)</f>
        <v>175</v>
      </c>
      <c r="BL115" s="73" t="s">
        <v>352</v>
      </c>
      <c r="BN115" t="s">
        <v>410</v>
      </c>
      <c r="BO115">
        <v>2</v>
      </c>
      <c r="BP115">
        <v>120</v>
      </c>
      <c r="BQ115">
        <v>30</v>
      </c>
      <c r="BR115">
        <f ca="1">INDIRECT(ADDRESS(11+(MATCH(RIGHT(Table12[[#This Row],[spawner_sku]],LEN(Table12[[#This Row],[spawner_sku]])-FIND("/",Table12[[#This Row],[spawner_sku]])),Table1[Entity Prefab])),10,1,1,"Entities"))</f>
        <v>25</v>
      </c>
      <c r="BS115">
        <f ca="1">ROUND((Table12[[#This Row],[XP]]*Table12[[#This Row],[entity_spawned (AVG)]])*(Table12[[#This Row],[activating_chance]]/100),0)</f>
        <v>15</v>
      </c>
      <c r="BT115" s="73" t="s">
        <v>351</v>
      </c>
      <c r="BV115" t="s">
        <v>401</v>
      </c>
      <c r="BW115">
        <v>1</v>
      </c>
      <c r="BX115">
        <v>220</v>
      </c>
      <c r="BY115">
        <v>80</v>
      </c>
      <c r="BZ115">
        <f ca="1">INDIRECT(ADDRESS(11+(MATCH(RIGHT(Table13[[#This Row],[spawner_sku]],LEN(Table13[[#This Row],[spawner_sku]])-FIND("/",Table13[[#This Row],[spawner_sku]])),Table1[Entity Prefab])),10,1,1,"Entities"))</f>
        <v>75</v>
      </c>
      <c r="CA115">
        <f ca="1">ROUND((Table13[[#This Row],[XP]]*Table13[[#This Row],[entity_spawned (AVG)]])*(Table13[[#This Row],[activating_chance]]/100),0)</f>
        <v>60</v>
      </c>
      <c r="CB115" s="73" t="s">
        <v>352</v>
      </c>
      <c r="CD115" t="s">
        <v>229</v>
      </c>
      <c r="CE115">
        <v>3</v>
      </c>
      <c r="CF115">
        <v>100</v>
      </c>
      <c r="CG115">
        <v>30</v>
      </c>
      <c r="CH115">
        <f ca="1">INDIRECT(ADDRESS(11+(MATCH(RIGHT(Table14[[#This Row],[spawner_sku]],LEN(Table14[[#This Row],[spawner_sku]])-FIND("/",Table14[[#This Row],[spawner_sku]])),Table1[Entity Prefab])),10,1,1,"Entities"))</f>
        <v>25</v>
      </c>
      <c r="CI115">
        <f ca="1">ROUND((Table14[[#This Row],[XP]]*Table14[[#This Row],[entity_spawned (AVG)]])*(Table14[[#This Row],[activating_chance]]/100),0)</f>
        <v>23</v>
      </c>
      <c r="CJ115" s="73" t="s">
        <v>351</v>
      </c>
    </row>
    <row r="116" spans="2:88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351</v>
      </c>
      <c r="J116" t="s">
        <v>463</v>
      </c>
      <c r="K116">
        <v>1</v>
      </c>
      <c r="L116">
        <v>180</v>
      </c>
      <c r="M116" s="76">
        <v>100</v>
      </c>
      <c r="N116">
        <v>0</v>
      </c>
      <c r="O116" s="76">
        <f>ROUND((Table3[[#This Row],[XP]]*Table3[[#This Row],[entity_spawned (AVG)]])*(Table3[[#This Row],[activating_chance]]/100),0)</f>
        <v>0</v>
      </c>
      <c r="P116" t="s">
        <v>352</v>
      </c>
      <c r="Q116" s="73"/>
      <c r="Z116" t="s">
        <v>230</v>
      </c>
      <c r="AA116">
        <v>2</v>
      </c>
      <c r="AB11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351</v>
      </c>
      <c r="AH116" t="s">
        <v>407</v>
      </c>
      <c r="AI116">
        <v>1</v>
      </c>
      <c r="AJ116">
        <v>300</v>
      </c>
      <c r="AK116" s="76">
        <v>100</v>
      </c>
      <c r="AL116">
        <f ca="1">INDIRECT(ADDRESS(11+(MATCH(RIGHT(Table6[[#This Row],[spawner_sku]],LEN(Table6[[#This Row],[spawner_sku]])-FIND("/",Table6[[#This Row],[spawner_sku]])),Table1[Entity Prefab])),10,1,1,"Entities"))</f>
        <v>50</v>
      </c>
      <c r="AM116" s="76">
        <f ca="1">ROUND((Table6[[#This Row],[XP]]*Table6[[#This Row],[entity_spawned (AVG)]])*(Table6[[#This Row],[activating_chance]]/100),0)</f>
        <v>50</v>
      </c>
      <c r="AN116" s="73" t="s">
        <v>352</v>
      </c>
      <c r="AP116" t="s">
        <v>493</v>
      </c>
      <c r="AQ116">
        <v>1</v>
      </c>
      <c r="AR116">
        <v>280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Prefab])),10,1,1,"Entities"))</f>
        <v>143</v>
      </c>
      <c r="AU116" s="76">
        <f ca="1">ROUND((Table610[[#This Row],[XP]]*Table610[[#This Row],[entity_spawned (AVG)]])*(Table610[[#This Row],[activating_chance]]/100),0)</f>
        <v>143</v>
      </c>
      <c r="AV116" s="73" t="s">
        <v>352</v>
      </c>
      <c r="AX116" t="s">
        <v>409</v>
      </c>
      <c r="AY116">
        <v>4</v>
      </c>
      <c r="AZ11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351</v>
      </c>
      <c r="BF116" t="s">
        <v>244</v>
      </c>
      <c r="BG116">
        <v>1</v>
      </c>
      <c r="BH116">
        <v>1500</v>
      </c>
      <c r="BI116">
        <v>10</v>
      </c>
      <c r="BJ116">
        <f ca="1">INDIRECT(ADDRESS(11+(MATCH(RIGHT(Table11[[#This Row],[spawner_sku]],LEN(Table11[[#This Row],[spawner_sku]])-FIND("/",Table11[[#This Row],[spawner_sku]])),Table1[Entity Prefab])),10,1,1,"Entities"))</f>
        <v>175</v>
      </c>
      <c r="BK116">
        <f ca="1">ROUND((Table11[[#This Row],[XP]]*Table11[[#This Row],[entity_spawned (AVG)]])*(Table11[[#This Row],[activating_chance]]/100),0)</f>
        <v>18</v>
      </c>
      <c r="BL116" s="73" t="s">
        <v>352</v>
      </c>
      <c r="BN116" t="s">
        <v>410</v>
      </c>
      <c r="BO116">
        <v>1</v>
      </c>
      <c r="BP116">
        <v>120</v>
      </c>
      <c r="BQ116">
        <v>80</v>
      </c>
      <c r="BR116">
        <f ca="1">INDIRECT(ADDRESS(11+(MATCH(RIGHT(Table12[[#This Row],[spawner_sku]],LEN(Table12[[#This Row],[spawner_sku]])-FIND("/",Table12[[#This Row],[spawner_sku]])),Table1[Entity Prefab])),10,1,1,"Entities"))</f>
        <v>25</v>
      </c>
      <c r="BS116">
        <f ca="1">ROUND((Table12[[#This Row],[XP]]*Table12[[#This Row],[entity_spawned (AVG)]])*(Table12[[#This Row],[activating_chance]]/100),0)</f>
        <v>20</v>
      </c>
      <c r="BT116" s="73" t="s">
        <v>351</v>
      </c>
      <c r="BV116" t="s">
        <v>401</v>
      </c>
      <c r="BW116">
        <v>1</v>
      </c>
      <c r="BX116">
        <v>220</v>
      </c>
      <c r="BY116">
        <v>100</v>
      </c>
      <c r="BZ116">
        <f ca="1">INDIRECT(ADDRESS(11+(MATCH(RIGHT(Table13[[#This Row],[spawner_sku]],LEN(Table13[[#This Row],[spawner_sku]])-FIND("/",Table13[[#This Row],[spawner_sku]])),Table1[Entity Prefab])),10,1,1,"Entities"))</f>
        <v>75</v>
      </c>
      <c r="CA116">
        <f ca="1">ROUND((Table13[[#This Row],[XP]]*Table13[[#This Row],[entity_spawned (AVG)]])*(Table13[[#This Row],[activating_chance]]/100),0)</f>
        <v>75</v>
      </c>
      <c r="CB116" s="73" t="s">
        <v>352</v>
      </c>
      <c r="CD116" t="s">
        <v>229</v>
      </c>
      <c r="CE116">
        <v>1</v>
      </c>
      <c r="CF116">
        <v>100</v>
      </c>
      <c r="CG116">
        <v>100</v>
      </c>
      <c r="CH116">
        <f ca="1">INDIRECT(ADDRESS(11+(MATCH(RIGHT(Table14[[#This Row],[spawner_sku]],LEN(Table14[[#This Row],[spawner_sku]])-FIND("/",Table14[[#This Row],[spawner_sku]])),Table1[Entity Prefab])),10,1,1,"Entities"))</f>
        <v>25</v>
      </c>
      <c r="CI116">
        <f ca="1">ROUND((Table14[[#This Row],[XP]]*Table14[[#This Row],[entity_spawned (AVG)]])*(Table14[[#This Row],[activating_chance]]/100),0)</f>
        <v>25</v>
      </c>
      <c r="CJ116" s="73" t="s">
        <v>351</v>
      </c>
    </row>
    <row r="117" spans="2:88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351</v>
      </c>
      <c r="J117" t="s">
        <v>463</v>
      </c>
      <c r="K117">
        <v>1</v>
      </c>
      <c r="L117">
        <v>180</v>
      </c>
      <c r="M117" s="76">
        <v>100</v>
      </c>
      <c r="N117">
        <v>0</v>
      </c>
      <c r="O117" s="76">
        <f>ROUND((Table3[[#This Row],[XP]]*Table3[[#This Row],[entity_spawned (AVG)]])*(Table3[[#This Row],[activating_chance]]/100),0)</f>
        <v>0</v>
      </c>
      <c r="P117" t="s">
        <v>352</v>
      </c>
      <c r="Q117" s="73"/>
      <c r="Z117" t="s">
        <v>230</v>
      </c>
      <c r="AA117">
        <v>2</v>
      </c>
      <c r="AB117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351</v>
      </c>
      <c r="AH117" t="s">
        <v>407</v>
      </c>
      <c r="AI117">
        <v>1</v>
      </c>
      <c r="AJ117">
        <v>300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Prefab])),10,1,1,"Entities"))</f>
        <v>50</v>
      </c>
      <c r="AM117" s="76">
        <f ca="1">ROUND((Table6[[#This Row],[XP]]*Table6[[#This Row],[entity_spawned (AVG)]])*(Table6[[#This Row],[activating_chance]]/100),0)</f>
        <v>50</v>
      </c>
      <c r="AN117" s="73" t="s">
        <v>352</v>
      </c>
      <c r="AP117" t="s">
        <v>493</v>
      </c>
      <c r="AQ117">
        <v>1</v>
      </c>
      <c r="AR117">
        <v>280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Prefab])),10,1,1,"Entities"))</f>
        <v>143</v>
      </c>
      <c r="AU117" s="76">
        <f ca="1">ROUND((Table610[[#This Row],[XP]]*Table610[[#This Row],[entity_spawned (AVG)]])*(Table610[[#This Row],[activating_chance]]/100),0)</f>
        <v>143</v>
      </c>
      <c r="AV117" s="73" t="s">
        <v>352</v>
      </c>
      <c r="AX117" t="s">
        <v>409</v>
      </c>
      <c r="AY117">
        <v>6</v>
      </c>
      <c r="AZ117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351</v>
      </c>
      <c r="BF117" t="s">
        <v>244</v>
      </c>
      <c r="BG117">
        <v>1</v>
      </c>
      <c r="BH117">
        <v>1500</v>
      </c>
      <c r="BI117">
        <v>100</v>
      </c>
      <c r="BJ117">
        <f ca="1">INDIRECT(ADDRESS(11+(MATCH(RIGHT(Table11[[#This Row],[spawner_sku]],LEN(Table11[[#This Row],[spawner_sku]])-FIND("/",Table11[[#This Row],[spawner_sku]])),Table1[Entity Prefab])),10,1,1,"Entities"))</f>
        <v>175</v>
      </c>
      <c r="BK117">
        <f ca="1">ROUND((Table11[[#This Row],[XP]]*Table11[[#This Row],[entity_spawned (AVG)]])*(Table11[[#This Row],[activating_chance]]/100),0)</f>
        <v>175</v>
      </c>
      <c r="BL117" s="73" t="s">
        <v>352</v>
      </c>
      <c r="BN117" t="s">
        <v>410</v>
      </c>
      <c r="BO117">
        <v>1</v>
      </c>
      <c r="BP117">
        <v>120</v>
      </c>
      <c r="BQ117">
        <v>80</v>
      </c>
      <c r="BR117">
        <f ca="1">INDIRECT(ADDRESS(11+(MATCH(RIGHT(Table12[[#This Row],[spawner_sku]],LEN(Table12[[#This Row],[spawner_sku]])-FIND("/",Table12[[#This Row],[spawner_sku]])),Table1[Entity Prefab])),10,1,1,"Entities"))</f>
        <v>25</v>
      </c>
      <c r="BS117">
        <f ca="1">ROUND((Table12[[#This Row],[XP]]*Table12[[#This Row],[entity_spawned (AVG)]])*(Table12[[#This Row],[activating_chance]]/100),0)</f>
        <v>20</v>
      </c>
      <c r="BT117" s="73" t="s">
        <v>351</v>
      </c>
      <c r="BV117" t="s">
        <v>401</v>
      </c>
      <c r="BW117">
        <v>1</v>
      </c>
      <c r="BX117">
        <v>220</v>
      </c>
      <c r="BY117">
        <v>100</v>
      </c>
      <c r="BZ117">
        <f ca="1">INDIRECT(ADDRESS(11+(MATCH(RIGHT(Table13[[#This Row],[spawner_sku]],LEN(Table13[[#This Row],[spawner_sku]])-FIND("/",Table13[[#This Row],[spawner_sku]])),Table1[Entity Prefab])),10,1,1,"Entities"))</f>
        <v>75</v>
      </c>
      <c r="CA117">
        <f ca="1">ROUND((Table13[[#This Row],[XP]]*Table13[[#This Row],[entity_spawned (AVG)]])*(Table13[[#This Row],[activating_chance]]/100),0)</f>
        <v>75</v>
      </c>
      <c r="CB117" s="73" t="s">
        <v>352</v>
      </c>
      <c r="CD117" t="s">
        <v>229</v>
      </c>
      <c r="CE117">
        <v>3</v>
      </c>
      <c r="CF117">
        <v>200</v>
      </c>
      <c r="CG117">
        <v>100</v>
      </c>
      <c r="CH117">
        <f ca="1">INDIRECT(ADDRESS(11+(MATCH(RIGHT(Table14[[#This Row],[spawner_sku]],LEN(Table14[[#This Row],[spawner_sku]])-FIND("/",Table14[[#This Row],[spawner_sku]])),Table1[Entity Prefab])),10,1,1,"Entities"))</f>
        <v>25</v>
      </c>
      <c r="CI117">
        <f ca="1">ROUND((Table14[[#This Row],[XP]]*Table14[[#This Row],[entity_spawned (AVG)]])*(Table14[[#This Row],[activating_chance]]/100),0)</f>
        <v>75</v>
      </c>
      <c r="CJ117" s="73" t="s">
        <v>351</v>
      </c>
    </row>
    <row r="118" spans="2:88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351</v>
      </c>
      <c r="J118" t="s">
        <v>463</v>
      </c>
      <c r="K118">
        <v>1</v>
      </c>
      <c r="L118">
        <v>180</v>
      </c>
      <c r="M118" s="76">
        <v>100</v>
      </c>
      <c r="N118">
        <v>0</v>
      </c>
      <c r="O118" s="76">
        <f>ROUND((Table3[[#This Row],[XP]]*Table3[[#This Row],[entity_spawned (AVG)]])*(Table3[[#This Row],[activating_chance]]/100),0)</f>
        <v>0</v>
      </c>
      <c r="P118" t="s">
        <v>352</v>
      </c>
      <c r="Q118" s="73"/>
      <c r="Z118" t="s">
        <v>230</v>
      </c>
      <c r="AA118">
        <v>3</v>
      </c>
      <c r="AB118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351</v>
      </c>
      <c r="AH118" t="s">
        <v>407</v>
      </c>
      <c r="AI118">
        <v>1</v>
      </c>
      <c r="AJ118">
        <v>300</v>
      </c>
      <c r="AK118" s="76">
        <v>100</v>
      </c>
      <c r="AL118">
        <f ca="1">INDIRECT(ADDRESS(11+(MATCH(RIGHT(Table6[[#This Row],[spawner_sku]],LEN(Table6[[#This Row],[spawner_sku]])-FIND("/",Table6[[#This Row],[spawner_sku]])),Table1[Entity Prefab])),10,1,1,"Entities"))</f>
        <v>50</v>
      </c>
      <c r="AM118" s="76">
        <f ca="1">ROUND((Table6[[#This Row],[XP]]*Table6[[#This Row],[entity_spawned (AVG)]])*(Table6[[#This Row],[activating_chance]]/100),0)</f>
        <v>50</v>
      </c>
      <c r="AN118" s="73" t="s">
        <v>352</v>
      </c>
      <c r="AP118" t="s">
        <v>463</v>
      </c>
      <c r="AQ118">
        <v>1</v>
      </c>
      <c r="AR118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Prefab])),10,1,1,"Entities"))</f>
        <v>0</v>
      </c>
      <c r="AU118" s="76">
        <f ca="1">ROUND((Table610[[#This Row],[XP]]*Table610[[#This Row],[entity_spawned (AVG)]])*(Table610[[#This Row],[activating_chance]]/100),0)</f>
        <v>0</v>
      </c>
      <c r="AV118" s="73" t="s">
        <v>352</v>
      </c>
      <c r="AX118" t="s">
        <v>233</v>
      </c>
      <c r="AY118">
        <v>1</v>
      </c>
      <c r="AZ118">
        <v>5000</v>
      </c>
      <c r="BA118" s="76">
        <v>30</v>
      </c>
      <c r="BB118">
        <f ca="1">INDIRECT(ADDRESS(11+(MATCH(RIGHT(Table61011[[#This Row],[spawner_sku]],LEN(Table61011[[#This Row],[spawner_sku]])-FIND("/",Table61011[[#This Row],[spawner_sku]])),Table1[Entity Prefab])),10,1,1,"Entities"))</f>
        <v>75</v>
      </c>
      <c r="BC118" s="76">
        <f ca="1">ROUND((Table61011[[#This Row],[XP]]*Table61011[[#This Row],[entity_spawned (AVG)]])*(Table61011[[#This Row],[activating_chance]]/100),0)</f>
        <v>23</v>
      </c>
      <c r="BD118" s="73" t="s">
        <v>351</v>
      </c>
      <c r="BF118" t="s">
        <v>244</v>
      </c>
      <c r="BG118">
        <v>1</v>
      </c>
      <c r="BH118">
        <v>1500</v>
      </c>
      <c r="BI118">
        <v>100</v>
      </c>
      <c r="BJ118">
        <f ca="1">INDIRECT(ADDRESS(11+(MATCH(RIGHT(Table11[[#This Row],[spawner_sku]],LEN(Table11[[#This Row],[spawner_sku]])-FIND("/",Table11[[#This Row],[spawner_sku]])),Table1[Entity Prefab])),10,1,1,"Entities"))</f>
        <v>175</v>
      </c>
      <c r="BK118">
        <f ca="1">ROUND((Table11[[#This Row],[XP]]*Table11[[#This Row],[entity_spawned (AVG)]])*(Table11[[#This Row],[activating_chance]]/100),0)</f>
        <v>175</v>
      </c>
      <c r="BL118" s="73" t="s">
        <v>352</v>
      </c>
      <c r="BN118" t="s">
        <v>410</v>
      </c>
      <c r="BO118">
        <v>1</v>
      </c>
      <c r="BP118">
        <v>120</v>
      </c>
      <c r="BQ118">
        <v>5</v>
      </c>
      <c r="BR118">
        <f ca="1">INDIRECT(ADDRESS(11+(MATCH(RIGHT(Table12[[#This Row],[spawner_sku]],LEN(Table12[[#This Row],[spawner_sku]])-FIND("/",Table12[[#This Row],[spawner_sku]])),Table1[Entity Prefab])),10,1,1,"Entities"))</f>
        <v>25</v>
      </c>
      <c r="BS118">
        <f ca="1">ROUND((Table12[[#This Row],[XP]]*Table12[[#This Row],[entity_spawned (AVG)]])*(Table12[[#This Row],[activating_chance]]/100),0)</f>
        <v>1</v>
      </c>
      <c r="BT118" s="73" t="s">
        <v>351</v>
      </c>
      <c r="BV118" t="s">
        <v>546</v>
      </c>
      <c r="BW118">
        <v>1</v>
      </c>
      <c r="BX118">
        <v>310</v>
      </c>
      <c r="BY118">
        <v>100</v>
      </c>
      <c r="BZ118">
        <f ca="1">INDIRECT(ADDRESS(11+(MATCH(RIGHT(Table13[[#This Row],[spawner_sku]],LEN(Table13[[#This Row],[spawner_sku]])-FIND("/",Table13[[#This Row],[spawner_sku]])),Table1[Entity Prefab])),10,1,1,"Entities"))</f>
        <v>75</v>
      </c>
      <c r="CA118">
        <f ca="1">ROUND((Table13[[#This Row],[XP]]*Table13[[#This Row],[entity_spawned (AVG)]])*(Table13[[#This Row],[activating_chance]]/100),0)</f>
        <v>75</v>
      </c>
      <c r="CB118" s="73" t="s">
        <v>352</v>
      </c>
      <c r="CD118" t="s">
        <v>229</v>
      </c>
      <c r="CE118">
        <v>10</v>
      </c>
      <c r="CF118">
        <v>280</v>
      </c>
      <c r="CG118">
        <v>100</v>
      </c>
      <c r="CH118">
        <f ca="1">INDIRECT(ADDRESS(11+(MATCH(RIGHT(Table14[[#This Row],[spawner_sku]],LEN(Table14[[#This Row],[spawner_sku]])-FIND("/",Table14[[#This Row],[spawner_sku]])),Table1[Entity Prefab])),10,1,1,"Entities"))</f>
        <v>25</v>
      </c>
      <c r="CI118">
        <f ca="1">ROUND((Table14[[#This Row],[XP]]*Table14[[#This Row],[entity_spawned (AVG)]])*(Table14[[#This Row],[activating_chance]]/100),0)</f>
        <v>250</v>
      </c>
      <c r="CJ118" s="73" t="s">
        <v>351</v>
      </c>
    </row>
    <row r="119" spans="2:88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351</v>
      </c>
      <c r="J119" t="s">
        <v>463</v>
      </c>
      <c r="K119">
        <v>1</v>
      </c>
      <c r="L119">
        <v>180</v>
      </c>
      <c r="M119" s="76">
        <v>100</v>
      </c>
      <c r="N119">
        <v>0</v>
      </c>
      <c r="O119" s="76">
        <f>ROUND((Table3[[#This Row],[XP]]*Table3[[#This Row],[entity_spawned (AVG)]])*(Table3[[#This Row],[activating_chance]]/100),0)</f>
        <v>0</v>
      </c>
      <c r="P119" t="s">
        <v>352</v>
      </c>
      <c r="Q119" s="73"/>
      <c r="Z119" t="s">
        <v>230</v>
      </c>
      <c r="AA119">
        <v>6</v>
      </c>
      <c r="AB119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351</v>
      </c>
      <c r="AH119" t="s">
        <v>407</v>
      </c>
      <c r="AI119">
        <v>1</v>
      </c>
      <c r="AJ119">
        <v>300</v>
      </c>
      <c r="AK119" s="76">
        <v>100</v>
      </c>
      <c r="AL119">
        <f ca="1">INDIRECT(ADDRESS(11+(MATCH(RIGHT(Table6[[#This Row],[spawner_sku]],LEN(Table6[[#This Row],[spawner_sku]])-FIND("/",Table6[[#This Row],[spawner_sku]])),Table1[Entity Prefab])),10,1,1,"Entities"))</f>
        <v>50</v>
      </c>
      <c r="AM119" s="76">
        <f ca="1">ROUND((Table6[[#This Row],[XP]]*Table6[[#This Row],[entity_spawned (AVG)]])*(Table6[[#This Row],[activating_chance]]/100),0)</f>
        <v>50</v>
      </c>
      <c r="AN119" s="73" t="s">
        <v>352</v>
      </c>
      <c r="AP119" t="s">
        <v>463</v>
      </c>
      <c r="AQ119">
        <v>1</v>
      </c>
      <c r="AR119">
        <v>180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Prefab])),10,1,1,"Entities"))</f>
        <v>0</v>
      </c>
      <c r="AU119" s="76">
        <f ca="1">ROUND((Table610[[#This Row],[XP]]*Table610[[#This Row],[entity_spawned (AVG)]])*(Table610[[#This Row],[activating_chance]]/100),0)</f>
        <v>0</v>
      </c>
      <c r="AV119" s="73" t="s">
        <v>352</v>
      </c>
      <c r="AX119" t="s">
        <v>233</v>
      </c>
      <c r="AY119">
        <v>1</v>
      </c>
      <c r="AZ119">
        <v>5000</v>
      </c>
      <c r="BA119" s="76">
        <v>30</v>
      </c>
      <c r="BB119">
        <f ca="1">INDIRECT(ADDRESS(11+(MATCH(RIGHT(Table61011[[#This Row],[spawner_sku]],LEN(Table61011[[#This Row],[spawner_sku]])-FIND("/",Table61011[[#This Row],[spawner_sku]])),Table1[Entity Prefab])),10,1,1,"Entities"))</f>
        <v>75</v>
      </c>
      <c r="BC119" s="76">
        <f ca="1">ROUND((Table61011[[#This Row],[XP]]*Table61011[[#This Row],[entity_spawned (AVG)]])*(Table61011[[#This Row],[activating_chance]]/100),0)</f>
        <v>23</v>
      </c>
      <c r="BD119" s="73" t="s">
        <v>351</v>
      </c>
      <c r="BF119" t="s">
        <v>244</v>
      </c>
      <c r="BG119">
        <v>1</v>
      </c>
      <c r="BH119">
        <v>1500</v>
      </c>
      <c r="BI119">
        <v>100</v>
      </c>
      <c r="BJ119">
        <f ca="1">INDIRECT(ADDRESS(11+(MATCH(RIGHT(Table11[[#This Row],[spawner_sku]],LEN(Table11[[#This Row],[spawner_sku]])-FIND("/",Table11[[#This Row],[spawner_sku]])),Table1[Entity Prefab])),10,1,1,"Entities"))</f>
        <v>175</v>
      </c>
      <c r="BK119">
        <f ca="1">ROUND((Table11[[#This Row],[XP]]*Table11[[#This Row],[entity_spawned (AVG)]])*(Table11[[#This Row],[activating_chance]]/100),0)</f>
        <v>175</v>
      </c>
      <c r="BL119" s="73" t="s">
        <v>352</v>
      </c>
      <c r="BN119" t="s">
        <v>410</v>
      </c>
      <c r="BO119">
        <v>1</v>
      </c>
      <c r="BP119">
        <v>120</v>
      </c>
      <c r="BQ119">
        <v>30</v>
      </c>
      <c r="BR119">
        <f ca="1">INDIRECT(ADDRESS(11+(MATCH(RIGHT(Table12[[#This Row],[spawner_sku]],LEN(Table12[[#This Row],[spawner_sku]])-FIND("/",Table12[[#This Row],[spawner_sku]])),Table1[Entity Prefab])),10,1,1,"Entities"))</f>
        <v>25</v>
      </c>
      <c r="BS119">
        <f ca="1">ROUND((Table12[[#This Row],[XP]]*Table12[[#This Row],[entity_spawned (AVG)]])*(Table12[[#This Row],[activating_chance]]/100),0)</f>
        <v>8</v>
      </c>
      <c r="BT119" s="73" t="s">
        <v>351</v>
      </c>
      <c r="BV119" t="s">
        <v>546</v>
      </c>
      <c r="BW119">
        <v>1</v>
      </c>
      <c r="BX119">
        <v>310</v>
      </c>
      <c r="BY119">
        <v>100</v>
      </c>
      <c r="BZ119">
        <f ca="1">INDIRECT(ADDRESS(11+(MATCH(RIGHT(Table13[[#This Row],[spawner_sku]],LEN(Table13[[#This Row],[spawner_sku]])-FIND("/",Table13[[#This Row],[spawner_sku]])),Table1[Entity Prefab])),10,1,1,"Entities"))</f>
        <v>75</v>
      </c>
      <c r="CA119">
        <f ca="1">ROUND((Table13[[#This Row],[XP]]*Table13[[#This Row],[entity_spawned (AVG)]])*(Table13[[#This Row],[activating_chance]]/100),0)</f>
        <v>75</v>
      </c>
      <c r="CB119" s="73" t="s">
        <v>352</v>
      </c>
      <c r="CD119" t="s">
        <v>229</v>
      </c>
      <c r="CE119">
        <v>1</v>
      </c>
      <c r="CF119">
        <v>70</v>
      </c>
      <c r="CG119">
        <v>100</v>
      </c>
      <c r="CH119">
        <f ca="1">INDIRECT(ADDRESS(11+(MATCH(RIGHT(Table14[[#This Row],[spawner_sku]],LEN(Table14[[#This Row],[spawner_sku]])-FIND("/",Table14[[#This Row],[spawner_sku]])),Table1[Entity Prefab])),10,1,1,"Entities"))</f>
        <v>25</v>
      </c>
      <c r="CI119">
        <f ca="1">ROUND((Table14[[#This Row],[XP]]*Table14[[#This Row],[entity_spawned (AVG)]])*(Table14[[#This Row],[activating_chance]]/100),0)</f>
        <v>25</v>
      </c>
      <c r="CJ119" s="73" t="s">
        <v>351</v>
      </c>
    </row>
    <row r="120" spans="2:88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351</v>
      </c>
      <c r="J120" t="s">
        <v>249</v>
      </c>
      <c r="K120">
        <v>1</v>
      </c>
      <c r="L120">
        <v>500</v>
      </c>
      <c r="M120" s="76">
        <v>100</v>
      </c>
      <c r="N120">
        <f ca="1">INDIRECT(ADDRESS(11+(MATCH(RIGHT(Table3[[#This Row],[spawner_sku]],LEN(Table3[[#This Row],[spawner_sku]])-FIND("/",Table3[[#This Row],[spawner_sku]])),Table1[Entity Prefab])),10,1,1,"Entities"))</f>
        <v>75</v>
      </c>
      <c r="O120" s="76">
        <f ca="1">ROUND((Table3[[#This Row],[XP]]*Table3[[#This Row],[entity_spawned (AVG)]])*(Table3[[#This Row],[activating_chance]]/100),0)</f>
        <v>75</v>
      </c>
      <c r="P120" t="s">
        <v>352</v>
      </c>
      <c r="Q120" s="73"/>
      <c r="Z120" t="s">
        <v>230</v>
      </c>
      <c r="AA120">
        <v>2</v>
      </c>
      <c r="AB120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351</v>
      </c>
      <c r="AH120" t="s">
        <v>407</v>
      </c>
      <c r="AI120">
        <v>1</v>
      </c>
      <c r="AJ120">
        <v>300</v>
      </c>
      <c r="AK120" s="76">
        <v>100</v>
      </c>
      <c r="AL120">
        <f ca="1">INDIRECT(ADDRESS(11+(MATCH(RIGHT(Table6[[#This Row],[spawner_sku]],LEN(Table6[[#This Row],[spawner_sku]])-FIND("/",Table6[[#This Row],[spawner_sku]])),Table1[Entity Prefab])),10,1,1,"Entities"))</f>
        <v>50</v>
      </c>
      <c r="AM120" s="76">
        <f ca="1">ROUND((Table6[[#This Row],[XP]]*Table6[[#This Row],[entity_spawned (AVG)]])*(Table6[[#This Row],[activating_chance]]/100),0)</f>
        <v>50</v>
      </c>
      <c r="AN120" s="73" t="s">
        <v>352</v>
      </c>
      <c r="AP120" t="s">
        <v>463</v>
      </c>
      <c r="AQ120">
        <v>1</v>
      </c>
      <c r="AR120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Prefab])),10,1,1,"Entities"))</f>
        <v>0</v>
      </c>
      <c r="AU120" s="76">
        <f ca="1">ROUND((Table610[[#This Row],[XP]]*Table610[[#This Row],[entity_spawned (AVG)]])*(Table610[[#This Row],[activating_chance]]/100),0)</f>
        <v>0</v>
      </c>
      <c r="AV120" s="73" t="s">
        <v>352</v>
      </c>
      <c r="AX120" t="s">
        <v>233</v>
      </c>
      <c r="AY120">
        <v>1</v>
      </c>
      <c r="AZ120">
        <v>5000</v>
      </c>
      <c r="BA120" s="76">
        <v>60</v>
      </c>
      <c r="BB120">
        <f ca="1">INDIRECT(ADDRESS(11+(MATCH(RIGHT(Table61011[[#This Row],[spawner_sku]],LEN(Table61011[[#This Row],[spawner_sku]])-FIND("/",Table61011[[#This Row],[spawner_sku]])),Table1[Entity Prefab])),10,1,1,"Entities"))</f>
        <v>75</v>
      </c>
      <c r="BC120" s="76">
        <f ca="1">ROUND((Table61011[[#This Row],[XP]]*Table61011[[#This Row],[entity_spawned (AVG)]])*(Table61011[[#This Row],[activating_chance]]/100),0)</f>
        <v>45</v>
      </c>
      <c r="BD120" s="73" t="s">
        <v>351</v>
      </c>
      <c r="BF120" t="s">
        <v>244</v>
      </c>
      <c r="BG120">
        <v>1</v>
      </c>
      <c r="BH120">
        <v>1500</v>
      </c>
      <c r="BI120">
        <v>100</v>
      </c>
      <c r="BJ120">
        <f ca="1">INDIRECT(ADDRESS(11+(MATCH(RIGHT(Table11[[#This Row],[spawner_sku]],LEN(Table11[[#This Row],[spawner_sku]])-FIND("/",Table11[[#This Row],[spawner_sku]])),Table1[Entity Prefab])),10,1,1,"Entities"))</f>
        <v>175</v>
      </c>
      <c r="BK120">
        <f ca="1">ROUND((Table11[[#This Row],[XP]]*Table11[[#This Row],[entity_spawned (AVG)]])*(Table11[[#This Row],[activating_chance]]/100),0)</f>
        <v>175</v>
      </c>
      <c r="BL120" s="73" t="s">
        <v>352</v>
      </c>
      <c r="BN120" t="s">
        <v>410</v>
      </c>
      <c r="BO120">
        <v>1</v>
      </c>
      <c r="BP120">
        <v>120</v>
      </c>
      <c r="BQ120">
        <v>30</v>
      </c>
      <c r="BR120">
        <f ca="1">INDIRECT(ADDRESS(11+(MATCH(RIGHT(Table12[[#This Row],[spawner_sku]],LEN(Table12[[#This Row],[spawner_sku]])-FIND("/",Table12[[#This Row],[spawner_sku]])),Table1[Entity Prefab])),10,1,1,"Entities"))</f>
        <v>25</v>
      </c>
      <c r="BS120">
        <f ca="1">ROUND((Table12[[#This Row],[XP]]*Table12[[#This Row],[entity_spawned (AVG)]])*(Table12[[#This Row],[activating_chance]]/100),0)</f>
        <v>8</v>
      </c>
      <c r="BT120" s="73" t="s">
        <v>351</v>
      </c>
      <c r="BV120" t="s">
        <v>546</v>
      </c>
      <c r="BW120">
        <v>1</v>
      </c>
      <c r="BX120">
        <v>310</v>
      </c>
      <c r="BY120">
        <v>100</v>
      </c>
      <c r="BZ120">
        <f ca="1">INDIRECT(ADDRESS(11+(MATCH(RIGHT(Table13[[#This Row],[spawner_sku]],LEN(Table13[[#This Row],[spawner_sku]])-FIND("/",Table13[[#This Row],[spawner_sku]])),Table1[Entity Prefab])),10,1,1,"Entities"))</f>
        <v>75</v>
      </c>
      <c r="CA120">
        <f ca="1">ROUND((Table13[[#This Row],[XP]]*Table13[[#This Row],[entity_spawned (AVG)]])*(Table13[[#This Row],[activating_chance]]/100),0)</f>
        <v>75</v>
      </c>
      <c r="CB120" s="73" t="s">
        <v>352</v>
      </c>
      <c r="CD120" t="s">
        <v>229</v>
      </c>
      <c r="CE120">
        <v>11</v>
      </c>
      <c r="CF120">
        <v>280</v>
      </c>
      <c r="CG120">
        <v>100</v>
      </c>
      <c r="CH120">
        <f ca="1">INDIRECT(ADDRESS(11+(MATCH(RIGHT(Table14[[#This Row],[spawner_sku]],LEN(Table14[[#This Row],[spawner_sku]])-FIND("/",Table14[[#This Row],[spawner_sku]])),Table1[Entity Prefab])),10,1,1,"Entities"))</f>
        <v>25</v>
      </c>
      <c r="CI120">
        <f ca="1">ROUND((Table14[[#This Row],[XP]]*Table14[[#This Row],[entity_spawned (AVG)]])*(Table14[[#This Row],[activating_chance]]/100),0)</f>
        <v>275</v>
      </c>
      <c r="CJ120" s="73" t="s">
        <v>351</v>
      </c>
    </row>
    <row r="121" spans="2:88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351</v>
      </c>
      <c r="J121" t="s">
        <v>415</v>
      </c>
      <c r="K121">
        <v>1</v>
      </c>
      <c r="L121">
        <v>200</v>
      </c>
      <c r="M121" s="76">
        <v>100</v>
      </c>
      <c r="N121">
        <f ca="1">INDIRECT(ADDRESS(11+(MATCH(RIGHT(Table3[[#This Row],[spawner_sku]],LEN(Table3[[#This Row],[spawner_sku]])-FIND("/",Table3[[#This Row],[spawner_sku]])),Table1[Entity Prefab])),10,1,1,"Entities"))</f>
        <v>75</v>
      </c>
      <c r="O121" s="76">
        <f ca="1">ROUND((Table3[[#This Row],[XP]]*Table3[[#This Row],[entity_spawned (AVG)]])*(Table3[[#This Row],[activating_chance]]/100),0)</f>
        <v>75</v>
      </c>
      <c r="P121" t="s">
        <v>352</v>
      </c>
      <c r="Q121" s="73"/>
      <c r="Z121" t="s">
        <v>230</v>
      </c>
      <c r="AA121">
        <v>1</v>
      </c>
      <c r="AB121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351</v>
      </c>
      <c r="AH121" t="s">
        <v>407</v>
      </c>
      <c r="AI121">
        <v>1</v>
      </c>
      <c r="AJ121">
        <v>300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Prefab])),10,1,1,"Entities"))</f>
        <v>50</v>
      </c>
      <c r="AM121" s="76">
        <f ca="1">ROUND((Table6[[#This Row],[XP]]*Table6[[#This Row],[entity_spawned (AVG)]])*(Table6[[#This Row],[activating_chance]]/100),0)</f>
        <v>50</v>
      </c>
      <c r="AN121" s="73" t="s">
        <v>352</v>
      </c>
      <c r="AP121" t="s">
        <v>463</v>
      </c>
      <c r="AQ121">
        <v>1</v>
      </c>
      <c r="AR121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Prefab])),10,1,1,"Entities"))</f>
        <v>0</v>
      </c>
      <c r="AU121" s="76">
        <f ca="1">ROUND((Table610[[#This Row],[XP]]*Table610[[#This Row],[entity_spawned (AVG)]])*(Table610[[#This Row],[activating_chance]]/100),0)</f>
        <v>0</v>
      </c>
      <c r="AV121" s="73" t="s">
        <v>352</v>
      </c>
      <c r="AX121" t="s">
        <v>233</v>
      </c>
      <c r="AY121">
        <v>1</v>
      </c>
      <c r="AZ121">
        <v>5000</v>
      </c>
      <c r="BA121" s="76">
        <v>60</v>
      </c>
      <c r="BB121">
        <f ca="1">INDIRECT(ADDRESS(11+(MATCH(RIGHT(Table61011[[#This Row],[spawner_sku]],LEN(Table61011[[#This Row],[spawner_sku]])-FIND("/",Table61011[[#This Row],[spawner_sku]])),Table1[Entity Prefab])),10,1,1,"Entities"))</f>
        <v>75</v>
      </c>
      <c r="BC121" s="76">
        <f ca="1">ROUND((Table61011[[#This Row],[XP]]*Table61011[[#This Row],[entity_spawned (AVG)]])*(Table61011[[#This Row],[activating_chance]]/100),0)</f>
        <v>45</v>
      </c>
      <c r="BD121" s="73" t="s">
        <v>351</v>
      </c>
      <c r="BF121" t="s">
        <v>244</v>
      </c>
      <c r="BG121">
        <v>1</v>
      </c>
      <c r="BH121">
        <v>1500</v>
      </c>
      <c r="BI121">
        <v>100</v>
      </c>
      <c r="BJ121">
        <f ca="1">INDIRECT(ADDRESS(11+(MATCH(RIGHT(Table11[[#This Row],[spawner_sku]],LEN(Table11[[#This Row],[spawner_sku]])-FIND("/",Table11[[#This Row],[spawner_sku]])),Table1[Entity Prefab])),10,1,1,"Entities"))</f>
        <v>175</v>
      </c>
      <c r="BK121">
        <f ca="1">ROUND((Table11[[#This Row],[XP]]*Table11[[#This Row],[entity_spawned (AVG)]])*(Table11[[#This Row],[activating_chance]]/100),0)</f>
        <v>175</v>
      </c>
      <c r="BL121" s="73" t="s">
        <v>352</v>
      </c>
      <c r="BN121" t="s">
        <v>410</v>
      </c>
      <c r="BO121">
        <v>2</v>
      </c>
      <c r="BP121">
        <v>120</v>
      </c>
      <c r="BQ121">
        <v>80</v>
      </c>
      <c r="BR121">
        <f ca="1">INDIRECT(ADDRESS(11+(MATCH(RIGHT(Table12[[#This Row],[spawner_sku]],LEN(Table12[[#This Row],[spawner_sku]])-FIND("/",Table12[[#This Row],[spawner_sku]])),Table1[Entity Prefab])),10,1,1,"Entities"))</f>
        <v>25</v>
      </c>
      <c r="BS121">
        <f ca="1">ROUND((Table12[[#This Row],[XP]]*Table12[[#This Row],[entity_spawned (AVG)]])*(Table12[[#This Row],[activating_chance]]/100),0)</f>
        <v>40</v>
      </c>
      <c r="BT121" s="73" t="s">
        <v>351</v>
      </c>
      <c r="BV121" t="s">
        <v>403</v>
      </c>
      <c r="BW121">
        <v>1</v>
      </c>
      <c r="BX121">
        <v>200</v>
      </c>
      <c r="BY121">
        <v>100</v>
      </c>
      <c r="BZ121">
        <f ca="1">INDIRECT(ADDRESS(11+(MATCH(RIGHT(Table13[[#This Row],[spawner_sku]],LEN(Table13[[#This Row],[spawner_sku]])-FIND("/",Table13[[#This Row],[spawner_sku]])),Table1[Entity Prefab])),10,1,1,"Entities"))</f>
        <v>75</v>
      </c>
      <c r="CA121">
        <f ca="1">ROUND((Table13[[#This Row],[XP]]*Table13[[#This Row],[entity_spawned (AVG)]])*(Table13[[#This Row],[activating_chance]]/100),0)</f>
        <v>75</v>
      </c>
      <c r="CB121" s="73" t="s">
        <v>352</v>
      </c>
      <c r="CD121" t="s">
        <v>229</v>
      </c>
      <c r="CE121">
        <v>3</v>
      </c>
      <c r="CF121">
        <v>150</v>
      </c>
      <c r="CG121">
        <v>100</v>
      </c>
      <c r="CH121">
        <f ca="1">INDIRECT(ADDRESS(11+(MATCH(RIGHT(Table14[[#This Row],[spawner_sku]],LEN(Table14[[#This Row],[spawner_sku]])-FIND("/",Table14[[#This Row],[spawner_sku]])),Table1[Entity Prefab])),10,1,1,"Entities"))</f>
        <v>25</v>
      </c>
      <c r="CI121">
        <f ca="1">ROUND((Table14[[#This Row],[XP]]*Table14[[#This Row],[entity_spawned (AVG)]])*(Table14[[#This Row],[activating_chance]]/100),0)</f>
        <v>75</v>
      </c>
      <c r="CJ121" s="73" t="s">
        <v>351</v>
      </c>
    </row>
    <row r="122" spans="2:88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351</v>
      </c>
      <c r="J122" t="s">
        <v>415</v>
      </c>
      <c r="K122">
        <v>1</v>
      </c>
      <c r="L122">
        <v>280</v>
      </c>
      <c r="M122" s="76">
        <v>100</v>
      </c>
      <c r="N122">
        <f ca="1">INDIRECT(ADDRESS(11+(MATCH(RIGHT(Table3[[#This Row],[spawner_sku]],LEN(Table3[[#This Row],[spawner_sku]])-FIND("/",Table3[[#This Row],[spawner_sku]])),Table1[Entity Prefab])),10,1,1,"Entities"))</f>
        <v>75</v>
      </c>
      <c r="O122" s="76">
        <f ca="1">ROUND((Table3[[#This Row],[XP]]*Table3[[#This Row],[entity_spawned (AVG)]])*(Table3[[#This Row],[activating_chance]]/100),0)</f>
        <v>75</v>
      </c>
      <c r="P122" t="s">
        <v>352</v>
      </c>
      <c r="Q122" s="73"/>
      <c r="Z122" t="s">
        <v>230</v>
      </c>
      <c r="AA122">
        <v>2</v>
      </c>
      <c r="AB122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351</v>
      </c>
      <c r="AH122" t="s">
        <v>402</v>
      </c>
      <c r="AI122">
        <v>1</v>
      </c>
      <c r="AJ122">
        <v>450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Prefab])),10,1,1,"Entities"))</f>
        <v>75</v>
      </c>
      <c r="AM122" s="76">
        <f ca="1">ROUND((Table6[[#This Row],[XP]]*Table6[[#This Row],[entity_spawned (AVG)]])*(Table6[[#This Row],[activating_chance]]/100),0)</f>
        <v>75</v>
      </c>
      <c r="AN122" s="73" t="s">
        <v>351</v>
      </c>
      <c r="AP122" t="s">
        <v>463</v>
      </c>
      <c r="AQ122">
        <v>1</v>
      </c>
      <c r="AR122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Prefab])),10,1,1,"Entities"))</f>
        <v>0</v>
      </c>
      <c r="AU122" s="76">
        <f ca="1">ROUND((Table610[[#This Row],[XP]]*Table610[[#This Row],[entity_spawned (AVG)]])*(Table610[[#This Row],[activating_chance]]/100),0)</f>
        <v>0</v>
      </c>
      <c r="AV122" s="73" t="s">
        <v>352</v>
      </c>
      <c r="AX122" t="s">
        <v>234</v>
      </c>
      <c r="AY122">
        <v>1</v>
      </c>
      <c r="AZ122">
        <v>250</v>
      </c>
      <c r="BA122" s="76">
        <v>100</v>
      </c>
      <c r="BB122">
        <f ca="1">INDIRECT(ADDRESS(11+(MATCH(RIGHT(Table61011[[#This Row],[spawner_sku]],LEN(Table61011[[#This Row],[spawner_sku]])-FIND("/",Table61011[[#This Row],[spawner_sku]])),Table1[Entity Prefab])),10,1,1,"Entities"))</f>
        <v>95</v>
      </c>
      <c r="BC122" s="76">
        <f ca="1">ROUND((Table61011[[#This Row],[XP]]*Table61011[[#This Row],[entity_spawned (AVG)]])*(Table61011[[#This Row],[activating_chance]]/100),0)</f>
        <v>95</v>
      </c>
      <c r="BD122" s="73" t="s">
        <v>352</v>
      </c>
      <c r="BF122" t="s">
        <v>244</v>
      </c>
      <c r="BG122">
        <v>1</v>
      </c>
      <c r="BH122">
        <v>1500</v>
      </c>
      <c r="BI122">
        <v>70</v>
      </c>
      <c r="BJ122">
        <f ca="1">INDIRECT(ADDRESS(11+(MATCH(RIGHT(Table11[[#This Row],[spawner_sku]],LEN(Table11[[#This Row],[spawner_sku]])-FIND("/",Table11[[#This Row],[spawner_sku]])),Table1[Entity Prefab])),10,1,1,"Entities"))</f>
        <v>175</v>
      </c>
      <c r="BK122">
        <f ca="1">ROUND((Table11[[#This Row],[XP]]*Table11[[#This Row],[entity_spawned (AVG)]])*(Table11[[#This Row],[activating_chance]]/100),0)</f>
        <v>123</v>
      </c>
      <c r="BL122" s="73" t="s">
        <v>352</v>
      </c>
      <c r="BN122" t="s">
        <v>256</v>
      </c>
      <c r="BO122">
        <v>1</v>
      </c>
      <c r="BP122">
        <v>170</v>
      </c>
      <c r="BQ122">
        <v>100</v>
      </c>
      <c r="BR122">
        <f ca="1">INDIRECT(ADDRESS(11+(MATCH(RIGHT(Table12[[#This Row],[spawner_sku]],LEN(Table12[[#This Row],[spawner_sku]])-FIND("/",Table12[[#This Row],[spawner_sku]])),Table1[Entity Prefab])),10,1,1,"Entities"))</f>
        <v>70</v>
      </c>
      <c r="BS122">
        <f ca="1">ROUND((Table12[[#This Row],[XP]]*Table12[[#This Row],[entity_spawned (AVG)]])*(Table12[[#This Row],[activating_chance]]/100),0)</f>
        <v>70</v>
      </c>
      <c r="BT122" s="73" t="s">
        <v>352</v>
      </c>
      <c r="BV122" t="s">
        <v>403</v>
      </c>
      <c r="BW122">
        <v>1</v>
      </c>
      <c r="BX122">
        <v>200</v>
      </c>
      <c r="BY122">
        <v>80</v>
      </c>
      <c r="BZ122">
        <f ca="1">INDIRECT(ADDRESS(11+(MATCH(RIGHT(Table13[[#This Row],[spawner_sku]],LEN(Table13[[#This Row],[spawner_sku]])-FIND("/",Table13[[#This Row],[spawner_sku]])),Table1[Entity Prefab])),10,1,1,"Entities"))</f>
        <v>75</v>
      </c>
      <c r="CA122">
        <f ca="1">ROUND((Table13[[#This Row],[XP]]*Table13[[#This Row],[entity_spawned (AVG)]])*(Table13[[#This Row],[activating_chance]]/100),0)</f>
        <v>60</v>
      </c>
      <c r="CB122" s="73" t="s">
        <v>352</v>
      </c>
      <c r="CD122" t="s">
        <v>229</v>
      </c>
      <c r="CE122">
        <v>10</v>
      </c>
      <c r="CF122">
        <v>200</v>
      </c>
      <c r="CG122">
        <v>100</v>
      </c>
      <c r="CH122">
        <f ca="1">INDIRECT(ADDRESS(11+(MATCH(RIGHT(Table14[[#This Row],[spawner_sku]],LEN(Table14[[#This Row],[spawner_sku]])-FIND("/",Table14[[#This Row],[spawner_sku]])),Table1[Entity Prefab])),10,1,1,"Entities"))</f>
        <v>25</v>
      </c>
      <c r="CI122">
        <f ca="1">ROUND((Table14[[#This Row],[XP]]*Table14[[#This Row],[entity_spawned (AVG)]])*(Table14[[#This Row],[activating_chance]]/100),0)</f>
        <v>250</v>
      </c>
      <c r="CJ122" s="73" t="s">
        <v>351</v>
      </c>
    </row>
    <row r="123" spans="2:88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351</v>
      </c>
      <c r="J123" t="s">
        <v>257</v>
      </c>
      <c r="K123">
        <v>1</v>
      </c>
      <c r="L123">
        <v>190</v>
      </c>
      <c r="M123" s="76">
        <v>100</v>
      </c>
      <c r="N123">
        <f ca="1">INDIRECT(ADDRESS(11+(MATCH(RIGHT(Table3[[#This Row],[spawner_sku]],LEN(Table3[[#This Row],[spawner_sku]])-FIND("/",Table3[[#This Row],[spawner_sku]])),Table1[Entity Prefab])),10,1,1,"Entities"))</f>
        <v>70</v>
      </c>
      <c r="O123" s="76">
        <f ca="1">ROUND((Table3[[#This Row],[XP]]*Table3[[#This Row],[entity_spawned (AVG)]])*(Table3[[#This Row],[activating_chance]]/100),0)</f>
        <v>70</v>
      </c>
      <c r="P123" t="s">
        <v>352</v>
      </c>
      <c r="Q123" s="73"/>
      <c r="Z123" t="s">
        <v>230</v>
      </c>
      <c r="AA123">
        <v>1</v>
      </c>
      <c r="AB123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351</v>
      </c>
      <c r="AH123" t="s">
        <v>402</v>
      </c>
      <c r="AI123">
        <v>1</v>
      </c>
      <c r="AJ123">
        <v>450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Prefab])),10,1,1,"Entities"))</f>
        <v>75</v>
      </c>
      <c r="AM123" s="76">
        <f ca="1">ROUND((Table6[[#This Row],[XP]]*Table6[[#This Row],[entity_spawned (AVG)]])*(Table6[[#This Row],[activating_chance]]/100),0)</f>
        <v>75</v>
      </c>
      <c r="AN123" s="73" t="s">
        <v>351</v>
      </c>
      <c r="AP123" t="s">
        <v>463</v>
      </c>
      <c r="AQ123">
        <v>1</v>
      </c>
      <c r="AR123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Prefab])),10,1,1,"Entities"))</f>
        <v>0</v>
      </c>
      <c r="AU123" s="76">
        <f ca="1">ROUND((Table610[[#This Row],[XP]]*Table610[[#This Row],[entity_spawned (AVG)]])*(Table610[[#This Row],[activating_chance]]/100),0)</f>
        <v>0</v>
      </c>
      <c r="AV123" s="73" t="s">
        <v>352</v>
      </c>
      <c r="AX123" t="s">
        <v>234</v>
      </c>
      <c r="AY123">
        <v>1</v>
      </c>
      <c r="AZ123">
        <v>250</v>
      </c>
      <c r="BA123" s="76">
        <v>100</v>
      </c>
      <c r="BB123">
        <f ca="1">INDIRECT(ADDRESS(11+(MATCH(RIGHT(Table61011[[#This Row],[spawner_sku]],LEN(Table61011[[#This Row],[spawner_sku]])-FIND("/",Table61011[[#This Row],[spawner_sku]])),Table1[Entity Prefab])),10,1,1,"Entities"))</f>
        <v>95</v>
      </c>
      <c r="BC123" s="76">
        <f ca="1">ROUND((Table61011[[#This Row],[XP]]*Table61011[[#This Row],[entity_spawned (AVG)]])*(Table61011[[#This Row],[activating_chance]]/100),0)</f>
        <v>95</v>
      </c>
      <c r="BD123" s="73" t="s">
        <v>352</v>
      </c>
      <c r="BF123" t="s">
        <v>244</v>
      </c>
      <c r="BG123">
        <v>1</v>
      </c>
      <c r="BH123">
        <v>1500</v>
      </c>
      <c r="BI123">
        <v>100</v>
      </c>
      <c r="BJ123">
        <f ca="1">INDIRECT(ADDRESS(11+(MATCH(RIGHT(Table11[[#This Row],[spawner_sku]],LEN(Table11[[#This Row],[spawner_sku]])-FIND("/",Table11[[#This Row],[spawner_sku]])),Table1[Entity Prefab])),10,1,1,"Entities"))</f>
        <v>175</v>
      </c>
      <c r="BK123">
        <f ca="1">ROUND((Table11[[#This Row],[XP]]*Table11[[#This Row],[entity_spawned (AVG)]])*(Table11[[#This Row],[activating_chance]]/100),0)</f>
        <v>175</v>
      </c>
      <c r="BL123" s="73" t="s">
        <v>352</v>
      </c>
      <c r="BN123" t="s">
        <v>256</v>
      </c>
      <c r="BO123">
        <v>1</v>
      </c>
      <c r="BP123">
        <v>170</v>
      </c>
      <c r="BQ123">
        <v>100</v>
      </c>
      <c r="BR123">
        <f ca="1">INDIRECT(ADDRESS(11+(MATCH(RIGHT(Table12[[#This Row],[spawner_sku]],LEN(Table12[[#This Row],[spawner_sku]])-FIND("/",Table12[[#This Row],[spawner_sku]])),Table1[Entity Prefab])),10,1,1,"Entities"))</f>
        <v>70</v>
      </c>
      <c r="BS123">
        <f ca="1">ROUND((Table12[[#This Row],[XP]]*Table12[[#This Row],[entity_spawned (AVG)]])*(Table12[[#This Row],[activating_chance]]/100),0)</f>
        <v>70</v>
      </c>
      <c r="BT123" s="73" t="s">
        <v>352</v>
      </c>
      <c r="BV123" t="s">
        <v>403</v>
      </c>
      <c r="BW123">
        <v>1</v>
      </c>
      <c r="BX123">
        <v>200</v>
      </c>
      <c r="BY123">
        <v>100</v>
      </c>
      <c r="BZ123">
        <f ca="1">INDIRECT(ADDRESS(11+(MATCH(RIGHT(Table13[[#This Row],[spawner_sku]],LEN(Table13[[#This Row],[spawner_sku]])-FIND("/",Table13[[#This Row],[spawner_sku]])),Table1[Entity Prefab])),10,1,1,"Entities"))</f>
        <v>75</v>
      </c>
      <c r="CA123">
        <f ca="1">ROUND((Table13[[#This Row],[XP]]*Table13[[#This Row],[entity_spawned (AVG)]])*(Table13[[#This Row],[activating_chance]]/100),0)</f>
        <v>75</v>
      </c>
      <c r="CB123" s="73" t="s">
        <v>352</v>
      </c>
      <c r="CD123" t="s">
        <v>229</v>
      </c>
      <c r="CE123">
        <v>3</v>
      </c>
      <c r="CF123">
        <v>120</v>
      </c>
      <c r="CG123">
        <v>80</v>
      </c>
      <c r="CH123">
        <f ca="1">INDIRECT(ADDRESS(11+(MATCH(RIGHT(Table14[[#This Row],[spawner_sku]],LEN(Table14[[#This Row],[spawner_sku]])-FIND("/",Table14[[#This Row],[spawner_sku]])),Table1[Entity Prefab])),10,1,1,"Entities"))</f>
        <v>25</v>
      </c>
      <c r="CI123">
        <f ca="1">ROUND((Table14[[#This Row],[XP]]*Table14[[#This Row],[entity_spawned (AVG)]])*(Table14[[#This Row],[activating_chance]]/100),0)</f>
        <v>60</v>
      </c>
      <c r="CJ123" s="73" t="s">
        <v>351</v>
      </c>
    </row>
    <row r="124" spans="2:88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351</v>
      </c>
      <c r="J124" t="s">
        <v>257</v>
      </c>
      <c r="K124">
        <v>1</v>
      </c>
      <c r="L124">
        <v>190</v>
      </c>
      <c r="M124" s="76">
        <v>100</v>
      </c>
      <c r="N124">
        <f ca="1">INDIRECT(ADDRESS(11+(MATCH(RIGHT(Table3[[#This Row],[spawner_sku]],LEN(Table3[[#This Row],[spawner_sku]])-FIND("/",Table3[[#This Row],[spawner_sku]])),Table1[Entity Prefab])),10,1,1,"Entities"))</f>
        <v>70</v>
      </c>
      <c r="O124" s="76">
        <f ca="1">ROUND((Table3[[#This Row],[XP]]*Table3[[#This Row],[entity_spawned (AVG)]])*(Table3[[#This Row],[activating_chance]]/100),0)</f>
        <v>70</v>
      </c>
      <c r="P124" t="s">
        <v>352</v>
      </c>
      <c r="Q124" s="73"/>
      <c r="Z124" t="s">
        <v>230</v>
      </c>
      <c r="AA124">
        <v>2</v>
      </c>
      <c r="AB124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351</v>
      </c>
      <c r="AH124" t="s">
        <v>402</v>
      </c>
      <c r="AI124">
        <v>1</v>
      </c>
      <c r="AJ124">
        <v>450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Prefab])),10,1,1,"Entities"))</f>
        <v>75</v>
      </c>
      <c r="AM124" s="76">
        <f ca="1">ROUND((Table6[[#This Row],[XP]]*Table6[[#This Row],[entity_spawned (AVG)]])*(Table6[[#This Row],[activating_chance]]/100),0)</f>
        <v>75</v>
      </c>
      <c r="AN124" s="73" t="s">
        <v>351</v>
      </c>
      <c r="AP124" t="s">
        <v>463</v>
      </c>
      <c r="AQ124">
        <v>1</v>
      </c>
      <c r="AR124">
        <v>180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Prefab])),10,1,1,"Entities"))</f>
        <v>0</v>
      </c>
      <c r="AU124" s="76">
        <f ca="1">ROUND((Table610[[#This Row],[XP]]*Table610[[#This Row],[entity_spawned (AVG)]])*(Table610[[#This Row],[activating_chance]]/100),0)</f>
        <v>0</v>
      </c>
      <c r="AV124" s="73" t="s">
        <v>352</v>
      </c>
      <c r="AX124" t="s">
        <v>234</v>
      </c>
      <c r="AY124">
        <v>1</v>
      </c>
      <c r="AZ124">
        <v>250</v>
      </c>
      <c r="BA124" s="76">
        <v>100</v>
      </c>
      <c r="BB124">
        <f ca="1">INDIRECT(ADDRESS(11+(MATCH(RIGHT(Table61011[[#This Row],[spawner_sku]],LEN(Table61011[[#This Row],[spawner_sku]])-FIND("/",Table61011[[#This Row],[spawner_sku]])),Table1[Entity Prefab])),10,1,1,"Entities"))</f>
        <v>95</v>
      </c>
      <c r="BC124" s="76">
        <f ca="1">ROUND((Table61011[[#This Row],[XP]]*Table61011[[#This Row],[entity_spawned (AVG)]])*(Table61011[[#This Row],[activating_chance]]/100),0)</f>
        <v>95</v>
      </c>
      <c r="BD124" s="73" t="s">
        <v>352</v>
      </c>
      <c r="BF124" t="s">
        <v>244</v>
      </c>
      <c r="BG124">
        <v>1</v>
      </c>
      <c r="BH124">
        <v>1500</v>
      </c>
      <c r="BI124">
        <v>100</v>
      </c>
      <c r="BJ124">
        <f ca="1">INDIRECT(ADDRESS(11+(MATCH(RIGHT(Table11[[#This Row],[spawner_sku]],LEN(Table11[[#This Row],[spawner_sku]])-FIND("/",Table11[[#This Row],[spawner_sku]])),Table1[Entity Prefab])),10,1,1,"Entities"))</f>
        <v>175</v>
      </c>
      <c r="BK124">
        <f ca="1">ROUND((Table11[[#This Row],[XP]]*Table11[[#This Row],[entity_spawned (AVG)]])*(Table11[[#This Row],[activating_chance]]/100),0)</f>
        <v>175</v>
      </c>
      <c r="BL124" s="73" t="s">
        <v>352</v>
      </c>
      <c r="BN124" t="s">
        <v>256</v>
      </c>
      <c r="BO124">
        <v>1</v>
      </c>
      <c r="BP124">
        <v>170</v>
      </c>
      <c r="BQ124">
        <v>100</v>
      </c>
      <c r="BR124">
        <f ca="1">INDIRECT(ADDRESS(11+(MATCH(RIGHT(Table12[[#This Row],[spawner_sku]],LEN(Table12[[#This Row],[spawner_sku]])-FIND("/",Table12[[#This Row],[spawner_sku]])),Table1[Entity Prefab])),10,1,1,"Entities"))</f>
        <v>70</v>
      </c>
      <c r="BS124">
        <f ca="1">ROUND((Table12[[#This Row],[XP]]*Table12[[#This Row],[entity_spawned (AVG)]])*(Table12[[#This Row],[activating_chance]]/100),0)</f>
        <v>70</v>
      </c>
      <c r="BT124" s="73" t="s">
        <v>352</v>
      </c>
      <c r="BV124" t="s">
        <v>403</v>
      </c>
      <c r="BW124">
        <v>1</v>
      </c>
      <c r="BX124">
        <v>200</v>
      </c>
      <c r="BY124">
        <v>100</v>
      </c>
      <c r="BZ124">
        <f ca="1">INDIRECT(ADDRESS(11+(MATCH(RIGHT(Table13[[#This Row],[spawner_sku]],LEN(Table13[[#This Row],[spawner_sku]])-FIND("/",Table13[[#This Row],[spawner_sku]])),Table1[Entity Prefab])),10,1,1,"Entities"))</f>
        <v>75</v>
      </c>
      <c r="CA124">
        <f ca="1">ROUND((Table13[[#This Row],[XP]]*Table13[[#This Row],[entity_spawned (AVG)]])*(Table13[[#This Row],[activating_chance]]/100),0)</f>
        <v>75</v>
      </c>
      <c r="CB124" s="73" t="s">
        <v>352</v>
      </c>
      <c r="CD124" t="s">
        <v>229</v>
      </c>
      <c r="CE124">
        <v>1</v>
      </c>
      <c r="CF124">
        <v>100</v>
      </c>
      <c r="CG124">
        <v>30</v>
      </c>
      <c r="CH124">
        <f ca="1">INDIRECT(ADDRESS(11+(MATCH(RIGHT(Table14[[#This Row],[spawner_sku]],LEN(Table14[[#This Row],[spawner_sku]])-FIND("/",Table14[[#This Row],[spawner_sku]])),Table1[Entity Prefab])),10,1,1,"Entities"))</f>
        <v>25</v>
      </c>
      <c r="CI124">
        <f ca="1">ROUND((Table14[[#This Row],[XP]]*Table14[[#This Row],[entity_spawned (AVG)]])*(Table14[[#This Row],[activating_chance]]/100),0)</f>
        <v>8</v>
      </c>
      <c r="CJ124" s="73" t="s">
        <v>351</v>
      </c>
    </row>
    <row r="125" spans="2:88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351</v>
      </c>
      <c r="J125" t="s">
        <v>257</v>
      </c>
      <c r="K125">
        <v>1</v>
      </c>
      <c r="L125">
        <v>190</v>
      </c>
      <c r="M125" s="76">
        <v>100</v>
      </c>
      <c r="N125">
        <f ca="1">INDIRECT(ADDRESS(11+(MATCH(RIGHT(Table3[[#This Row],[spawner_sku]],LEN(Table3[[#This Row],[spawner_sku]])-FIND("/",Table3[[#This Row],[spawner_sku]])),Table1[Entity Prefab])),10,1,1,"Entities"))</f>
        <v>70</v>
      </c>
      <c r="O125" s="76">
        <f ca="1">ROUND((Table3[[#This Row],[XP]]*Table3[[#This Row],[entity_spawned (AVG)]])*(Table3[[#This Row],[activating_chance]]/100),0)</f>
        <v>70</v>
      </c>
      <c r="P125" t="s">
        <v>352</v>
      </c>
      <c r="Q125" s="73"/>
      <c r="Z125" t="s">
        <v>230</v>
      </c>
      <c r="AA125">
        <v>2</v>
      </c>
      <c r="AB125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351</v>
      </c>
      <c r="AH125" t="s">
        <v>463</v>
      </c>
      <c r="AI125">
        <v>1</v>
      </c>
      <c r="AJ125">
        <v>190</v>
      </c>
      <c r="AK125" s="76">
        <v>100</v>
      </c>
      <c r="AL125">
        <v>0</v>
      </c>
      <c r="AM125" s="76">
        <f>ROUND((Table6[[#This Row],[XP]]*Table6[[#This Row],[entity_spawned (AVG)]])*(Table6[[#This Row],[activating_chance]]/100),0)</f>
        <v>0</v>
      </c>
      <c r="AN125" s="73" t="s">
        <v>352</v>
      </c>
      <c r="AP125" t="s">
        <v>463</v>
      </c>
      <c r="AQ125">
        <v>1</v>
      </c>
      <c r="AR125">
        <v>180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Prefab])),10,1,1,"Entities"))</f>
        <v>0</v>
      </c>
      <c r="AU125" s="76">
        <f ca="1">ROUND((Table610[[#This Row],[XP]]*Table610[[#This Row],[entity_spawned (AVG)]])*(Table610[[#This Row],[activating_chance]]/100),0)</f>
        <v>0</v>
      </c>
      <c r="AV125" s="73" t="s">
        <v>352</v>
      </c>
      <c r="AX125" t="s">
        <v>234</v>
      </c>
      <c r="AY125">
        <v>1</v>
      </c>
      <c r="AZ125">
        <v>250</v>
      </c>
      <c r="BA125" s="76">
        <v>100</v>
      </c>
      <c r="BB125">
        <f ca="1">INDIRECT(ADDRESS(11+(MATCH(RIGHT(Table61011[[#This Row],[spawner_sku]],LEN(Table61011[[#This Row],[spawner_sku]])-FIND("/",Table61011[[#This Row],[spawner_sku]])),Table1[Entity Prefab])),10,1,1,"Entities"))</f>
        <v>95</v>
      </c>
      <c r="BC125" s="76">
        <f ca="1">ROUND((Table61011[[#This Row],[XP]]*Table61011[[#This Row],[entity_spawned (AVG)]])*(Table61011[[#This Row],[activating_chance]]/100),0)</f>
        <v>95</v>
      </c>
      <c r="BD125" s="73" t="s">
        <v>352</v>
      </c>
      <c r="BF125" t="s">
        <v>244</v>
      </c>
      <c r="BG125">
        <v>1</v>
      </c>
      <c r="BH125">
        <v>1500</v>
      </c>
      <c r="BI125">
        <v>100</v>
      </c>
      <c r="BJ125">
        <f ca="1">INDIRECT(ADDRESS(11+(MATCH(RIGHT(Table11[[#This Row],[spawner_sku]],LEN(Table11[[#This Row],[spawner_sku]])-FIND("/",Table11[[#This Row],[spawner_sku]])),Table1[Entity Prefab])),10,1,1,"Entities"))</f>
        <v>175</v>
      </c>
      <c r="BK125">
        <f ca="1">ROUND((Table11[[#This Row],[XP]]*Table11[[#This Row],[entity_spawned (AVG)]])*(Table11[[#This Row],[activating_chance]]/100),0)</f>
        <v>175</v>
      </c>
      <c r="BL125" s="73" t="s">
        <v>352</v>
      </c>
      <c r="BN125" t="s">
        <v>256</v>
      </c>
      <c r="BO125">
        <v>1</v>
      </c>
      <c r="BP125">
        <v>170</v>
      </c>
      <c r="BQ125">
        <v>80</v>
      </c>
      <c r="BR125">
        <f ca="1">INDIRECT(ADDRESS(11+(MATCH(RIGHT(Table12[[#This Row],[spawner_sku]],LEN(Table12[[#This Row],[spawner_sku]])-FIND("/",Table12[[#This Row],[spawner_sku]])),Table1[Entity Prefab])),10,1,1,"Entities"))</f>
        <v>70</v>
      </c>
      <c r="BS125">
        <f ca="1">ROUND((Table12[[#This Row],[XP]]*Table12[[#This Row],[entity_spawned (AVG)]])*(Table12[[#This Row],[activating_chance]]/100),0)</f>
        <v>56</v>
      </c>
      <c r="BT125" s="73" t="s">
        <v>352</v>
      </c>
      <c r="BV125" t="s">
        <v>403</v>
      </c>
      <c r="BW125">
        <v>1</v>
      </c>
      <c r="BX125">
        <v>200</v>
      </c>
      <c r="BY125">
        <v>80</v>
      </c>
      <c r="BZ125">
        <f ca="1">INDIRECT(ADDRESS(11+(MATCH(RIGHT(Table13[[#This Row],[spawner_sku]],LEN(Table13[[#This Row],[spawner_sku]])-FIND("/",Table13[[#This Row],[spawner_sku]])),Table1[Entity Prefab])),10,1,1,"Entities"))</f>
        <v>75</v>
      </c>
      <c r="CA125">
        <f ca="1">ROUND((Table13[[#This Row],[XP]]*Table13[[#This Row],[entity_spawned (AVG)]])*(Table13[[#This Row],[activating_chance]]/100),0)</f>
        <v>60</v>
      </c>
      <c r="CB125" s="73" t="s">
        <v>352</v>
      </c>
      <c r="CD125" t="s">
        <v>229</v>
      </c>
      <c r="CE125">
        <v>7</v>
      </c>
      <c r="CF125">
        <v>280</v>
      </c>
      <c r="CG125">
        <v>100</v>
      </c>
      <c r="CH125">
        <f ca="1">INDIRECT(ADDRESS(11+(MATCH(RIGHT(Table14[[#This Row],[spawner_sku]],LEN(Table14[[#This Row],[spawner_sku]])-FIND("/",Table14[[#This Row],[spawner_sku]])),Table1[Entity Prefab])),10,1,1,"Entities"))</f>
        <v>25</v>
      </c>
      <c r="CI125">
        <f ca="1">ROUND((Table14[[#This Row],[XP]]*Table14[[#This Row],[entity_spawned (AVG)]])*(Table14[[#This Row],[activating_chance]]/100),0)</f>
        <v>175</v>
      </c>
      <c r="CJ125" s="73" t="s">
        <v>351</v>
      </c>
    </row>
    <row r="126" spans="2:88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351</v>
      </c>
      <c r="J126" t="s">
        <v>257</v>
      </c>
      <c r="K126">
        <v>1</v>
      </c>
      <c r="L126">
        <v>190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Prefab])),10,1,1,"Entities"))</f>
        <v>70</v>
      </c>
      <c r="O126" s="76">
        <f ca="1">ROUND((Table3[[#This Row],[XP]]*Table3[[#This Row],[entity_spawned (AVG)]])*(Table3[[#This Row],[activating_chance]]/100),0)</f>
        <v>70</v>
      </c>
      <c r="P126" t="s">
        <v>352</v>
      </c>
      <c r="Q126" s="73"/>
      <c r="Z126" t="s">
        <v>230</v>
      </c>
      <c r="AA126">
        <v>1</v>
      </c>
      <c r="AB12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351</v>
      </c>
      <c r="AH126" t="s">
        <v>463</v>
      </c>
      <c r="AI126">
        <v>1</v>
      </c>
      <c r="AJ126">
        <v>190</v>
      </c>
      <c r="AK126" s="76">
        <v>100</v>
      </c>
      <c r="AL126">
        <v>0</v>
      </c>
      <c r="AM126" s="76">
        <f>ROUND((Table6[[#This Row],[XP]]*Table6[[#This Row],[entity_spawned (AVG)]])*(Table6[[#This Row],[activating_chance]]/100),0)</f>
        <v>0</v>
      </c>
      <c r="AN126" s="73" t="s">
        <v>352</v>
      </c>
      <c r="AP126" t="s">
        <v>463</v>
      </c>
      <c r="AQ126">
        <v>1</v>
      </c>
      <c r="AR126">
        <v>180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Prefab])),10,1,1,"Entities"))</f>
        <v>0</v>
      </c>
      <c r="AU126" s="76">
        <f ca="1">ROUND((Table610[[#This Row],[XP]]*Table610[[#This Row],[entity_spawned (AVG)]])*(Table610[[#This Row],[activating_chance]]/100),0)</f>
        <v>0</v>
      </c>
      <c r="AV126" s="73" t="s">
        <v>352</v>
      </c>
      <c r="AX126" t="s">
        <v>234</v>
      </c>
      <c r="AY126">
        <v>1</v>
      </c>
      <c r="AZ12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352</v>
      </c>
      <c r="BF126" t="s">
        <v>244</v>
      </c>
      <c r="BG126">
        <v>1</v>
      </c>
      <c r="BH126">
        <v>1500</v>
      </c>
      <c r="BI126">
        <v>80</v>
      </c>
      <c r="BJ126">
        <f ca="1">INDIRECT(ADDRESS(11+(MATCH(RIGHT(Table11[[#This Row],[spawner_sku]],LEN(Table11[[#This Row],[spawner_sku]])-FIND("/",Table11[[#This Row],[spawner_sku]])),Table1[Entity Prefab])),10,1,1,"Entities"))</f>
        <v>175</v>
      </c>
      <c r="BK126">
        <f ca="1">ROUND((Table11[[#This Row],[XP]]*Table11[[#This Row],[entity_spawned (AVG)]])*(Table11[[#This Row],[activating_chance]]/100),0)</f>
        <v>140</v>
      </c>
      <c r="BL126" s="73" t="s">
        <v>352</v>
      </c>
      <c r="BN126" t="s">
        <v>256</v>
      </c>
      <c r="BO126">
        <v>1</v>
      </c>
      <c r="BP126">
        <v>170</v>
      </c>
      <c r="BQ126">
        <v>30</v>
      </c>
      <c r="BR126">
        <f ca="1">INDIRECT(ADDRESS(11+(MATCH(RIGHT(Table12[[#This Row],[spawner_sku]],LEN(Table12[[#This Row],[spawner_sku]])-FIND("/",Table12[[#This Row],[spawner_sku]])),Table1[Entity Prefab])),10,1,1,"Entities"))</f>
        <v>70</v>
      </c>
      <c r="BS126">
        <f ca="1">ROUND((Table12[[#This Row],[XP]]*Table12[[#This Row],[entity_spawned (AVG)]])*(Table12[[#This Row],[activating_chance]]/100),0)</f>
        <v>21</v>
      </c>
      <c r="BT126" s="73" t="s">
        <v>352</v>
      </c>
      <c r="BV126" t="s">
        <v>403</v>
      </c>
      <c r="BW126">
        <v>1</v>
      </c>
      <c r="BX126">
        <v>200</v>
      </c>
      <c r="BY126">
        <v>100</v>
      </c>
      <c r="BZ126">
        <f ca="1">INDIRECT(ADDRESS(11+(MATCH(RIGHT(Table13[[#This Row],[spawner_sku]],LEN(Table13[[#This Row],[spawner_sku]])-FIND("/",Table13[[#This Row],[spawner_sku]])),Table1[Entity Prefab])),10,1,1,"Entities"))</f>
        <v>75</v>
      </c>
      <c r="CA126">
        <f ca="1">ROUND((Table13[[#This Row],[XP]]*Table13[[#This Row],[entity_spawned (AVG)]])*(Table13[[#This Row],[activating_chance]]/100),0)</f>
        <v>75</v>
      </c>
      <c r="CB126" s="73" t="s">
        <v>352</v>
      </c>
      <c r="CD126" t="s">
        <v>229</v>
      </c>
      <c r="CE126">
        <v>3</v>
      </c>
      <c r="CF126">
        <v>220</v>
      </c>
      <c r="CG126">
        <v>80</v>
      </c>
      <c r="CH126">
        <f ca="1">INDIRECT(ADDRESS(11+(MATCH(RIGHT(Table14[[#This Row],[spawner_sku]],LEN(Table14[[#This Row],[spawner_sku]])-FIND("/",Table14[[#This Row],[spawner_sku]])),Table1[Entity Prefab])),10,1,1,"Entities"))</f>
        <v>25</v>
      </c>
      <c r="CI126">
        <f ca="1">ROUND((Table14[[#This Row],[XP]]*Table14[[#This Row],[entity_spawned (AVG)]])*(Table14[[#This Row],[activating_chance]]/100),0)</f>
        <v>60</v>
      </c>
      <c r="CJ126" s="73" t="s">
        <v>351</v>
      </c>
    </row>
    <row r="127" spans="2:88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351</v>
      </c>
      <c r="J127" t="s">
        <v>258</v>
      </c>
      <c r="K127">
        <v>1</v>
      </c>
      <c r="L127">
        <v>170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Prefab])),10,1,1,"Entities"))</f>
        <v>25</v>
      </c>
      <c r="O127" s="76">
        <f ca="1">ROUND((Table3[[#This Row],[XP]]*Table3[[#This Row],[entity_spawned (AVG)]])*(Table3[[#This Row],[activating_chance]]/100),0)</f>
        <v>25</v>
      </c>
      <c r="P127" t="s">
        <v>351</v>
      </c>
      <c r="Q127" s="73"/>
      <c r="Z127" t="s">
        <v>230</v>
      </c>
      <c r="AA127">
        <v>2</v>
      </c>
      <c r="AB127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351</v>
      </c>
      <c r="AH127" t="s">
        <v>463</v>
      </c>
      <c r="AI127">
        <v>1</v>
      </c>
      <c r="AJ127">
        <v>190</v>
      </c>
      <c r="AK127" s="76">
        <v>100</v>
      </c>
      <c r="AL127">
        <v>0</v>
      </c>
      <c r="AM127" s="76">
        <f>ROUND((Table6[[#This Row],[XP]]*Table6[[#This Row],[entity_spawned (AVG)]])*(Table6[[#This Row],[activating_chance]]/100),0)</f>
        <v>0</v>
      </c>
      <c r="AN127" s="73" t="s">
        <v>352</v>
      </c>
      <c r="AP127" t="s">
        <v>463</v>
      </c>
      <c r="AQ127">
        <v>1</v>
      </c>
      <c r="AR127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Prefab])),10,1,1,"Entities"))</f>
        <v>0</v>
      </c>
      <c r="AU127" s="76">
        <f ca="1">ROUND((Table610[[#This Row],[XP]]*Table610[[#This Row],[entity_spawned (AVG)]])*(Table610[[#This Row],[activating_chance]]/100),0)</f>
        <v>0</v>
      </c>
      <c r="AV127" s="73" t="s">
        <v>352</v>
      </c>
      <c r="AX127" t="s">
        <v>234</v>
      </c>
      <c r="AY127">
        <v>1</v>
      </c>
      <c r="AZ127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352</v>
      </c>
      <c r="BF127" t="s">
        <v>244</v>
      </c>
      <c r="BG127">
        <v>1</v>
      </c>
      <c r="BH127">
        <v>1500</v>
      </c>
      <c r="BI127">
        <v>20</v>
      </c>
      <c r="BJ127">
        <f ca="1">INDIRECT(ADDRESS(11+(MATCH(RIGHT(Table11[[#This Row],[spawner_sku]],LEN(Table11[[#This Row],[spawner_sku]])-FIND("/",Table11[[#This Row],[spawner_sku]])),Table1[Entity Prefab])),10,1,1,"Entities"))</f>
        <v>175</v>
      </c>
      <c r="BK127">
        <f ca="1">ROUND((Table11[[#This Row],[XP]]*Table11[[#This Row],[entity_spawned (AVG)]])*(Table11[[#This Row],[activating_chance]]/100),0)</f>
        <v>35</v>
      </c>
      <c r="BL127" s="73" t="s">
        <v>352</v>
      </c>
      <c r="BN127" t="s">
        <v>256</v>
      </c>
      <c r="BO127">
        <v>1</v>
      </c>
      <c r="BP127">
        <v>170</v>
      </c>
      <c r="BQ127">
        <v>100</v>
      </c>
      <c r="BR127">
        <f ca="1">INDIRECT(ADDRESS(11+(MATCH(RIGHT(Table12[[#This Row],[spawner_sku]],LEN(Table12[[#This Row],[spawner_sku]])-FIND("/",Table12[[#This Row],[spawner_sku]])),Table1[Entity Prefab])),10,1,1,"Entities"))</f>
        <v>70</v>
      </c>
      <c r="BS127">
        <f ca="1">ROUND((Table12[[#This Row],[XP]]*Table12[[#This Row],[entity_spawned (AVG)]])*(Table12[[#This Row],[activating_chance]]/100),0)</f>
        <v>70</v>
      </c>
      <c r="BT127" s="73" t="s">
        <v>352</v>
      </c>
      <c r="BV127" t="s">
        <v>403</v>
      </c>
      <c r="BW127">
        <v>1</v>
      </c>
      <c r="BX127">
        <v>200</v>
      </c>
      <c r="BY127">
        <v>80</v>
      </c>
      <c r="BZ127">
        <f ca="1">INDIRECT(ADDRESS(11+(MATCH(RIGHT(Table13[[#This Row],[spawner_sku]],LEN(Table13[[#This Row],[spawner_sku]])-FIND("/",Table13[[#This Row],[spawner_sku]])),Table1[Entity Prefab])),10,1,1,"Entities"))</f>
        <v>75</v>
      </c>
      <c r="CA127">
        <f ca="1">ROUND((Table13[[#This Row],[XP]]*Table13[[#This Row],[entity_spawned (AVG)]])*(Table13[[#This Row],[activating_chance]]/100),0)</f>
        <v>60</v>
      </c>
      <c r="CB127" s="73" t="s">
        <v>352</v>
      </c>
      <c r="CD127" t="s">
        <v>229</v>
      </c>
      <c r="CE127">
        <v>1</v>
      </c>
      <c r="CF127">
        <v>70</v>
      </c>
      <c r="CG127">
        <v>100</v>
      </c>
      <c r="CH127">
        <f ca="1">INDIRECT(ADDRESS(11+(MATCH(RIGHT(Table14[[#This Row],[spawner_sku]],LEN(Table14[[#This Row],[spawner_sku]])-FIND("/",Table14[[#This Row],[spawner_sku]])),Table1[Entity Prefab])),10,1,1,"Entities"))</f>
        <v>25</v>
      </c>
      <c r="CI127">
        <f ca="1">ROUND((Table14[[#This Row],[XP]]*Table14[[#This Row],[entity_spawned (AVG)]])*(Table14[[#This Row],[activating_chance]]/100),0)</f>
        <v>25</v>
      </c>
      <c r="CJ127" s="73" t="s">
        <v>351</v>
      </c>
    </row>
    <row r="128" spans="2:88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351</v>
      </c>
      <c r="J128" t="s">
        <v>258</v>
      </c>
      <c r="K128">
        <v>1</v>
      </c>
      <c r="L128">
        <v>180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Prefab])),10,1,1,"Entities"))</f>
        <v>25</v>
      </c>
      <c r="O128" s="76">
        <f ca="1">ROUND((Table3[[#This Row],[XP]]*Table3[[#This Row],[entity_spawned (AVG)]])*(Table3[[#This Row],[activating_chance]]/100),0)</f>
        <v>25</v>
      </c>
      <c r="P128" t="s">
        <v>351</v>
      </c>
      <c r="Q128" s="73"/>
      <c r="Z128" t="s">
        <v>230</v>
      </c>
      <c r="AA128">
        <v>1</v>
      </c>
      <c r="AB128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351</v>
      </c>
      <c r="AH128" t="s">
        <v>463</v>
      </c>
      <c r="AI128">
        <v>1</v>
      </c>
      <c r="AJ128">
        <v>190</v>
      </c>
      <c r="AK128" s="76">
        <v>90</v>
      </c>
      <c r="AL128">
        <v>0</v>
      </c>
      <c r="AM128" s="76">
        <f>ROUND((Table6[[#This Row],[XP]]*Table6[[#This Row],[entity_spawned (AVG)]])*(Table6[[#This Row],[activating_chance]]/100),0)</f>
        <v>0</v>
      </c>
      <c r="AN128" s="73" t="s">
        <v>352</v>
      </c>
      <c r="AP128" t="s">
        <v>463</v>
      </c>
      <c r="AQ128">
        <v>1</v>
      </c>
      <c r="AR128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Prefab])),10,1,1,"Entities"))</f>
        <v>0</v>
      </c>
      <c r="AU128" s="76">
        <f ca="1">ROUND((Table610[[#This Row],[XP]]*Table610[[#This Row],[entity_spawned (AVG)]])*(Table610[[#This Row],[activating_chance]]/100),0)</f>
        <v>0</v>
      </c>
      <c r="AV128" s="73" t="s">
        <v>352</v>
      </c>
      <c r="AX128" t="s">
        <v>234</v>
      </c>
      <c r="AY128">
        <v>1</v>
      </c>
      <c r="AZ128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352</v>
      </c>
      <c r="BF128" t="s">
        <v>244</v>
      </c>
      <c r="BG128">
        <v>1</v>
      </c>
      <c r="BH128">
        <v>1500</v>
      </c>
      <c r="BI128">
        <v>100</v>
      </c>
      <c r="BJ128">
        <f ca="1">INDIRECT(ADDRESS(11+(MATCH(RIGHT(Table11[[#This Row],[spawner_sku]],LEN(Table11[[#This Row],[spawner_sku]])-FIND("/",Table11[[#This Row],[spawner_sku]])),Table1[Entity Prefab])),10,1,1,"Entities"))</f>
        <v>175</v>
      </c>
      <c r="BK128">
        <f ca="1">ROUND((Table11[[#This Row],[XP]]*Table11[[#This Row],[entity_spawned (AVG)]])*(Table11[[#This Row],[activating_chance]]/100),0)</f>
        <v>175</v>
      </c>
      <c r="BL128" s="73" t="s">
        <v>352</v>
      </c>
      <c r="BN128" t="s">
        <v>257</v>
      </c>
      <c r="BO128">
        <v>1</v>
      </c>
      <c r="BP128">
        <v>170</v>
      </c>
      <c r="BQ128">
        <v>80</v>
      </c>
      <c r="BR128">
        <f ca="1">INDIRECT(ADDRESS(11+(MATCH(RIGHT(Table12[[#This Row],[spawner_sku]],LEN(Table12[[#This Row],[spawner_sku]])-FIND("/",Table12[[#This Row],[spawner_sku]])),Table1[Entity Prefab])),10,1,1,"Entities"))</f>
        <v>70</v>
      </c>
      <c r="BS128">
        <f ca="1">ROUND((Table12[[#This Row],[XP]]*Table12[[#This Row],[entity_spawned (AVG)]])*(Table12[[#This Row],[activating_chance]]/100),0)</f>
        <v>56</v>
      </c>
      <c r="BT128" s="73" t="s">
        <v>352</v>
      </c>
      <c r="BV128" t="s">
        <v>403</v>
      </c>
      <c r="BW128">
        <v>1</v>
      </c>
      <c r="BX128">
        <v>200</v>
      </c>
      <c r="BY128">
        <v>100</v>
      </c>
      <c r="BZ128">
        <f ca="1">INDIRECT(ADDRESS(11+(MATCH(RIGHT(Table13[[#This Row],[spawner_sku]],LEN(Table13[[#This Row],[spawner_sku]])-FIND("/",Table13[[#This Row],[spawner_sku]])),Table1[Entity Prefab])),10,1,1,"Entities"))</f>
        <v>75</v>
      </c>
      <c r="CA128">
        <f ca="1">ROUND((Table13[[#This Row],[XP]]*Table13[[#This Row],[entity_spawned (AVG)]])*(Table13[[#This Row],[activating_chance]]/100),0)</f>
        <v>75</v>
      </c>
      <c r="CB128" s="73" t="s">
        <v>352</v>
      </c>
      <c r="CD128" t="s">
        <v>229</v>
      </c>
      <c r="CE128">
        <v>17</v>
      </c>
      <c r="CF128">
        <v>280</v>
      </c>
      <c r="CG128">
        <v>100</v>
      </c>
      <c r="CH128">
        <f ca="1">INDIRECT(ADDRESS(11+(MATCH(RIGHT(Table14[[#This Row],[spawner_sku]],LEN(Table14[[#This Row],[spawner_sku]])-FIND("/",Table14[[#This Row],[spawner_sku]])),Table1[Entity Prefab])),10,1,1,"Entities"))</f>
        <v>25</v>
      </c>
      <c r="CI128">
        <f ca="1">ROUND((Table14[[#This Row],[XP]]*Table14[[#This Row],[entity_spawned (AVG)]])*(Table14[[#This Row],[activating_chance]]/100),0)</f>
        <v>425</v>
      </c>
      <c r="CJ128" s="73" t="s">
        <v>351</v>
      </c>
    </row>
    <row r="129" spans="2:88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351</v>
      </c>
      <c r="J129" t="s">
        <v>258</v>
      </c>
      <c r="K129">
        <v>1</v>
      </c>
      <c r="L129">
        <v>190</v>
      </c>
      <c r="M129" s="76">
        <v>85</v>
      </c>
      <c r="N129">
        <f ca="1">INDIRECT(ADDRESS(11+(MATCH(RIGHT(Table3[[#This Row],[spawner_sku]],LEN(Table3[[#This Row],[spawner_sku]])-FIND("/",Table3[[#This Row],[spawner_sku]])),Table1[Entity Prefab])),10,1,1,"Entities"))</f>
        <v>25</v>
      </c>
      <c r="O129" s="76">
        <f ca="1">ROUND((Table3[[#This Row],[XP]]*Table3[[#This Row],[entity_spawned (AVG)]])*(Table3[[#This Row],[activating_chance]]/100),0)</f>
        <v>21</v>
      </c>
      <c r="P129" t="s">
        <v>351</v>
      </c>
      <c r="Q129" s="73"/>
      <c r="Z129" t="s">
        <v>230</v>
      </c>
      <c r="AA129">
        <v>1</v>
      </c>
      <c r="AB129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351</v>
      </c>
      <c r="AH129" t="s">
        <v>463</v>
      </c>
      <c r="AI129">
        <v>1</v>
      </c>
      <c r="AJ129">
        <v>190</v>
      </c>
      <c r="AK129" s="76">
        <v>100</v>
      </c>
      <c r="AL129">
        <v>0</v>
      </c>
      <c r="AM129" s="76">
        <f>ROUND((Table6[[#This Row],[XP]]*Table6[[#This Row],[entity_spawned (AVG)]])*(Table6[[#This Row],[activating_chance]]/100),0)</f>
        <v>0</v>
      </c>
      <c r="AN129" s="73" t="s">
        <v>352</v>
      </c>
      <c r="AP129" t="s">
        <v>463</v>
      </c>
      <c r="AQ129">
        <v>1</v>
      </c>
      <c r="AR129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Prefab])),10,1,1,"Entities"))</f>
        <v>0</v>
      </c>
      <c r="AU129" s="76">
        <f ca="1">ROUND((Table610[[#This Row],[XP]]*Table610[[#This Row],[entity_spawned (AVG)]])*(Table610[[#This Row],[activating_chance]]/100),0)</f>
        <v>0</v>
      </c>
      <c r="AV129" s="73" t="s">
        <v>352</v>
      </c>
      <c r="AX129" t="s">
        <v>234</v>
      </c>
      <c r="AY129">
        <v>1</v>
      </c>
      <c r="AZ129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352</v>
      </c>
      <c r="BF129" t="s">
        <v>244</v>
      </c>
      <c r="BG129">
        <v>1</v>
      </c>
      <c r="BH129">
        <v>1500</v>
      </c>
      <c r="BI129">
        <v>100</v>
      </c>
      <c r="BJ129">
        <f ca="1">INDIRECT(ADDRESS(11+(MATCH(RIGHT(Table11[[#This Row],[spawner_sku]],LEN(Table11[[#This Row],[spawner_sku]])-FIND("/",Table11[[#This Row],[spawner_sku]])),Table1[Entity Prefab])),10,1,1,"Entities"))</f>
        <v>175</v>
      </c>
      <c r="BK129">
        <f ca="1">ROUND((Table11[[#This Row],[XP]]*Table11[[#This Row],[entity_spawned (AVG)]])*(Table11[[#This Row],[activating_chance]]/100),0)</f>
        <v>175</v>
      </c>
      <c r="BL129" s="73" t="s">
        <v>352</v>
      </c>
      <c r="BN129" t="s">
        <v>257</v>
      </c>
      <c r="BO129">
        <v>1</v>
      </c>
      <c r="BP129">
        <v>170</v>
      </c>
      <c r="BQ129">
        <v>100</v>
      </c>
      <c r="BR129">
        <f ca="1">INDIRECT(ADDRESS(11+(MATCH(RIGHT(Table12[[#This Row],[spawner_sku]],LEN(Table12[[#This Row],[spawner_sku]])-FIND("/",Table12[[#This Row],[spawner_sku]])),Table1[Entity Prefab])),10,1,1,"Entities"))</f>
        <v>70</v>
      </c>
      <c r="BS129">
        <f ca="1">ROUND((Table12[[#This Row],[XP]]*Table12[[#This Row],[entity_spawned (AVG)]])*(Table12[[#This Row],[activating_chance]]/100),0)</f>
        <v>70</v>
      </c>
      <c r="BT129" s="73" t="s">
        <v>352</v>
      </c>
      <c r="BV129" t="s">
        <v>399</v>
      </c>
      <c r="BW129">
        <v>1</v>
      </c>
      <c r="BX129">
        <v>180</v>
      </c>
      <c r="BY129">
        <v>100</v>
      </c>
      <c r="BZ129">
        <f ca="1">INDIRECT(ADDRESS(11+(MATCH(RIGHT(Table13[[#This Row],[spawner_sku]],LEN(Table13[[#This Row],[spawner_sku]])-FIND("/",Table13[[#This Row],[spawner_sku]])),Table1[Entity Prefab])),10,1,1,"Entities"))</f>
        <v>75</v>
      </c>
      <c r="CA129">
        <f ca="1">ROUND((Table13[[#This Row],[XP]]*Table13[[#This Row],[entity_spawned (AVG)]])*(Table13[[#This Row],[activating_chance]]/100),0)</f>
        <v>75</v>
      </c>
      <c r="CB129" s="73" t="s">
        <v>352</v>
      </c>
      <c r="CD129" t="s">
        <v>229</v>
      </c>
      <c r="CE129">
        <v>3</v>
      </c>
      <c r="CF129">
        <v>180</v>
      </c>
      <c r="CG129">
        <v>100</v>
      </c>
      <c r="CH129">
        <f ca="1">INDIRECT(ADDRESS(11+(MATCH(RIGHT(Table14[[#This Row],[spawner_sku]],LEN(Table14[[#This Row],[spawner_sku]])-FIND("/",Table14[[#This Row],[spawner_sku]])),Table1[Entity Prefab])),10,1,1,"Entities"))</f>
        <v>25</v>
      </c>
      <c r="CI129">
        <f ca="1">ROUND((Table14[[#This Row],[XP]]*Table14[[#This Row],[entity_spawned (AVG)]])*(Table14[[#This Row],[activating_chance]]/100),0)</f>
        <v>75</v>
      </c>
      <c r="CJ129" s="73" t="s">
        <v>351</v>
      </c>
    </row>
    <row r="130" spans="2:88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351</v>
      </c>
      <c r="J130" t="s">
        <v>258</v>
      </c>
      <c r="K130">
        <v>1</v>
      </c>
      <c r="L130">
        <v>200</v>
      </c>
      <c r="M130" s="76">
        <v>100</v>
      </c>
      <c r="N130">
        <f ca="1">INDIRECT(ADDRESS(11+(MATCH(RIGHT(Table3[[#This Row],[spawner_sku]],LEN(Table3[[#This Row],[spawner_sku]])-FIND("/",Table3[[#This Row],[spawner_sku]])),Table1[Entity Prefab])),10,1,1,"Entities"))</f>
        <v>25</v>
      </c>
      <c r="O130" s="76">
        <f ca="1">ROUND((Table3[[#This Row],[XP]]*Table3[[#This Row],[entity_spawned (AVG)]])*(Table3[[#This Row],[activating_chance]]/100),0)</f>
        <v>25</v>
      </c>
      <c r="P130" t="s">
        <v>351</v>
      </c>
      <c r="Q130" s="73"/>
      <c r="Z130" t="s">
        <v>230</v>
      </c>
      <c r="AA130">
        <v>2</v>
      </c>
      <c r="AB130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351</v>
      </c>
      <c r="AH130" t="s">
        <v>463</v>
      </c>
      <c r="AI130">
        <v>1</v>
      </c>
      <c r="AJ130">
        <v>190</v>
      </c>
      <c r="AK130" s="76">
        <v>100</v>
      </c>
      <c r="AL130">
        <v>0</v>
      </c>
      <c r="AM130" s="76">
        <f>ROUND((Table6[[#This Row],[XP]]*Table6[[#This Row],[entity_spawned (AVG)]])*(Table6[[#This Row],[activating_chance]]/100),0)</f>
        <v>0</v>
      </c>
      <c r="AN130" s="73" t="s">
        <v>352</v>
      </c>
      <c r="AP130" t="s">
        <v>463</v>
      </c>
      <c r="AQ130">
        <v>1</v>
      </c>
      <c r="AR130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Prefab])),10,1,1,"Entities"))</f>
        <v>0</v>
      </c>
      <c r="AU130" s="76">
        <f ca="1">ROUND((Table610[[#This Row],[XP]]*Table610[[#This Row],[entity_spawned (AVG)]])*(Table610[[#This Row],[activating_chance]]/100),0)</f>
        <v>0</v>
      </c>
      <c r="AV130" s="73" t="s">
        <v>352</v>
      </c>
      <c r="AX130" t="s">
        <v>234</v>
      </c>
      <c r="AY130">
        <v>1</v>
      </c>
      <c r="AZ130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352</v>
      </c>
      <c r="BF130" t="s">
        <v>244</v>
      </c>
      <c r="BG130">
        <v>1</v>
      </c>
      <c r="BH130">
        <v>1500</v>
      </c>
      <c r="BI130">
        <v>100</v>
      </c>
      <c r="BJ130">
        <f ca="1">INDIRECT(ADDRESS(11+(MATCH(RIGHT(Table11[[#This Row],[spawner_sku]],LEN(Table11[[#This Row],[spawner_sku]])-FIND("/",Table11[[#This Row],[spawner_sku]])),Table1[Entity Prefab])),10,1,1,"Entities"))</f>
        <v>175</v>
      </c>
      <c r="BK130">
        <f ca="1">ROUND((Table11[[#This Row],[XP]]*Table11[[#This Row],[entity_spawned (AVG)]])*(Table11[[#This Row],[activating_chance]]/100),0)</f>
        <v>175</v>
      </c>
      <c r="BL130" s="73" t="s">
        <v>352</v>
      </c>
      <c r="BN130" t="s">
        <v>257</v>
      </c>
      <c r="BO130">
        <v>1</v>
      </c>
      <c r="BP130">
        <v>170</v>
      </c>
      <c r="BQ130">
        <v>100</v>
      </c>
      <c r="BR130">
        <f ca="1">INDIRECT(ADDRESS(11+(MATCH(RIGHT(Table12[[#This Row],[spawner_sku]],LEN(Table12[[#This Row],[spawner_sku]])-FIND("/",Table12[[#This Row],[spawner_sku]])),Table1[Entity Prefab])),10,1,1,"Entities"))</f>
        <v>70</v>
      </c>
      <c r="BS130">
        <f ca="1">ROUND((Table12[[#This Row],[XP]]*Table12[[#This Row],[entity_spawned (AVG)]])*(Table12[[#This Row],[activating_chance]]/100),0)</f>
        <v>70</v>
      </c>
      <c r="BT130" s="73" t="s">
        <v>352</v>
      </c>
      <c r="BV130" t="s">
        <v>399</v>
      </c>
      <c r="BW130">
        <v>1</v>
      </c>
      <c r="BX130">
        <v>180</v>
      </c>
      <c r="BY130">
        <v>100</v>
      </c>
      <c r="BZ130">
        <f ca="1">INDIRECT(ADDRESS(11+(MATCH(RIGHT(Table13[[#This Row],[spawner_sku]],LEN(Table13[[#This Row],[spawner_sku]])-FIND("/",Table13[[#This Row],[spawner_sku]])),Table1[Entity Prefab])),10,1,1,"Entities"))</f>
        <v>75</v>
      </c>
      <c r="CA130">
        <f ca="1">ROUND((Table13[[#This Row],[XP]]*Table13[[#This Row],[entity_spawned (AVG)]])*(Table13[[#This Row],[activating_chance]]/100),0)</f>
        <v>75</v>
      </c>
      <c r="CB130" s="73" t="s">
        <v>352</v>
      </c>
      <c r="CD130" t="s">
        <v>229</v>
      </c>
      <c r="CE130">
        <v>10</v>
      </c>
      <c r="CF130">
        <v>280</v>
      </c>
      <c r="CG130">
        <v>100</v>
      </c>
      <c r="CH130">
        <f ca="1">INDIRECT(ADDRESS(11+(MATCH(RIGHT(Table14[[#This Row],[spawner_sku]],LEN(Table14[[#This Row],[spawner_sku]])-FIND("/",Table14[[#This Row],[spawner_sku]])),Table1[Entity Prefab])),10,1,1,"Entities"))</f>
        <v>25</v>
      </c>
      <c r="CI130">
        <f ca="1">ROUND((Table14[[#This Row],[XP]]*Table14[[#This Row],[entity_spawned (AVG)]])*(Table14[[#This Row],[activating_chance]]/100),0)</f>
        <v>250</v>
      </c>
      <c r="CJ130" s="73" t="s">
        <v>351</v>
      </c>
    </row>
    <row r="131" spans="2:88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351</v>
      </c>
      <c r="J131" t="s">
        <v>258</v>
      </c>
      <c r="K131">
        <v>1</v>
      </c>
      <c r="L131">
        <v>170</v>
      </c>
      <c r="M131" s="76">
        <v>80</v>
      </c>
      <c r="N131">
        <f ca="1">INDIRECT(ADDRESS(11+(MATCH(RIGHT(Table3[[#This Row],[spawner_sku]],LEN(Table3[[#This Row],[spawner_sku]])-FIND("/",Table3[[#This Row],[spawner_sku]])),Table1[Entity Prefab])),10,1,1,"Entities"))</f>
        <v>25</v>
      </c>
      <c r="O131" s="76">
        <f ca="1">ROUND((Table3[[#This Row],[XP]]*Table3[[#This Row],[entity_spawned (AVG)]])*(Table3[[#This Row],[activating_chance]]/100),0)</f>
        <v>20</v>
      </c>
      <c r="P131" t="s">
        <v>351</v>
      </c>
      <c r="Q131" s="73"/>
      <c r="Z131" t="s">
        <v>230</v>
      </c>
      <c r="AA131">
        <v>1</v>
      </c>
      <c r="AB131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351</v>
      </c>
      <c r="AH131" t="s">
        <v>463</v>
      </c>
      <c r="AI131">
        <v>1</v>
      </c>
      <c r="AJ131">
        <v>190</v>
      </c>
      <c r="AK131" s="76">
        <v>80</v>
      </c>
      <c r="AL131">
        <v>0</v>
      </c>
      <c r="AM131" s="76">
        <f>ROUND((Table6[[#This Row],[XP]]*Table6[[#This Row],[entity_spawned (AVG)]])*(Table6[[#This Row],[activating_chance]]/100),0)</f>
        <v>0</v>
      </c>
      <c r="AN131" s="73" t="s">
        <v>352</v>
      </c>
      <c r="AP131" t="s">
        <v>463</v>
      </c>
      <c r="AQ131">
        <v>1</v>
      </c>
      <c r="AR131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Prefab])),10,1,1,"Entities"))</f>
        <v>0</v>
      </c>
      <c r="AU131" s="76">
        <f ca="1">ROUND((Table610[[#This Row],[XP]]*Table610[[#This Row],[entity_spawned (AVG)]])*(Table610[[#This Row],[activating_chance]]/100),0)</f>
        <v>0</v>
      </c>
      <c r="AV131" s="73" t="s">
        <v>352</v>
      </c>
      <c r="AX131" t="s">
        <v>234</v>
      </c>
      <c r="AY131">
        <v>1</v>
      </c>
      <c r="AZ131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352</v>
      </c>
      <c r="BF131" t="s">
        <v>244</v>
      </c>
      <c r="BG131">
        <v>1</v>
      </c>
      <c r="BH131">
        <v>1500</v>
      </c>
      <c r="BI131">
        <v>100</v>
      </c>
      <c r="BJ131">
        <f ca="1">INDIRECT(ADDRESS(11+(MATCH(RIGHT(Table11[[#This Row],[spawner_sku]],LEN(Table11[[#This Row],[spawner_sku]])-FIND("/",Table11[[#This Row],[spawner_sku]])),Table1[Entity Prefab])),10,1,1,"Entities"))</f>
        <v>175</v>
      </c>
      <c r="BK131">
        <f ca="1">ROUND((Table11[[#This Row],[XP]]*Table11[[#This Row],[entity_spawned (AVG)]])*(Table11[[#This Row],[activating_chance]]/100),0)</f>
        <v>175</v>
      </c>
      <c r="BL131" s="73" t="s">
        <v>352</v>
      </c>
      <c r="BN131" t="s">
        <v>257</v>
      </c>
      <c r="BO131">
        <v>1</v>
      </c>
      <c r="BP131">
        <v>170</v>
      </c>
      <c r="BQ131">
        <v>30</v>
      </c>
      <c r="BR131">
        <f ca="1">INDIRECT(ADDRESS(11+(MATCH(RIGHT(Table12[[#This Row],[spawner_sku]],LEN(Table12[[#This Row],[spawner_sku]])-FIND("/",Table12[[#This Row],[spawner_sku]])),Table1[Entity Prefab])),10,1,1,"Entities"))</f>
        <v>70</v>
      </c>
      <c r="BS131">
        <f ca="1">ROUND((Table12[[#This Row],[XP]]*Table12[[#This Row],[entity_spawned (AVG)]])*(Table12[[#This Row],[activating_chance]]/100),0)</f>
        <v>21</v>
      </c>
      <c r="BT131" s="73" t="s">
        <v>352</v>
      </c>
      <c r="BV131" t="s">
        <v>399</v>
      </c>
      <c r="BW131">
        <v>1</v>
      </c>
      <c r="BX131">
        <v>180</v>
      </c>
      <c r="BY131">
        <v>100</v>
      </c>
      <c r="BZ131">
        <f ca="1">INDIRECT(ADDRESS(11+(MATCH(RIGHT(Table13[[#This Row],[spawner_sku]],LEN(Table13[[#This Row],[spawner_sku]])-FIND("/",Table13[[#This Row],[spawner_sku]])),Table1[Entity Prefab])),10,1,1,"Entities"))</f>
        <v>75</v>
      </c>
      <c r="CA131">
        <f ca="1">ROUND((Table13[[#This Row],[XP]]*Table13[[#This Row],[entity_spawned (AVG)]])*(Table13[[#This Row],[activating_chance]]/100),0)</f>
        <v>75</v>
      </c>
      <c r="CB131" s="73" t="s">
        <v>352</v>
      </c>
      <c r="CD131" t="s">
        <v>229</v>
      </c>
      <c r="CE131">
        <v>3</v>
      </c>
      <c r="CF131">
        <v>220</v>
      </c>
      <c r="CG131">
        <v>30</v>
      </c>
      <c r="CH131">
        <f ca="1">INDIRECT(ADDRESS(11+(MATCH(RIGHT(Table14[[#This Row],[spawner_sku]],LEN(Table14[[#This Row],[spawner_sku]])-FIND("/",Table14[[#This Row],[spawner_sku]])),Table1[Entity Prefab])),10,1,1,"Entities"))</f>
        <v>25</v>
      </c>
      <c r="CI131">
        <f ca="1">ROUND((Table14[[#This Row],[XP]]*Table14[[#This Row],[entity_spawned (AVG)]])*(Table14[[#This Row],[activating_chance]]/100),0)</f>
        <v>23</v>
      </c>
      <c r="CJ131" s="73" t="s">
        <v>351</v>
      </c>
    </row>
    <row r="132" spans="2:88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351</v>
      </c>
      <c r="J132" t="s">
        <v>258</v>
      </c>
      <c r="K132">
        <v>1</v>
      </c>
      <c r="L132">
        <v>170</v>
      </c>
      <c r="M132" s="76">
        <v>100</v>
      </c>
      <c r="N132">
        <f ca="1">INDIRECT(ADDRESS(11+(MATCH(RIGHT(Table3[[#This Row],[spawner_sku]],LEN(Table3[[#This Row],[spawner_sku]])-FIND("/",Table3[[#This Row],[spawner_sku]])),Table1[Entity Prefab])),10,1,1,"Entities"))</f>
        <v>25</v>
      </c>
      <c r="O132" s="76">
        <f ca="1">ROUND((Table3[[#This Row],[XP]]*Table3[[#This Row],[entity_spawned (AVG)]])*(Table3[[#This Row],[activating_chance]]/100),0)</f>
        <v>25</v>
      </c>
      <c r="P132" t="s">
        <v>351</v>
      </c>
      <c r="Q132" s="73"/>
      <c r="Z132" t="s">
        <v>230</v>
      </c>
      <c r="AA132">
        <v>2</v>
      </c>
      <c r="AB132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351</v>
      </c>
      <c r="AH132" t="s">
        <v>463</v>
      </c>
      <c r="AI132">
        <v>1</v>
      </c>
      <c r="AJ132">
        <v>190</v>
      </c>
      <c r="AK132" s="76">
        <v>100</v>
      </c>
      <c r="AL132">
        <v>0</v>
      </c>
      <c r="AM132" s="76">
        <f>ROUND((Table6[[#This Row],[XP]]*Table6[[#This Row],[entity_spawned (AVG)]])*(Table6[[#This Row],[activating_chance]]/100),0)</f>
        <v>0</v>
      </c>
      <c r="AN132" s="73" t="s">
        <v>352</v>
      </c>
      <c r="AP132" t="s">
        <v>463</v>
      </c>
      <c r="AQ132">
        <v>1</v>
      </c>
      <c r="AR132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Prefab])),10,1,1,"Entities"))</f>
        <v>0</v>
      </c>
      <c r="AU132" s="76">
        <f ca="1">ROUND((Table610[[#This Row],[XP]]*Table610[[#This Row],[entity_spawned (AVG)]])*(Table610[[#This Row],[activating_chance]]/100),0)</f>
        <v>0</v>
      </c>
      <c r="AV132" s="73" t="s">
        <v>352</v>
      </c>
      <c r="AX132" t="s">
        <v>234</v>
      </c>
      <c r="AY132">
        <v>1</v>
      </c>
      <c r="AZ132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352</v>
      </c>
      <c r="BF132" t="s">
        <v>244</v>
      </c>
      <c r="BG132">
        <v>1</v>
      </c>
      <c r="BH132">
        <v>1500</v>
      </c>
      <c r="BI132">
        <v>100</v>
      </c>
      <c r="BJ132">
        <f ca="1">INDIRECT(ADDRESS(11+(MATCH(RIGHT(Table11[[#This Row],[spawner_sku]],LEN(Table11[[#This Row],[spawner_sku]])-FIND("/",Table11[[#This Row],[spawner_sku]])),Table1[Entity Prefab])),10,1,1,"Entities"))</f>
        <v>175</v>
      </c>
      <c r="BK132">
        <f ca="1">ROUND((Table11[[#This Row],[XP]]*Table11[[#This Row],[entity_spawned (AVG)]])*(Table11[[#This Row],[activating_chance]]/100),0)</f>
        <v>175</v>
      </c>
      <c r="BL132" s="73" t="s">
        <v>352</v>
      </c>
      <c r="BN132" t="s">
        <v>257</v>
      </c>
      <c r="BO132">
        <v>1</v>
      </c>
      <c r="BP132">
        <v>170</v>
      </c>
      <c r="BQ132">
        <v>100</v>
      </c>
      <c r="BR132">
        <f ca="1">INDIRECT(ADDRESS(11+(MATCH(RIGHT(Table12[[#This Row],[spawner_sku]],LEN(Table12[[#This Row],[spawner_sku]])-FIND("/",Table12[[#This Row],[spawner_sku]])),Table1[Entity Prefab])),10,1,1,"Entities"))</f>
        <v>70</v>
      </c>
      <c r="BS132">
        <f ca="1">ROUND((Table12[[#This Row],[XP]]*Table12[[#This Row],[entity_spawned (AVG)]])*(Table12[[#This Row],[activating_chance]]/100),0)</f>
        <v>70</v>
      </c>
      <c r="BT132" s="73" t="s">
        <v>352</v>
      </c>
      <c r="BV132" t="s">
        <v>399</v>
      </c>
      <c r="BW132">
        <v>1</v>
      </c>
      <c r="BX132">
        <v>180</v>
      </c>
      <c r="BY132">
        <v>100</v>
      </c>
      <c r="BZ132">
        <f ca="1">INDIRECT(ADDRESS(11+(MATCH(RIGHT(Table13[[#This Row],[spawner_sku]],LEN(Table13[[#This Row],[spawner_sku]])-FIND("/",Table13[[#This Row],[spawner_sku]])),Table1[Entity Prefab])),10,1,1,"Entities"))</f>
        <v>75</v>
      </c>
      <c r="CA132">
        <f ca="1">ROUND((Table13[[#This Row],[XP]]*Table13[[#This Row],[entity_spawned (AVG)]])*(Table13[[#This Row],[activating_chance]]/100),0)</f>
        <v>75</v>
      </c>
      <c r="CB132" s="73" t="s">
        <v>352</v>
      </c>
      <c r="CD132" t="s">
        <v>229</v>
      </c>
      <c r="CE132">
        <v>17</v>
      </c>
      <c r="CF132">
        <v>280</v>
      </c>
      <c r="CG132">
        <v>100</v>
      </c>
      <c r="CH132">
        <f ca="1">INDIRECT(ADDRESS(11+(MATCH(RIGHT(Table14[[#This Row],[spawner_sku]],LEN(Table14[[#This Row],[spawner_sku]])-FIND("/",Table14[[#This Row],[spawner_sku]])),Table1[Entity Prefab])),10,1,1,"Entities"))</f>
        <v>25</v>
      </c>
      <c r="CI132">
        <f ca="1">ROUND((Table14[[#This Row],[XP]]*Table14[[#This Row],[entity_spawned (AVG)]])*(Table14[[#This Row],[activating_chance]]/100),0)</f>
        <v>425</v>
      </c>
      <c r="CJ132" s="73" t="s">
        <v>351</v>
      </c>
    </row>
    <row r="133" spans="2:88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351</v>
      </c>
      <c r="J133" t="s">
        <v>258</v>
      </c>
      <c r="K133">
        <v>1</v>
      </c>
      <c r="L133">
        <v>150</v>
      </c>
      <c r="M133" s="76">
        <v>40</v>
      </c>
      <c r="N133">
        <f ca="1">INDIRECT(ADDRESS(11+(MATCH(RIGHT(Table3[[#This Row],[spawner_sku]],LEN(Table3[[#This Row],[spawner_sku]])-FIND("/",Table3[[#This Row],[spawner_sku]])),Table1[Entity Prefab])),10,1,1,"Entities"))</f>
        <v>25</v>
      </c>
      <c r="O133" s="76">
        <f ca="1">ROUND((Table3[[#This Row],[XP]]*Table3[[#This Row],[entity_spawned (AVG)]])*(Table3[[#This Row],[activating_chance]]/100),0)</f>
        <v>10</v>
      </c>
      <c r="P133" t="s">
        <v>351</v>
      </c>
      <c r="Q133" s="73"/>
      <c r="Z133" t="s">
        <v>230</v>
      </c>
      <c r="AA133">
        <v>1</v>
      </c>
      <c r="AB133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351</v>
      </c>
      <c r="AH133" t="s">
        <v>249</v>
      </c>
      <c r="AI133">
        <v>1</v>
      </c>
      <c r="AJ133">
        <v>500</v>
      </c>
      <c r="AK133" s="76">
        <v>80</v>
      </c>
      <c r="AL133">
        <f ca="1">INDIRECT(ADDRESS(11+(MATCH(RIGHT(Table6[[#This Row],[spawner_sku]],LEN(Table6[[#This Row],[spawner_sku]])-FIND("/",Table6[[#This Row],[spawner_sku]])),Table1[Entity Prefab])),10,1,1,"Entities"))</f>
        <v>75</v>
      </c>
      <c r="AM133" s="76">
        <f ca="1">ROUND((Table6[[#This Row],[XP]]*Table6[[#This Row],[entity_spawned (AVG)]])*(Table6[[#This Row],[activating_chance]]/100),0)</f>
        <v>60</v>
      </c>
      <c r="AN133" s="73" t="s">
        <v>351</v>
      </c>
      <c r="AP133" t="s">
        <v>463</v>
      </c>
      <c r="AQ133">
        <v>1</v>
      </c>
      <c r="AR133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Prefab])),10,1,1,"Entities"))</f>
        <v>0</v>
      </c>
      <c r="AU133" s="76">
        <f ca="1">ROUND((Table610[[#This Row],[XP]]*Table610[[#This Row],[entity_spawned (AVG)]])*(Table610[[#This Row],[activating_chance]]/100),0)</f>
        <v>0</v>
      </c>
      <c r="AV133" s="73" t="s">
        <v>352</v>
      </c>
      <c r="AX133" t="s">
        <v>235</v>
      </c>
      <c r="AY133">
        <v>1</v>
      </c>
      <c r="AZ133">
        <v>300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Prefab])),10,1,1,"Entities"))</f>
        <v>195</v>
      </c>
      <c r="BC133" s="76">
        <f ca="1">ROUND((Table61011[[#This Row],[XP]]*Table61011[[#This Row],[entity_spawned (AVG)]])*(Table61011[[#This Row],[activating_chance]]/100),0)</f>
        <v>195</v>
      </c>
      <c r="BD133" s="73" t="s">
        <v>352</v>
      </c>
      <c r="BF133" t="s">
        <v>244</v>
      </c>
      <c r="BG133">
        <v>1</v>
      </c>
      <c r="BH133">
        <v>1500</v>
      </c>
      <c r="BI133">
        <v>100</v>
      </c>
      <c r="BJ133">
        <f ca="1">INDIRECT(ADDRESS(11+(MATCH(RIGHT(Table11[[#This Row],[spawner_sku]],LEN(Table11[[#This Row],[spawner_sku]])-FIND("/",Table11[[#This Row],[spawner_sku]])),Table1[Entity Prefab])),10,1,1,"Entities"))</f>
        <v>175</v>
      </c>
      <c r="BK133">
        <f ca="1">ROUND((Table11[[#This Row],[XP]]*Table11[[#This Row],[entity_spawned (AVG)]])*(Table11[[#This Row],[activating_chance]]/100),0)</f>
        <v>175</v>
      </c>
      <c r="BL133" s="73" t="s">
        <v>352</v>
      </c>
      <c r="BN133" t="s">
        <v>257</v>
      </c>
      <c r="BO133">
        <v>1</v>
      </c>
      <c r="BP133">
        <v>170</v>
      </c>
      <c r="BQ133">
        <v>100</v>
      </c>
      <c r="BR133">
        <f ca="1">INDIRECT(ADDRESS(11+(MATCH(RIGHT(Table12[[#This Row],[spawner_sku]],LEN(Table12[[#This Row],[spawner_sku]])-FIND("/",Table12[[#This Row],[spawner_sku]])),Table1[Entity Prefab])),10,1,1,"Entities"))</f>
        <v>70</v>
      </c>
      <c r="BS133">
        <f ca="1">ROUND((Table12[[#This Row],[XP]]*Table12[[#This Row],[entity_spawned (AVG)]])*(Table12[[#This Row],[activating_chance]]/100),0)</f>
        <v>70</v>
      </c>
      <c r="BT133" s="73" t="s">
        <v>352</v>
      </c>
      <c r="BV133" t="s">
        <v>399</v>
      </c>
      <c r="BW133">
        <v>1</v>
      </c>
      <c r="BX133">
        <v>180</v>
      </c>
      <c r="BY133">
        <v>80</v>
      </c>
      <c r="BZ133">
        <f ca="1">INDIRECT(ADDRESS(11+(MATCH(RIGHT(Table13[[#This Row],[spawner_sku]],LEN(Table13[[#This Row],[spawner_sku]])-FIND("/",Table13[[#This Row],[spawner_sku]])),Table1[Entity Prefab])),10,1,1,"Entities"))</f>
        <v>75</v>
      </c>
      <c r="CA133">
        <f ca="1">ROUND((Table13[[#This Row],[XP]]*Table13[[#This Row],[entity_spawned (AVG)]])*(Table13[[#This Row],[activating_chance]]/100),0)</f>
        <v>60</v>
      </c>
      <c r="CB133" s="73" t="s">
        <v>352</v>
      </c>
      <c r="CD133" t="s">
        <v>229</v>
      </c>
      <c r="CE133">
        <v>7</v>
      </c>
      <c r="CF133">
        <v>280</v>
      </c>
      <c r="CG133">
        <v>80</v>
      </c>
      <c r="CH133">
        <f ca="1">INDIRECT(ADDRESS(11+(MATCH(RIGHT(Table14[[#This Row],[spawner_sku]],LEN(Table14[[#This Row],[spawner_sku]])-FIND("/",Table14[[#This Row],[spawner_sku]])),Table1[Entity Prefab])),10,1,1,"Entities"))</f>
        <v>25</v>
      </c>
      <c r="CI133">
        <f ca="1">ROUND((Table14[[#This Row],[XP]]*Table14[[#This Row],[entity_spawned (AVG)]])*(Table14[[#This Row],[activating_chance]]/100),0)</f>
        <v>140</v>
      </c>
      <c r="CJ133" s="73" t="s">
        <v>351</v>
      </c>
    </row>
    <row r="134" spans="2:88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351</v>
      </c>
      <c r="J134" t="s">
        <v>258</v>
      </c>
      <c r="K134">
        <v>1</v>
      </c>
      <c r="L134">
        <v>170</v>
      </c>
      <c r="M134" s="76">
        <v>100</v>
      </c>
      <c r="N134">
        <f ca="1">INDIRECT(ADDRESS(11+(MATCH(RIGHT(Table3[[#This Row],[spawner_sku]],LEN(Table3[[#This Row],[spawner_sku]])-FIND("/",Table3[[#This Row],[spawner_sku]])),Table1[Entity Prefab])),10,1,1,"Entities"))</f>
        <v>25</v>
      </c>
      <c r="O134" s="76">
        <f ca="1">ROUND((Table3[[#This Row],[XP]]*Table3[[#This Row],[entity_spawned (AVG)]])*(Table3[[#This Row],[activating_chance]]/100),0)</f>
        <v>25</v>
      </c>
      <c r="P134" t="s">
        <v>351</v>
      </c>
      <c r="Q134" s="73"/>
      <c r="Z134" t="s">
        <v>230</v>
      </c>
      <c r="AA134">
        <v>3</v>
      </c>
      <c r="AB134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351</v>
      </c>
      <c r="AH134" t="s">
        <v>250</v>
      </c>
      <c r="AI134">
        <v>1</v>
      </c>
      <c r="AJ134">
        <v>420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Prefab])),10,1,1,"Entities"))</f>
        <v>83</v>
      </c>
      <c r="AM134" s="76">
        <f ca="1">ROUND((Table6[[#This Row],[XP]]*Table6[[#This Row],[entity_spawned (AVG)]])*(Table6[[#This Row],[activating_chance]]/100),0)</f>
        <v>83</v>
      </c>
      <c r="AN134" s="73" t="s">
        <v>352</v>
      </c>
      <c r="AP134" t="s">
        <v>463</v>
      </c>
      <c r="AQ134">
        <v>1</v>
      </c>
      <c r="AR134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Prefab])),10,1,1,"Entities"))</f>
        <v>0</v>
      </c>
      <c r="AU134" s="76">
        <f ca="1">ROUND((Table610[[#This Row],[XP]]*Table610[[#This Row],[entity_spawned (AVG)]])*(Table610[[#This Row],[activating_chance]]/100),0)</f>
        <v>0</v>
      </c>
      <c r="AV134" s="73" t="s">
        <v>352</v>
      </c>
      <c r="AX134" t="s">
        <v>235</v>
      </c>
      <c r="AY134">
        <v>1</v>
      </c>
      <c r="AZ134">
        <v>300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Prefab])),10,1,1,"Entities"))</f>
        <v>195</v>
      </c>
      <c r="BC134" s="76">
        <f ca="1">ROUND((Table61011[[#This Row],[XP]]*Table61011[[#This Row],[entity_spawned (AVG)]])*(Table61011[[#This Row],[activating_chance]]/100),0)</f>
        <v>195</v>
      </c>
      <c r="BD134" s="73" t="s">
        <v>352</v>
      </c>
      <c r="BF134" t="s">
        <v>244</v>
      </c>
      <c r="BG134">
        <v>1</v>
      </c>
      <c r="BH134">
        <v>1500</v>
      </c>
      <c r="BI134">
        <v>100</v>
      </c>
      <c r="BJ134">
        <f ca="1">INDIRECT(ADDRESS(11+(MATCH(RIGHT(Table11[[#This Row],[spawner_sku]],LEN(Table11[[#This Row],[spawner_sku]])-FIND("/",Table11[[#This Row],[spawner_sku]])),Table1[Entity Prefab])),10,1,1,"Entities"))</f>
        <v>175</v>
      </c>
      <c r="BK134">
        <f ca="1">ROUND((Table11[[#This Row],[XP]]*Table11[[#This Row],[entity_spawned (AVG)]])*(Table11[[#This Row],[activating_chance]]/100),0)</f>
        <v>175</v>
      </c>
      <c r="BL134" s="73" t="s">
        <v>352</v>
      </c>
      <c r="BN134" t="s">
        <v>257</v>
      </c>
      <c r="BO134">
        <v>1</v>
      </c>
      <c r="BP134">
        <v>170</v>
      </c>
      <c r="BQ134">
        <v>100</v>
      </c>
      <c r="BR134">
        <f ca="1">INDIRECT(ADDRESS(11+(MATCH(RIGHT(Table12[[#This Row],[spawner_sku]],LEN(Table12[[#This Row],[spawner_sku]])-FIND("/",Table12[[#This Row],[spawner_sku]])),Table1[Entity Prefab])),10,1,1,"Entities"))</f>
        <v>70</v>
      </c>
      <c r="BS134">
        <f ca="1">ROUND((Table12[[#This Row],[XP]]*Table12[[#This Row],[entity_spawned (AVG)]])*(Table12[[#This Row],[activating_chance]]/100),0)</f>
        <v>70</v>
      </c>
      <c r="BT134" s="73" t="s">
        <v>352</v>
      </c>
      <c r="BV134" t="s">
        <v>399</v>
      </c>
      <c r="BW134">
        <v>1</v>
      </c>
      <c r="BX134">
        <v>180</v>
      </c>
      <c r="BY134">
        <v>100</v>
      </c>
      <c r="BZ134">
        <f ca="1">INDIRECT(ADDRESS(11+(MATCH(RIGHT(Table13[[#This Row],[spawner_sku]],LEN(Table13[[#This Row],[spawner_sku]])-FIND("/",Table13[[#This Row],[spawner_sku]])),Table1[Entity Prefab])),10,1,1,"Entities"))</f>
        <v>75</v>
      </c>
      <c r="CA134">
        <f ca="1">ROUND((Table13[[#This Row],[XP]]*Table13[[#This Row],[entity_spawned (AVG)]])*(Table13[[#This Row],[activating_chance]]/100),0)</f>
        <v>75</v>
      </c>
      <c r="CB134" s="73" t="s">
        <v>352</v>
      </c>
      <c r="CD134" t="s">
        <v>229</v>
      </c>
      <c r="CE134">
        <v>17</v>
      </c>
      <c r="CF134">
        <v>280</v>
      </c>
      <c r="CG134">
        <v>100</v>
      </c>
      <c r="CH134">
        <f ca="1">INDIRECT(ADDRESS(11+(MATCH(RIGHT(Table14[[#This Row],[spawner_sku]],LEN(Table14[[#This Row],[spawner_sku]])-FIND("/",Table14[[#This Row],[spawner_sku]])),Table1[Entity Prefab])),10,1,1,"Entities"))</f>
        <v>25</v>
      </c>
      <c r="CI134">
        <f ca="1">ROUND((Table14[[#This Row],[XP]]*Table14[[#This Row],[entity_spawned (AVG)]])*(Table14[[#This Row],[activating_chance]]/100),0)</f>
        <v>425</v>
      </c>
      <c r="CJ134" s="73" t="s">
        <v>351</v>
      </c>
    </row>
    <row r="135" spans="2:88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351</v>
      </c>
      <c r="J135" t="s">
        <v>258</v>
      </c>
      <c r="K135">
        <v>1</v>
      </c>
      <c r="L135">
        <v>150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351</v>
      </c>
      <c r="Q135" s="73"/>
      <c r="Z135" t="s">
        <v>230</v>
      </c>
      <c r="AA135">
        <v>3</v>
      </c>
      <c r="AB135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351</v>
      </c>
      <c r="AH135" t="s">
        <v>250</v>
      </c>
      <c r="AI135">
        <v>1</v>
      </c>
      <c r="AJ135">
        <v>420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Prefab])),10,1,1,"Entities"))</f>
        <v>83</v>
      </c>
      <c r="AM135" s="76">
        <f ca="1">ROUND((Table6[[#This Row],[XP]]*Table6[[#This Row],[entity_spawned (AVG)]])*(Table6[[#This Row],[activating_chance]]/100),0)</f>
        <v>83</v>
      </c>
      <c r="AN135" s="73" t="s">
        <v>352</v>
      </c>
      <c r="AP135" t="s">
        <v>463</v>
      </c>
      <c r="AQ135">
        <v>1</v>
      </c>
      <c r="AR135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Prefab])),10,1,1,"Entities"))</f>
        <v>0</v>
      </c>
      <c r="AU135" s="76">
        <f ca="1">ROUND((Table610[[#This Row],[XP]]*Table610[[#This Row],[entity_spawned (AVG)]])*(Table610[[#This Row],[activating_chance]]/100),0)</f>
        <v>0</v>
      </c>
      <c r="AV135" s="73" t="s">
        <v>352</v>
      </c>
      <c r="AX135" t="s">
        <v>235</v>
      </c>
      <c r="AY135">
        <v>1</v>
      </c>
      <c r="AZ135">
        <v>300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Prefab])),10,1,1,"Entities"))</f>
        <v>195</v>
      </c>
      <c r="BC135" s="76">
        <f ca="1">ROUND((Table61011[[#This Row],[XP]]*Table61011[[#This Row],[entity_spawned (AVG)]])*(Table61011[[#This Row],[activating_chance]]/100),0)</f>
        <v>195</v>
      </c>
      <c r="BD135" s="73" t="s">
        <v>352</v>
      </c>
      <c r="BF135" t="s">
        <v>244</v>
      </c>
      <c r="BG135">
        <v>1</v>
      </c>
      <c r="BH135">
        <v>1500</v>
      </c>
      <c r="BI135">
        <v>100</v>
      </c>
      <c r="BJ135">
        <f ca="1">INDIRECT(ADDRESS(11+(MATCH(RIGHT(Table11[[#This Row],[spawner_sku]],LEN(Table11[[#This Row],[spawner_sku]])-FIND("/",Table11[[#This Row],[spawner_sku]])),Table1[Entity Prefab])),10,1,1,"Entities"))</f>
        <v>175</v>
      </c>
      <c r="BK135">
        <f ca="1">ROUND((Table11[[#This Row],[XP]]*Table11[[#This Row],[entity_spawned (AVG)]])*(Table11[[#This Row],[activating_chance]]/100),0)</f>
        <v>175</v>
      </c>
      <c r="BL135" s="73" t="s">
        <v>352</v>
      </c>
      <c r="BN135" t="s">
        <v>257</v>
      </c>
      <c r="BO135">
        <v>1</v>
      </c>
      <c r="BP135">
        <v>170</v>
      </c>
      <c r="BQ135">
        <v>100</v>
      </c>
      <c r="BR135">
        <f ca="1">INDIRECT(ADDRESS(11+(MATCH(RIGHT(Table12[[#This Row],[spawner_sku]],LEN(Table12[[#This Row],[spawner_sku]])-FIND("/",Table12[[#This Row],[spawner_sku]])),Table1[Entity Prefab])),10,1,1,"Entities"))</f>
        <v>70</v>
      </c>
      <c r="BS135">
        <f ca="1">ROUND((Table12[[#This Row],[XP]]*Table12[[#This Row],[entity_spawned (AVG)]])*(Table12[[#This Row],[activating_chance]]/100),0)</f>
        <v>70</v>
      </c>
      <c r="BT135" s="73" t="s">
        <v>352</v>
      </c>
      <c r="BV135" t="s">
        <v>399</v>
      </c>
      <c r="BW135">
        <v>1</v>
      </c>
      <c r="BX135">
        <v>180</v>
      </c>
      <c r="BY135">
        <v>100</v>
      </c>
      <c r="BZ135">
        <f ca="1">INDIRECT(ADDRESS(11+(MATCH(RIGHT(Table13[[#This Row],[spawner_sku]],LEN(Table13[[#This Row],[spawner_sku]])-FIND("/",Table13[[#This Row],[spawner_sku]])),Table1[Entity Prefab])),10,1,1,"Entities"))</f>
        <v>75</v>
      </c>
      <c r="CA135">
        <f ca="1">ROUND((Table13[[#This Row],[XP]]*Table13[[#This Row],[entity_spawned (AVG)]])*(Table13[[#This Row],[activating_chance]]/100),0)</f>
        <v>75</v>
      </c>
      <c r="CB135" s="73" t="s">
        <v>352</v>
      </c>
      <c r="CD135" t="s">
        <v>229</v>
      </c>
      <c r="CE135">
        <v>12</v>
      </c>
      <c r="CF135">
        <v>280</v>
      </c>
      <c r="CG135">
        <v>100</v>
      </c>
      <c r="CH135">
        <f ca="1">INDIRECT(ADDRESS(11+(MATCH(RIGHT(Table14[[#This Row],[spawner_sku]],LEN(Table14[[#This Row],[spawner_sku]])-FIND("/",Table14[[#This Row],[spawner_sku]])),Table1[Entity Prefab])),10,1,1,"Entities"))</f>
        <v>25</v>
      </c>
      <c r="CI135">
        <f ca="1">ROUND((Table14[[#This Row],[XP]]*Table14[[#This Row],[entity_spawned (AVG)]])*(Table14[[#This Row],[activating_chance]]/100),0)</f>
        <v>300</v>
      </c>
      <c r="CJ135" s="73" t="s">
        <v>351</v>
      </c>
    </row>
    <row r="136" spans="2:88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351</v>
      </c>
      <c r="J136" t="s">
        <v>258</v>
      </c>
      <c r="K136">
        <v>1</v>
      </c>
      <c r="L136">
        <v>150</v>
      </c>
      <c r="M136" s="76">
        <v>100</v>
      </c>
      <c r="N136">
        <f ca="1">INDIRECT(ADDRESS(11+(MATCH(RIGHT(Table3[[#This Row],[spawner_sku]],LEN(Table3[[#This Row],[spawner_sku]])-FIND("/",Table3[[#This Row],[spawner_sku]])),Table1[Entity Prefab])),10,1,1,"Entities"))</f>
        <v>25</v>
      </c>
      <c r="O136" s="76">
        <f ca="1">ROUND((Table3[[#This Row],[XP]]*Table3[[#This Row],[entity_spawned (AVG)]])*(Table3[[#This Row],[activating_chance]]/100),0)</f>
        <v>25</v>
      </c>
      <c r="P136" t="s">
        <v>351</v>
      </c>
      <c r="Q136" s="73"/>
      <c r="Z136" t="s">
        <v>230</v>
      </c>
      <c r="AA136">
        <v>1</v>
      </c>
      <c r="AB13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351</v>
      </c>
      <c r="AH136" t="s">
        <v>250</v>
      </c>
      <c r="AI136">
        <v>1</v>
      </c>
      <c r="AJ136">
        <v>420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Prefab])),10,1,1,"Entities"))</f>
        <v>83</v>
      </c>
      <c r="AM136" s="76">
        <f ca="1">ROUND((Table6[[#This Row],[XP]]*Table6[[#This Row],[entity_spawned (AVG)]])*(Table6[[#This Row],[activating_chance]]/100),0)</f>
        <v>83</v>
      </c>
      <c r="AN136" s="73" t="s">
        <v>352</v>
      </c>
      <c r="AP136" t="s">
        <v>463</v>
      </c>
      <c r="AQ136">
        <v>1</v>
      </c>
      <c r="AR13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Prefab])),10,1,1,"Entities"))</f>
        <v>0</v>
      </c>
      <c r="AU136" s="76">
        <f ca="1">ROUND((Table610[[#This Row],[XP]]*Table610[[#This Row],[entity_spawned (AVG)]])*(Table610[[#This Row],[activating_chance]]/100),0)</f>
        <v>0</v>
      </c>
      <c r="AV136" s="73" t="s">
        <v>352</v>
      </c>
      <c r="AX136" t="s">
        <v>235</v>
      </c>
      <c r="AY136">
        <v>1</v>
      </c>
      <c r="AZ136">
        <v>300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Prefab])),10,1,1,"Entities"))</f>
        <v>195</v>
      </c>
      <c r="BC136" s="76">
        <f ca="1">ROUND((Table61011[[#This Row],[XP]]*Table61011[[#This Row],[entity_spawned (AVG)]])*(Table61011[[#This Row],[activating_chance]]/100),0)</f>
        <v>195</v>
      </c>
      <c r="BD136" s="73" t="s">
        <v>352</v>
      </c>
      <c r="BF136" t="s">
        <v>245</v>
      </c>
      <c r="BG136">
        <v>1</v>
      </c>
      <c r="BH136">
        <v>200</v>
      </c>
      <c r="BI136">
        <v>100</v>
      </c>
      <c r="BJ136">
        <f ca="1">INDIRECT(ADDRESS(11+(MATCH(RIGHT(Table11[[#This Row],[spawner_sku]],LEN(Table11[[#This Row],[spawner_sku]])-FIND("/",Table11[[#This Row],[spawner_sku]])),Table1[Entity Prefab])),10,1,1,"Entities"))</f>
        <v>175</v>
      </c>
      <c r="BK136">
        <f ca="1">ROUND((Table11[[#This Row],[XP]]*Table11[[#This Row],[entity_spawned (AVG)]])*(Table11[[#This Row],[activating_chance]]/100),0)</f>
        <v>175</v>
      </c>
      <c r="BL136" s="73" t="s">
        <v>351</v>
      </c>
      <c r="BN136" t="s">
        <v>257</v>
      </c>
      <c r="BO136">
        <v>1</v>
      </c>
      <c r="BP136">
        <v>170</v>
      </c>
      <c r="BQ136">
        <v>100</v>
      </c>
      <c r="BR136">
        <f ca="1">INDIRECT(ADDRESS(11+(MATCH(RIGHT(Table12[[#This Row],[spawner_sku]],LEN(Table12[[#This Row],[spawner_sku]])-FIND("/",Table12[[#This Row],[spawner_sku]])),Table1[Entity Prefab])),10,1,1,"Entities"))</f>
        <v>70</v>
      </c>
      <c r="BS136">
        <f ca="1">ROUND((Table12[[#This Row],[XP]]*Table12[[#This Row],[entity_spawned (AVG)]])*(Table12[[#This Row],[activating_chance]]/100),0)</f>
        <v>70</v>
      </c>
      <c r="BT136" s="73" t="s">
        <v>352</v>
      </c>
      <c r="BV136" t="s">
        <v>398</v>
      </c>
      <c r="BW136">
        <v>1</v>
      </c>
      <c r="BX136">
        <v>200</v>
      </c>
      <c r="BY136">
        <v>100</v>
      </c>
      <c r="BZ136">
        <f ca="1">INDIRECT(ADDRESS(11+(MATCH(RIGHT(Table13[[#This Row],[spawner_sku]],LEN(Table13[[#This Row],[spawner_sku]])-FIND("/",Table13[[#This Row],[spawner_sku]])),Table1[Entity Prefab])),10,1,1,"Entities"))</f>
        <v>75</v>
      </c>
      <c r="CA136">
        <f ca="1">ROUND((Table13[[#This Row],[XP]]*Table13[[#This Row],[entity_spawned (AVG)]])*(Table13[[#This Row],[activating_chance]]/100),0)</f>
        <v>75</v>
      </c>
      <c r="CB136" s="73" t="s">
        <v>351</v>
      </c>
      <c r="CD136" t="s">
        <v>229</v>
      </c>
      <c r="CE136">
        <v>3</v>
      </c>
      <c r="CF136">
        <v>150</v>
      </c>
      <c r="CG136">
        <v>100</v>
      </c>
      <c r="CH136">
        <f ca="1">INDIRECT(ADDRESS(11+(MATCH(RIGHT(Table14[[#This Row],[spawner_sku]],LEN(Table14[[#This Row],[spawner_sku]])-FIND("/",Table14[[#This Row],[spawner_sku]])),Table1[Entity Prefab])),10,1,1,"Entities"))</f>
        <v>25</v>
      </c>
      <c r="CI136">
        <f ca="1">ROUND((Table14[[#This Row],[XP]]*Table14[[#This Row],[entity_spawned (AVG)]])*(Table14[[#This Row],[activating_chance]]/100),0)</f>
        <v>75</v>
      </c>
      <c r="CJ136" s="73" t="s">
        <v>351</v>
      </c>
    </row>
    <row r="137" spans="2:88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351</v>
      </c>
      <c r="J137" t="s">
        <v>258</v>
      </c>
      <c r="K137">
        <v>1</v>
      </c>
      <c r="L137">
        <v>170</v>
      </c>
      <c r="M137" s="76">
        <v>100</v>
      </c>
      <c r="N137">
        <f ca="1">INDIRECT(ADDRESS(11+(MATCH(RIGHT(Table3[[#This Row],[spawner_sku]],LEN(Table3[[#This Row],[spawner_sku]])-FIND("/",Table3[[#This Row],[spawner_sku]])),Table1[Entity Prefab])),10,1,1,"Entities"))</f>
        <v>25</v>
      </c>
      <c r="O137" s="76">
        <f ca="1">ROUND((Table3[[#This Row],[XP]]*Table3[[#This Row],[entity_spawned (AVG)]])*(Table3[[#This Row],[activating_chance]]/100),0)</f>
        <v>25</v>
      </c>
      <c r="P137" t="s">
        <v>351</v>
      </c>
      <c r="Q137" s="73"/>
      <c r="Z137" t="s">
        <v>230</v>
      </c>
      <c r="AA137">
        <v>1</v>
      </c>
      <c r="AB137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351</v>
      </c>
      <c r="AH137" t="s">
        <v>477</v>
      </c>
      <c r="AI137">
        <v>1</v>
      </c>
      <c r="AJ137">
        <v>280</v>
      </c>
      <c r="AK137" s="76">
        <v>100</v>
      </c>
      <c r="AL137">
        <v>0</v>
      </c>
      <c r="AM137" s="76">
        <f>ROUND((Table6[[#This Row],[XP]]*Table6[[#This Row],[entity_spawned (AVG)]])*(Table6[[#This Row],[activating_chance]]/100),0)</f>
        <v>0</v>
      </c>
      <c r="AN137" s="73" t="s">
        <v>352</v>
      </c>
      <c r="AP137" t="s">
        <v>463</v>
      </c>
      <c r="AQ137">
        <v>1</v>
      </c>
      <c r="AR137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Prefab])),10,1,1,"Entities"))</f>
        <v>0</v>
      </c>
      <c r="AU137" s="76">
        <f ca="1">ROUND((Table610[[#This Row],[XP]]*Table610[[#This Row],[entity_spawned (AVG)]])*(Table610[[#This Row],[activating_chance]]/100),0)</f>
        <v>0</v>
      </c>
      <c r="AV137" s="73" t="s">
        <v>352</v>
      </c>
      <c r="AX137" t="s">
        <v>235</v>
      </c>
      <c r="AY137">
        <v>1</v>
      </c>
      <c r="AZ137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352</v>
      </c>
      <c r="BF137" t="s">
        <v>245</v>
      </c>
      <c r="BG137">
        <v>1</v>
      </c>
      <c r="BH137">
        <v>200</v>
      </c>
      <c r="BI137">
        <v>100</v>
      </c>
      <c r="BJ137">
        <f ca="1">INDIRECT(ADDRESS(11+(MATCH(RIGHT(Table11[[#This Row],[spawner_sku]],LEN(Table11[[#This Row],[spawner_sku]])-FIND("/",Table11[[#This Row],[spawner_sku]])),Table1[Entity Prefab])),10,1,1,"Entities"))</f>
        <v>175</v>
      </c>
      <c r="BK137">
        <f ca="1">ROUND((Table11[[#This Row],[XP]]*Table11[[#This Row],[entity_spawned (AVG)]])*(Table11[[#This Row],[activating_chance]]/100),0)</f>
        <v>175</v>
      </c>
      <c r="BL137" s="73" t="s">
        <v>351</v>
      </c>
      <c r="BN137" t="s">
        <v>257</v>
      </c>
      <c r="BO137">
        <v>1</v>
      </c>
      <c r="BP137">
        <v>170</v>
      </c>
      <c r="BQ137">
        <v>80</v>
      </c>
      <c r="BR137">
        <f ca="1">INDIRECT(ADDRESS(11+(MATCH(RIGHT(Table12[[#This Row],[spawner_sku]],LEN(Table12[[#This Row],[spawner_sku]])-FIND("/",Table12[[#This Row],[spawner_sku]])),Table1[Entity Prefab])),10,1,1,"Entities"))</f>
        <v>70</v>
      </c>
      <c r="BS137">
        <f ca="1">ROUND((Table12[[#This Row],[XP]]*Table12[[#This Row],[entity_spawned (AVG)]])*(Table12[[#This Row],[activating_chance]]/100),0)</f>
        <v>56</v>
      </c>
      <c r="BT137" s="73" t="s">
        <v>352</v>
      </c>
      <c r="BV137" t="s">
        <v>398</v>
      </c>
      <c r="BW137">
        <v>1</v>
      </c>
      <c r="BX137">
        <v>200</v>
      </c>
      <c r="BY137">
        <v>80</v>
      </c>
      <c r="BZ137">
        <f ca="1">INDIRECT(ADDRESS(11+(MATCH(RIGHT(Table13[[#This Row],[spawner_sku]],LEN(Table13[[#This Row],[spawner_sku]])-FIND("/",Table13[[#This Row],[spawner_sku]])),Table1[Entity Prefab])),10,1,1,"Entities"))</f>
        <v>75</v>
      </c>
      <c r="CA137">
        <f ca="1">ROUND((Table13[[#This Row],[XP]]*Table13[[#This Row],[entity_spawned (AVG)]])*(Table13[[#This Row],[activating_chance]]/100),0)</f>
        <v>60</v>
      </c>
      <c r="CB137" s="73" t="s">
        <v>351</v>
      </c>
      <c r="CD137" t="s">
        <v>229</v>
      </c>
      <c r="CE137">
        <v>6</v>
      </c>
      <c r="CF137">
        <v>280</v>
      </c>
      <c r="CG137">
        <v>30</v>
      </c>
      <c r="CH137">
        <f ca="1">INDIRECT(ADDRESS(11+(MATCH(RIGHT(Table14[[#This Row],[spawner_sku]],LEN(Table14[[#This Row],[spawner_sku]])-FIND("/",Table14[[#This Row],[spawner_sku]])),Table1[Entity Prefab])),10,1,1,"Entities"))</f>
        <v>25</v>
      </c>
      <c r="CI137">
        <f ca="1">ROUND((Table14[[#This Row],[XP]]*Table14[[#This Row],[entity_spawned (AVG)]])*(Table14[[#This Row],[activating_chance]]/100),0)</f>
        <v>45</v>
      </c>
      <c r="CJ137" s="73" t="s">
        <v>351</v>
      </c>
    </row>
    <row r="138" spans="2:88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351</v>
      </c>
      <c r="J138" t="s">
        <v>258</v>
      </c>
      <c r="K138">
        <v>1</v>
      </c>
      <c r="L138">
        <v>170</v>
      </c>
      <c r="M138" s="76">
        <v>100</v>
      </c>
      <c r="N138">
        <f ca="1">INDIRECT(ADDRESS(11+(MATCH(RIGHT(Table3[[#This Row],[spawner_sku]],LEN(Table3[[#This Row],[spawner_sku]])-FIND("/",Table3[[#This Row],[spawner_sku]])),Table1[Entity Prefab])),10,1,1,"Entities"))</f>
        <v>25</v>
      </c>
      <c r="O138" s="76">
        <f ca="1">ROUND((Table3[[#This Row],[XP]]*Table3[[#This Row],[entity_spawned (AVG)]])*(Table3[[#This Row],[activating_chance]]/100),0)</f>
        <v>25</v>
      </c>
      <c r="P138" t="s">
        <v>351</v>
      </c>
      <c r="Q138" s="73"/>
      <c r="Z138" t="s">
        <v>230</v>
      </c>
      <c r="AA138">
        <v>3</v>
      </c>
      <c r="AB138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351</v>
      </c>
      <c r="AH138" t="s">
        <v>477</v>
      </c>
      <c r="AI138">
        <v>1</v>
      </c>
      <c r="AJ138">
        <v>280</v>
      </c>
      <c r="AK138" s="76">
        <v>100</v>
      </c>
      <c r="AL138">
        <v>0</v>
      </c>
      <c r="AM138" s="76">
        <f>ROUND((Table6[[#This Row],[XP]]*Table6[[#This Row],[entity_spawned (AVG)]])*(Table6[[#This Row],[activating_chance]]/100),0)</f>
        <v>0</v>
      </c>
      <c r="AN138" s="73" t="s">
        <v>352</v>
      </c>
      <c r="AP138" t="s">
        <v>463</v>
      </c>
      <c r="AQ138">
        <v>1</v>
      </c>
      <c r="AR138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Prefab])),10,1,1,"Entities"))</f>
        <v>0</v>
      </c>
      <c r="AU138" s="76">
        <f ca="1">ROUND((Table610[[#This Row],[XP]]*Table610[[#This Row],[entity_spawned (AVG)]])*(Table610[[#This Row],[activating_chance]]/100),0)</f>
        <v>0</v>
      </c>
      <c r="AV138" s="73" t="s">
        <v>352</v>
      </c>
      <c r="AX138" t="s">
        <v>235</v>
      </c>
      <c r="AY138">
        <v>1</v>
      </c>
      <c r="AZ138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352</v>
      </c>
      <c r="BF138" t="s">
        <v>246</v>
      </c>
      <c r="BG138">
        <v>1</v>
      </c>
      <c r="BH138">
        <v>140</v>
      </c>
      <c r="BI138">
        <v>50</v>
      </c>
      <c r="BJ138">
        <f ca="1">INDIRECT(ADDRESS(11+(MATCH(RIGHT(Table11[[#This Row],[spawner_sku]],LEN(Table11[[#This Row],[spawner_sku]])-FIND("/",Table11[[#This Row],[spawner_sku]])),Table1[Entity Prefab])),10,1,1,"Entities"))</f>
        <v>175</v>
      </c>
      <c r="BK138">
        <f ca="1">ROUND((Table11[[#This Row],[XP]]*Table11[[#This Row],[entity_spawned (AVG)]])*(Table11[[#This Row],[activating_chance]]/100),0)</f>
        <v>88</v>
      </c>
      <c r="BL138" s="73" t="s">
        <v>351</v>
      </c>
      <c r="BN138" t="s">
        <v>258</v>
      </c>
      <c r="BO138">
        <v>1</v>
      </c>
      <c r="BP138">
        <v>150</v>
      </c>
      <c r="BQ138">
        <v>100</v>
      </c>
      <c r="BR138">
        <f ca="1">INDIRECT(ADDRESS(11+(MATCH(RIGHT(Table12[[#This Row],[spawner_sku]],LEN(Table12[[#This Row],[spawner_sku]])-FIND("/",Table12[[#This Row],[spawner_sku]])),Table1[Entity Prefab])),10,1,1,"Entities"))</f>
        <v>25</v>
      </c>
      <c r="BS138">
        <f ca="1">ROUND((Table12[[#This Row],[XP]]*Table12[[#This Row],[entity_spawned (AVG)]])*(Table12[[#This Row],[activating_chance]]/100),0)</f>
        <v>25</v>
      </c>
      <c r="BT138" s="73" t="s">
        <v>351</v>
      </c>
      <c r="BV138" t="s">
        <v>398</v>
      </c>
      <c r="BW138">
        <v>1</v>
      </c>
      <c r="BX138">
        <v>200</v>
      </c>
      <c r="BY138">
        <v>80</v>
      </c>
      <c r="BZ138">
        <f ca="1">INDIRECT(ADDRESS(11+(MATCH(RIGHT(Table13[[#This Row],[spawner_sku]],LEN(Table13[[#This Row],[spawner_sku]])-FIND("/",Table13[[#This Row],[spawner_sku]])),Table1[Entity Prefab])),10,1,1,"Entities"))</f>
        <v>75</v>
      </c>
      <c r="CA138">
        <f ca="1">ROUND((Table13[[#This Row],[XP]]*Table13[[#This Row],[entity_spawned (AVG)]])*(Table13[[#This Row],[activating_chance]]/100),0)</f>
        <v>60</v>
      </c>
      <c r="CB138" s="73" t="s">
        <v>351</v>
      </c>
      <c r="CD138" t="s">
        <v>229</v>
      </c>
      <c r="CE138">
        <v>9</v>
      </c>
      <c r="CF138">
        <v>280</v>
      </c>
      <c r="CG138">
        <v>100</v>
      </c>
      <c r="CH138">
        <f ca="1">INDIRECT(ADDRESS(11+(MATCH(RIGHT(Table14[[#This Row],[spawner_sku]],LEN(Table14[[#This Row],[spawner_sku]])-FIND("/",Table14[[#This Row],[spawner_sku]])),Table1[Entity Prefab])),10,1,1,"Entities"))</f>
        <v>25</v>
      </c>
      <c r="CI138">
        <f ca="1">ROUND((Table14[[#This Row],[XP]]*Table14[[#This Row],[entity_spawned (AVG)]])*(Table14[[#This Row],[activating_chance]]/100),0)</f>
        <v>225</v>
      </c>
      <c r="CJ138" s="73" t="s">
        <v>351</v>
      </c>
    </row>
    <row r="139" spans="2:88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351</v>
      </c>
      <c r="J139" t="s">
        <v>258</v>
      </c>
      <c r="K139">
        <v>1</v>
      </c>
      <c r="L139">
        <v>150</v>
      </c>
      <c r="M139" s="76">
        <v>100</v>
      </c>
      <c r="N139">
        <f ca="1">INDIRECT(ADDRESS(11+(MATCH(RIGHT(Table3[[#This Row],[spawner_sku]],LEN(Table3[[#This Row],[spawner_sku]])-FIND("/",Table3[[#This Row],[spawner_sku]])),Table1[Entity Prefab])),10,1,1,"Entities"))</f>
        <v>25</v>
      </c>
      <c r="O139" s="76">
        <f ca="1">ROUND((Table3[[#This Row],[XP]]*Table3[[#This Row],[entity_spawned (AVG)]])*(Table3[[#This Row],[activating_chance]]/100),0)</f>
        <v>25</v>
      </c>
      <c r="P139" t="s">
        <v>351</v>
      </c>
      <c r="Q139" s="73"/>
      <c r="Z139" t="s">
        <v>231</v>
      </c>
      <c r="AA139">
        <v>1</v>
      </c>
      <c r="AB139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351</v>
      </c>
      <c r="AH139" t="s">
        <v>516</v>
      </c>
      <c r="AI139">
        <v>1</v>
      </c>
      <c r="AJ139">
        <v>130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Prefab])),10,1,1,"Entities"))</f>
        <v>75</v>
      </c>
      <c r="AM139" s="76">
        <f ca="1">ROUND((Table6[[#This Row],[XP]]*Table6[[#This Row],[entity_spawned (AVG)]])*(Table6[[#This Row],[activating_chance]]/100),0)</f>
        <v>75</v>
      </c>
      <c r="AN139" s="73" t="s">
        <v>351</v>
      </c>
      <c r="AP139" t="s">
        <v>463</v>
      </c>
      <c r="AQ139">
        <v>1</v>
      </c>
      <c r="AR139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Prefab])),10,1,1,"Entities"))</f>
        <v>0</v>
      </c>
      <c r="AU139" s="76">
        <f ca="1">ROUND((Table610[[#This Row],[XP]]*Table610[[#This Row],[entity_spawned (AVG)]])*(Table610[[#This Row],[activating_chance]]/100),0)</f>
        <v>0</v>
      </c>
      <c r="AV139" s="73" t="s">
        <v>352</v>
      </c>
      <c r="AX139" t="s">
        <v>235</v>
      </c>
      <c r="AY139">
        <v>1</v>
      </c>
      <c r="AZ139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352</v>
      </c>
      <c r="BF139" t="s">
        <v>246</v>
      </c>
      <c r="BG139">
        <v>1</v>
      </c>
      <c r="BH139">
        <v>140</v>
      </c>
      <c r="BI139">
        <v>100</v>
      </c>
      <c r="BJ139">
        <f ca="1">INDIRECT(ADDRESS(11+(MATCH(RIGHT(Table11[[#This Row],[spawner_sku]],LEN(Table11[[#This Row],[spawner_sku]])-FIND("/",Table11[[#This Row],[spawner_sku]])),Table1[Entity Prefab])),10,1,1,"Entities"))</f>
        <v>175</v>
      </c>
      <c r="BK139">
        <f ca="1">ROUND((Table11[[#This Row],[XP]]*Table11[[#This Row],[entity_spawned (AVG)]])*(Table11[[#This Row],[activating_chance]]/100),0)</f>
        <v>175</v>
      </c>
      <c r="BL139" s="73" t="s">
        <v>351</v>
      </c>
      <c r="BN139" t="s">
        <v>258</v>
      </c>
      <c r="BO139">
        <v>1</v>
      </c>
      <c r="BP139">
        <v>150</v>
      </c>
      <c r="BQ139">
        <v>30</v>
      </c>
      <c r="BR139">
        <f ca="1">INDIRECT(ADDRESS(11+(MATCH(RIGHT(Table12[[#This Row],[spawner_sku]],LEN(Table12[[#This Row],[spawner_sku]])-FIND("/",Table12[[#This Row],[spawner_sku]])),Table1[Entity Prefab])),10,1,1,"Entities"))</f>
        <v>25</v>
      </c>
      <c r="BS139">
        <f ca="1">ROUND((Table12[[#This Row],[XP]]*Table12[[#This Row],[entity_spawned (AVG)]])*(Table12[[#This Row],[activating_chance]]/100),0)</f>
        <v>8</v>
      </c>
      <c r="BT139" s="73" t="s">
        <v>351</v>
      </c>
      <c r="BV139" t="s">
        <v>398</v>
      </c>
      <c r="BW139">
        <v>1</v>
      </c>
      <c r="BX139">
        <v>200</v>
      </c>
      <c r="BY139">
        <v>100</v>
      </c>
      <c r="BZ139">
        <f ca="1">INDIRECT(ADDRESS(11+(MATCH(RIGHT(Table13[[#This Row],[spawner_sku]],LEN(Table13[[#This Row],[spawner_sku]])-FIND("/",Table13[[#This Row],[spawner_sku]])),Table1[Entity Prefab])),10,1,1,"Entities"))</f>
        <v>75</v>
      </c>
      <c r="CA139">
        <f ca="1">ROUND((Table13[[#This Row],[XP]]*Table13[[#This Row],[entity_spawned (AVG)]])*(Table13[[#This Row],[activating_chance]]/100),0)</f>
        <v>75</v>
      </c>
      <c r="CB139" s="73" t="s">
        <v>351</v>
      </c>
      <c r="CD139" t="s">
        <v>229</v>
      </c>
      <c r="CE139">
        <v>1</v>
      </c>
      <c r="CF139">
        <v>280</v>
      </c>
      <c r="CG139">
        <v>100</v>
      </c>
      <c r="CH139">
        <f ca="1">INDIRECT(ADDRESS(11+(MATCH(RIGHT(Table14[[#This Row],[spawner_sku]],LEN(Table14[[#This Row],[spawner_sku]])-FIND("/",Table14[[#This Row],[spawner_sku]])),Table1[Entity Prefab])),10,1,1,"Entities"))</f>
        <v>25</v>
      </c>
      <c r="CI139">
        <f ca="1">ROUND((Table14[[#This Row],[XP]]*Table14[[#This Row],[entity_spawned (AVG)]])*(Table14[[#This Row],[activating_chance]]/100),0)</f>
        <v>25</v>
      </c>
      <c r="CJ139" s="73" t="s">
        <v>351</v>
      </c>
    </row>
    <row r="140" spans="2:88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351</v>
      </c>
      <c r="J140" t="s">
        <v>258</v>
      </c>
      <c r="K140">
        <v>1</v>
      </c>
      <c r="L140">
        <v>180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351</v>
      </c>
      <c r="Q140" s="73"/>
      <c r="Z140" t="s">
        <v>231</v>
      </c>
      <c r="AA140">
        <v>1</v>
      </c>
      <c r="AB140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351</v>
      </c>
      <c r="AH140" t="s">
        <v>516</v>
      </c>
      <c r="AI140">
        <v>1</v>
      </c>
      <c r="AJ140">
        <v>120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Prefab])),10,1,1,"Entities"))</f>
        <v>75</v>
      </c>
      <c r="AM140" s="76">
        <f ca="1">ROUND((Table6[[#This Row],[XP]]*Table6[[#This Row],[entity_spawned (AVG)]])*(Table6[[#This Row],[activating_chance]]/100),0)</f>
        <v>75</v>
      </c>
      <c r="AN140" s="73" t="s">
        <v>351</v>
      </c>
      <c r="AP140" t="s">
        <v>463</v>
      </c>
      <c r="AQ140">
        <v>1</v>
      </c>
      <c r="AR140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Prefab])),10,1,1,"Entities"))</f>
        <v>0</v>
      </c>
      <c r="AU140" s="76">
        <f ca="1">ROUND((Table610[[#This Row],[XP]]*Table610[[#This Row],[entity_spawned (AVG)]])*(Table610[[#This Row],[activating_chance]]/100),0)</f>
        <v>0</v>
      </c>
      <c r="AV140" s="73" t="s">
        <v>352</v>
      </c>
      <c r="AX140" t="s">
        <v>235</v>
      </c>
      <c r="AY140">
        <v>1</v>
      </c>
      <c r="AZ140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352</v>
      </c>
      <c r="BF140" t="s">
        <v>246</v>
      </c>
      <c r="BG140">
        <v>1</v>
      </c>
      <c r="BH140">
        <v>140</v>
      </c>
      <c r="BI140">
        <v>100</v>
      </c>
      <c r="BJ140">
        <f ca="1">INDIRECT(ADDRESS(11+(MATCH(RIGHT(Table11[[#This Row],[spawner_sku]],LEN(Table11[[#This Row],[spawner_sku]])-FIND("/",Table11[[#This Row],[spawner_sku]])),Table1[Entity Prefab])),10,1,1,"Entities"))</f>
        <v>175</v>
      </c>
      <c r="BK140">
        <f ca="1">ROUND((Table11[[#This Row],[XP]]*Table11[[#This Row],[entity_spawned (AVG)]])*(Table11[[#This Row],[activating_chance]]/100),0)</f>
        <v>175</v>
      </c>
      <c r="BL140" s="73" t="s">
        <v>351</v>
      </c>
      <c r="BN140" t="s">
        <v>258</v>
      </c>
      <c r="BO140">
        <v>1</v>
      </c>
      <c r="BP140">
        <v>150</v>
      </c>
      <c r="BQ140">
        <v>80</v>
      </c>
      <c r="BR140">
        <f ca="1">INDIRECT(ADDRESS(11+(MATCH(RIGHT(Table12[[#This Row],[spawner_sku]],LEN(Table12[[#This Row],[spawner_sku]])-FIND("/",Table12[[#This Row],[spawner_sku]])),Table1[Entity Prefab])),10,1,1,"Entities"))</f>
        <v>25</v>
      </c>
      <c r="BS140">
        <f ca="1">ROUND((Table12[[#This Row],[XP]]*Table12[[#This Row],[entity_spawned (AVG)]])*(Table12[[#This Row],[activating_chance]]/100),0)</f>
        <v>20</v>
      </c>
      <c r="BT140" s="73" t="s">
        <v>351</v>
      </c>
      <c r="BV140" t="s">
        <v>398</v>
      </c>
      <c r="BW140">
        <v>1</v>
      </c>
      <c r="BX140">
        <v>200</v>
      </c>
      <c r="BY140">
        <v>100</v>
      </c>
      <c r="BZ140">
        <f ca="1">INDIRECT(ADDRESS(11+(MATCH(RIGHT(Table13[[#This Row],[spawner_sku]],LEN(Table13[[#This Row],[spawner_sku]])-FIND("/",Table13[[#This Row],[spawner_sku]])),Table1[Entity Prefab])),10,1,1,"Entities"))</f>
        <v>75</v>
      </c>
      <c r="CA140">
        <f ca="1">ROUND((Table13[[#This Row],[XP]]*Table13[[#This Row],[entity_spawned (AVG)]])*(Table13[[#This Row],[activating_chance]]/100),0)</f>
        <v>75</v>
      </c>
      <c r="CB140" s="73" t="s">
        <v>351</v>
      </c>
      <c r="CD140" t="s">
        <v>229</v>
      </c>
      <c r="CE140">
        <v>3</v>
      </c>
      <c r="CF140">
        <v>280</v>
      </c>
      <c r="CG140">
        <v>10</v>
      </c>
      <c r="CH140">
        <f ca="1">INDIRECT(ADDRESS(11+(MATCH(RIGHT(Table14[[#This Row],[spawner_sku]],LEN(Table14[[#This Row],[spawner_sku]])-FIND("/",Table14[[#This Row],[spawner_sku]])),Table1[Entity Prefab])),10,1,1,"Entities"))</f>
        <v>25</v>
      </c>
      <c r="CI140">
        <f ca="1">ROUND((Table14[[#This Row],[XP]]*Table14[[#This Row],[entity_spawned (AVG)]])*(Table14[[#This Row],[activating_chance]]/100),0)</f>
        <v>8</v>
      </c>
      <c r="CJ140" s="73" t="s">
        <v>351</v>
      </c>
    </row>
    <row r="141" spans="2:88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351</v>
      </c>
      <c r="J141" t="s">
        <v>258</v>
      </c>
      <c r="K141">
        <v>1</v>
      </c>
      <c r="L141">
        <v>180</v>
      </c>
      <c r="M141" s="76">
        <v>80</v>
      </c>
      <c r="N141">
        <f ca="1">INDIRECT(ADDRESS(11+(MATCH(RIGHT(Table3[[#This Row],[spawner_sku]],LEN(Table3[[#This Row],[spawner_sku]])-FIND("/",Table3[[#This Row],[spawner_sku]])),Table1[Entity Prefab])),10,1,1,"Entities"))</f>
        <v>25</v>
      </c>
      <c r="O141" s="76">
        <f ca="1">ROUND((Table3[[#This Row],[XP]]*Table3[[#This Row],[entity_spawned (AVG)]])*(Table3[[#This Row],[activating_chance]]/100),0)</f>
        <v>20</v>
      </c>
      <c r="P141" t="s">
        <v>351</v>
      </c>
      <c r="Q141" s="73"/>
      <c r="Z141" t="s">
        <v>231</v>
      </c>
      <c r="AA141">
        <v>7</v>
      </c>
      <c r="AB141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351</v>
      </c>
      <c r="AH141" t="s">
        <v>516</v>
      </c>
      <c r="AI141">
        <v>1</v>
      </c>
      <c r="AJ141">
        <v>130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Prefab])),10,1,1,"Entities"))</f>
        <v>75</v>
      </c>
      <c r="AM141" s="76">
        <f ca="1">ROUND((Table6[[#This Row],[XP]]*Table6[[#This Row],[entity_spawned (AVG)]])*(Table6[[#This Row],[activating_chance]]/100),0)</f>
        <v>75</v>
      </c>
      <c r="AN141" s="73" t="s">
        <v>351</v>
      </c>
      <c r="AP141" t="s">
        <v>463</v>
      </c>
      <c r="AQ141">
        <v>1</v>
      </c>
      <c r="AR141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Prefab])),10,1,1,"Entities"))</f>
        <v>0</v>
      </c>
      <c r="AU141" s="76">
        <f ca="1">ROUND((Table610[[#This Row],[XP]]*Table610[[#This Row],[entity_spawned (AVG)]])*(Table610[[#This Row],[activating_chance]]/100),0)</f>
        <v>0</v>
      </c>
      <c r="AV141" s="73" t="s">
        <v>352</v>
      </c>
      <c r="AX141" t="s">
        <v>235</v>
      </c>
      <c r="AY141">
        <v>1</v>
      </c>
      <c r="AZ141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352</v>
      </c>
      <c r="BF141" t="s">
        <v>246</v>
      </c>
      <c r="BG141">
        <v>1</v>
      </c>
      <c r="BH141">
        <v>140</v>
      </c>
      <c r="BI141">
        <v>100</v>
      </c>
      <c r="BJ141">
        <f ca="1">INDIRECT(ADDRESS(11+(MATCH(RIGHT(Table11[[#This Row],[spawner_sku]],LEN(Table11[[#This Row],[spawner_sku]])-FIND("/",Table11[[#This Row],[spawner_sku]])),Table1[Entity Prefab])),10,1,1,"Entities"))</f>
        <v>175</v>
      </c>
      <c r="BK141">
        <f ca="1">ROUND((Table11[[#This Row],[XP]]*Table11[[#This Row],[entity_spawned (AVG)]])*(Table11[[#This Row],[activating_chance]]/100),0)</f>
        <v>175</v>
      </c>
      <c r="BL141" s="73" t="s">
        <v>351</v>
      </c>
      <c r="BN141" t="s">
        <v>258</v>
      </c>
      <c r="BO141">
        <v>1</v>
      </c>
      <c r="BP141">
        <v>150</v>
      </c>
      <c r="BQ141">
        <v>100</v>
      </c>
      <c r="BR141">
        <f ca="1">INDIRECT(ADDRESS(11+(MATCH(RIGHT(Table12[[#This Row],[spawner_sku]],LEN(Table12[[#This Row],[spawner_sku]])-FIND("/",Table12[[#This Row],[spawner_sku]])),Table1[Entity Prefab])),10,1,1,"Entities"))</f>
        <v>25</v>
      </c>
      <c r="BS141">
        <f ca="1">ROUND((Table12[[#This Row],[XP]]*Table12[[#This Row],[entity_spawned (AVG)]])*(Table12[[#This Row],[activating_chance]]/100),0)</f>
        <v>25</v>
      </c>
      <c r="BT141" s="73" t="s">
        <v>351</v>
      </c>
      <c r="BV141" t="s">
        <v>398</v>
      </c>
      <c r="BW141">
        <v>1</v>
      </c>
      <c r="BX141">
        <v>200</v>
      </c>
      <c r="BY141">
        <v>80</v>
      </c>
      <c r="BZ141">
        <f ca="1">INDIRECT(ADDRESS(11+(MATCH(RIGHT(Table13[[#This Row],[spawner_sku]],LEN(Table13[[#This Row],[spawner_sku]])-FIND("/",Table13[[#This Row],[spawner_sku]])),Table1[Entity Prefab])),10,1,1,"Entities"))</f>
        <v>75</v>
      </c>
      <c r="CA141">
        <f ca="1">ROUND((Table13[[#This Row],[XP]]*Table13[[#This Row],[entity_spawned (AVG)]])*(Table13[[#This Row],[activating_chance]]/100),0)</f>
        <v>60</v>
      </c>
      <c r="CB141" s="73" t="s">
        <v>351</v>
      </c>
      <c r="CD141" t="s">
        <v>229</v>
      </c>
      <c r="CE141">
        <v>3</v>
      </c>
      <c r="CF141">
        <v>280</v>
      </c>
      <c r="CG141">
        <v>100</v>
      </c>
      <c r="CH141">
        <f ca="1">INDIRECT(ADDRESS(11+(MATCH(RIGHT(Table14[[#This Row],[spawner_sku]],LEN(Table14[[#This Row],[spawner_sku]])-FIND("/",Table14[[#This Row],[spawner_sku]])),Table1[Entity Prefab])),10,1,1,"Entities"))</f>
        <v>25</v>
      </c>
      <c r="CI141">
        <f ca="1">ROUND((Table14[[#This Row],[XP]]*Table14[[#This Row],[entity_spawned (AVG)]])*(Table14[[#This Row],[activating_chance]]/100),0)</f>
        <v>75</v>
      </c>
      <c r="CJ141" s="73" t="s">
        <v>351</v>
      </c>
    </row>
    <row r="142" spans="2:88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351</v>
      </c>
      <c r="J142" t="s">
        <v>258</v>
      </c>
      <c r="K142">
        <v>1</v>
      </c>
      <c r="L142">
        <v>180</v>
      </c>
      <c r="M142" s="76">
        <v>100</v>
      </c>
      <c r="N142">
        <f ca="1">INDIRECT(ADDRESS(11+(MATCH(RIGHT(Table3[[#This Row],[spawner_sku]],LEN(Table3[[#This Row],[spawner_sku]])-FIND("/",Table3[[#This Row],[spawner_sku]])),Table1[Entity Prefab])),10,1,1,"Entities"))</f>
        <v>25</v>
      </c>
      <c r="O142" s="76">
        <f ca="1">ROUND((Table3[[#This Row],[XP]]*Table3[[#This Row],[entity_spawned (AVG)]])*(Table3[[#This Row],[activating_chance]]/100),0)</f>
        <v>25</v>
      </c>
      <c r="P142" t="s">
        <v>351</v>
      </c>
      <c r="Q142" s="73"/>
      <c r="Z142" t="s">
        <v>231</v>
      </c>
      <c r="AA142">
        <v>7</v>
      </c>
      <c r="AB142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351</v>
      </c>
      <c r="AH142" t="s">
        <v>516</v>
      </c>
      <c r="AI142">
        <v>1</v>
      </c>
      <c r="AJ142">
        <v>120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Prefab])),10,1,1,"Entities"))</f>
        <v>75</v>
      </c>
      <c r="AM142" s="76">
        <f ca="1">ROUND((Table6[[#This Row],[XP]]*Table6[[#This Row],[entity_spawned (AVG)]])*(Table6[[#This Row],[activating_chance]]/100),0)</f>
        <v>75</v>
      </c>
      <c r="AN142" s="73" t="s">
        <v>351</v>
      </c>
      <c r="AP142" t="s">
        <v>463</v>
      </c>
      <c r="AQ142">
        <v>1</v>
      </c>
      <c r="AR142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Prefab])),10,1,1,"Entities"))</f>
        <v>0</v>
      </c>
      <c r="AU142" s="76">
        <f ca="1">ROUND((Table610[[#This Row],[XP]]*Table610[[#This Row],[entity_spawned (AVG)]])*(Table610[[#This Row],[activating_chance]]/100),0)</f>
        <v>0</v>
      </c>
      <c r="AV142" s="73" t="s">
        <v>352</v>
      </c>
      <c r="AX142" t="s">
        <v>235</v>
      </c>
      <c r="AY142">
        <v>1</v>
      </c>
      <c r="AZ142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352</v>
      </c>
      <c r="BF142" t="s">
        <v>246</v>
      </c>
      <c r="BG142">
        <v>1</v>
      </c>
      <c r="BH142">
        <v>140</v>
      </c>
      <c r="BI142">
        <v>100</v>
      </c>
      <c r="BJ142">
        <f ca="1">INDIRECT(ADDRESS(11+(MATCH(RIGHT(Table11[[#This Row],[spawner_sku]],LEN(Table11[[#This Row],[spawner_sku]])-FIND("/",Table11[[#This Row],[spawner_sku]])),Table1[Entity Prefab])),10,1,1,"Entities"))</f>
        <v>175</v>
      </c>
      <c r="BK142">
        <f ca="1">ROUND((Table11[[#This Row],[XP]]*Table11[[#This Row],[entity_spawned (AVG)]])*(Table11[[#This Row],[activating_chance]]/100),0)</f>
        <v>175</v>
      </c>
      <c r="BL142" s="73" t="s">
        <v>351</v>
      </c>
      <c r="BN142" t="s">
        <v>258</v>
      </c>
      <c r="BO142">
        <v>1</v>
      </c>
      <c r="BP142">
        <v>150</v>
      </c>
      <c r="BQ142">
        <v>80</v>
      </c>
      <c r="BR142">
        <f ca="1">INDIRECT(ADDRESS(11+(MATCH(RIGHT(Table12[[#This Row],[spawner_sku]],LEN(Table12[[#This Row],[spawner_sku]])-FIND("/",Table12[[#This Row],[spawner_sku]])),Table1[Entity Prefab])),10,1,1,"Entities"))</f>
        <v>25</v>
      </c>
      <c r="BS142">
        <f ca="1">ROUND((Table12[[#This Row],[XP]]*Table12[[#This Row],[entity_spawned (AVG)]])*(Table12[[#This Row],[activating_chance]]/100),0)</f>
        <v>20</v>
      </c>
      <c r="BT142" s="73" t="s">
        <v>351</v>
      </c>
      <c r="BV142" t="s">
        <v>398</v>
      </c>
      <c r="BW142">
        <v>1</v>
      </c>
      <c r="BX142">
        <v>200</v>
      </c>
      <c r="BY142">
        <v>100</v>
      </c>
      <c r="BZ142">
        <f ca="1">INDIRECT(ADDRESS(11+(MATCH(RIGHT(Table13[[#This Row],[spawner_sku]],LEN(Table13[[#This Row],[spawner_sku]])-FIND("/",Table13[[#This Row],[spawner_sku]])),Table1[Entity Prefab])),10,1,1,"Entities"))</f>
        <v>75</v>
      </c>
      <c r="CA142">
        <f ca="1">ROUND((Table13[[#This Row],[XP]]*Table13[[#This Row],[entity_spawned (AVG)]])*(Table13[[#This Row],[activating_chance]]/100),0)</f>
        <v>75</v>
      </c>
      <c r="CB142" s="73" t="s">
        <v>351</v>
      </c>
      <c r="CD142" t="s">
        <v>229</v>
      </c>
      <c r="CE142">
        <v>3</v>
      </c>
      <c r="CF142">
        <v>200</v>
      </c>
      <c r="CG142">
        <v>100</v>
      </c>
      <c r="CH142">
        <f ca="1">INDIRECT(ADDRESS(11+(MATCH(RIGHT(Table14[[#This Row],[spawner_sku]],LEN(Table14[[#This Row],[spawner_sku]])-FIND("/",Table14[[#This Row],[spawner_sku]])),Table1[Entity Prefab])),10,1,1,"Entities"))</f>
        <v>25</v>
      </c>
      <c r="CI142">
        <f ca="1">ROUND((Table14[[#This Row],[XP]]*Table14[[#This Row],[entity_spawned (AVG)]])*(Table14[[#This Row],[activating_chance]]/100),0)</f>
        <v>75</v>
      </c>
      <c r="CJ142" s="73" t="s">
        <v>351</v>
      </c>
    </row>
    <row r="143" spans="2:88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351</v>
      </c>
      <c r="J143" t="s">
        <v>258</v>
      </c>
      <c r="K143">
        <v>1</v>
      </c>
      <c r="L143">
        <v>200</v>
      </c>
      <c r="M143" s="76">
        <v>100</v>
      </c>
      <c r="N143">
        <f ca="1">INDIRECT(ADDRESS(11+(MATCH(RIGHT(Table3[[#This Row],[spawner_sku]],LEN(Table3[[#This Row],[spawner_sku]])-FIND("/",Table3[[#This Row],[spawner_sku]])),Table1[Entity Prefab])),10,1,1,"Entities"))</f>
        <v>25</v>
      </c>
      <c r="O143" s="76">
        <f ca="1">ROUND((Table3[[#This Row],[XP]]*Table3[[#This Row],[entity_spawned (AVG)]])*(Table3[[#This Row],[activating_chance]]/100),0)</f>
        <v>25</v>
      </c>
      <c r="P143" t="s">
        <v>351</v>
      </c>
      <c r="Q143" s="73"/>
      <c r="Z143" t="s">
        <v>231</v>
      </c>
      <c r="AA143">
        <v>2</v>
      </c>
      <c r="AB143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351</v>
      </c>
      <c r="AH143" t="s">
        <v>516</v>
      </c>
      <c r="AI143">
        <v>1</v>
      </c>
      <c r="AJ143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Prefab])),10,1,1,"Entities"))</f>
        <v>75</v>
      </c>
      <c r="AM143" s="76">
        <f ca="1">ROUND((Table6[[#This Row],[XP]]*Table6[[#This Row],[entity_spawned (AVG)]])*(Table6[[#This Row],[activating_chance]]/100),0)</f>
        <v>75</v>
      </c>
      <c r="AN143" s="73" t="s">
        <v>351</v>
      </c>
      <c r="AP143" t="s">
        <v>463</v>
      </c>
      <c r="AQ143">
        <v>1</v>
      </c>
      <c r="AR143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Prefab])),10,1,1,"Entities"))</f>
        <v>0</v>
      </c>
      <c r="AU143" s="76">
        <f ca="1">ROUND((Table610[[#This Row],[XP]]*Table610[[#This Row],[entity_spawned (AVG)]])*(Table610[[#This Row],[activating_chance]]/100),0)</f>
        <v>0</v>
      </c>
      <c r="AV143" s="73" t="s">
        <v>352</v>
      </c>
      <c r="AX143" t="s">
        <v>235</v>
      </c>
      <c r="AY143">
        <v>1</v>
      </c>
      <c r="AZ143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352</v>
      </c>
      <c r="BF143" t="s">
        <v>246</v>
      </c>
      <c r="BG143">
        <v>1</v>
      </c>
      <c r="BH143">
        <v>140</v>
      </c>
      <c r="BI143">
        <v>50</v>
      </c>
      <c r="BJ143">
        <f ca="1">INDIRECT(ADDRESS(11+(MATCH(RIGHT(Table11[[#This Row],[spawner_sku]],LEN(Table11[[#This Row],[spawner_sku]])-FIND("/",Table11[[#This Row],[spawner_sku]])),Table1[Entity Prefab])),10,1,1,"Entities"))</f>
        <v>175</v>
      </c>
      <c r="BK143">
        <f ca="1">ROUND((Table11[[#This Row],[XP]]*Table11[[#This Row],[entity_spawned (AVG)]])*(Table11[[#This Row],[activating_chance]]/100),0)</f>
        <v>88</v>
      </c>
      <c r="BL143" s="73" t="s">
        <v>351</v>
      </c>
      <c r="BN143" t="s">
        <v>258</v>
      </c>
      <c r="BO143">
        <v>1</v>
      </c>
      <c r="BP143">
        <v>150</v>
      </c>
      <c r="BQ143">
        <v>30</v>
      </c>
      <c r="BR143">
        <f ca="1">INDIRECT(ADDRESS(11+(MATCH(RIGHT(Table12[[#This Row],[spawner_sku]],LEN(Table12[[#This Row],[spawner_sku]])-FIND("/",Table12[[#This Row],[spawner_sku]])),Table1[Entity Prefab])),10,1,1,"Entities"))</f>
        <v>25</v>
      </c>
      <c r="BS143">
        <f ca="1">ROUND((Table12[[#This Row],[XP]]*Table12[[#This Row],[entity_spawned (AVG)]])*(Table12[[#This Row],[activating_chance]]/100),0)</f>
        <v>8</v>
      </c>
      <c r="BT143" s="73" t="s">
        <v>351</v>
      </c>
      <c r="BV143" t="s">
        <v>398</v>
      </c>
      <c r="BW143">
        <v>1</v>
      </c>
      <c r="BX143">
        <v>200</v>
      </c>
      <c r="BY143">
        <v>80</v>
      </c>
      <c r="BZ143">
        <f ca="1">INDIRECT(ADDRESS(11+(MATCH(RIGHT(Table13[[#This Row],[spawner_sku]],LEN(Table13[[#This Row],[spawner_sku]])-FIND("/",Table13[[#This Row],[spawner_sku]])),Table1[Entity Prefab])),10,1,1,"Entities"))</f>
        <v>75</v>
      </c>
      <c r="CA143">
        <f ca="1">ROUND((Table13[[#This Row],[XP]]*Table13[[#This Row],[entity_spawned (AVG)]])*(Table13[[#This Row],[activating_chance]]/100),0)</f>
        <v>60</v>
      </c>
      <c r="CB143" s="73" t="s">
        <v>351</v>
      </c>
      <c r="CD143" t="s">
        <v>229</v>
      </c>
      <c r="CE143">
        <v>7</v>
      </c>
      <c r="CF143">
        <v>240</v>
      </c>
      <c r="CG143">
        <v>100</v>
      </c>
      <c r="CH143">
        <f ca="1">INDIRECT(ADDRESS(11+(MATCH(RIGHT(Table14[[#This Row],[spawner_sku]],LEN(Table14[[#This Row],[spawner_sku]])-FIND("/",Table14[[#This Row],[spawner_sku]])),Table1[Entity Prefab])),10,1,1,"Entities"))</f>
        <v>25</v>
      </c>
      <c r="CI143">
        <f ca="1">ROUND((Table14[[#This Row],[XP]]*Table14[[#This Row],[entity_spawned (AVG)]])*(Table14[[#This Row],[activating_chance]]/100),0)</f>
        <v>175</v>
      </c>
      <c r="CJ143" s="73" t="s">
        <v>351</v>
      </c>
    </row>
    <row r="144" spans="2:88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351</v>
      </c>
      <c r="J144" t="s">
        <v>258</v>
      </c>
      <c r="K144">
        <v>1</v>
      </c>
      <c r="L144">
        <v>190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Prefab])),10,1,1,"Entities"))</f>
        <v>25</v>
      </c>
      <c r="O144" s="76">
        <f ca="1">ROUND((Table3[[#This Row],[XP]]*Table3[[#This Row],[entity_spawned (AVG)]])*(Table3[[#This Row],[activating_chance]]/100),0)</f>
        <v>25</v>
      </c>
      <c r="P144" t="s">
        <v>351</v>
      </c>
      <c r="Q144" s="73"/>
      <c r="Z144" t="s">
        <v>231</v>
      </c>
      <c r="AA144">
        <v>2</v>
      </c>
      <c r="AB144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351</v>
      </c>
      <c r="AH144" t="s">
        <v>516</v>
      </c>
      <c r="AI144">
        <v>1</v>
      </c>
      <c r="AJ144">
        <v>130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Prefab])),10,1,1,"Entities"))</f>
        <v>75</v>
      </c>
      <c r="AM144" s="76">
        <f ca="1">ROUND((Table6[[#This Row],[XP]]*Table6[[#This Row],[entity_spawned (AVG)]])*(Table6[[#This Row],[activating_chance]]/100),0)</f>
        <v>75</v>
      </c>
      <c r="AN144" s="73" t="s">
        <v>351</v>
      </c>
      <c r="AP144" t="s">
        <v>463</v>
      </c>
      <c r="AQ144">
        <v>1</v>
      </c>
      <c r="AR144">
        <v>180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Prefab])),10,1,1,"Entities"))</f>
        <v>0</v>
      </c>
      <c r="AU144" s="76">
        <f ca="1">ROUND((Table610[[#This Row],[XP]]*Table610[[#This Row],[entity_spawned (AVG)]])*(Table610[[#This Row],[activating_chance]]/100),0)</f>
        <v>0</v>
      </c>
      <c r="AV144" s="73" t="s">
        <v>352</v>
      </c>
      <c r="AX144" t="s">
        <v>235</v>
      </c>
      <c r="AY144">
        <v>1</v>
      </c>
      <c r="AZ144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352</v>
      </c>
      <c r="BF144" t="s">
        <v>246</v>
      </c>
      <c r="BG144">
        <v>1</v>
      </c>
      <c r="BH144">
        <v>140</v>
      </c>
      <c r="BI144">
        <v>50</v>
      </c>
      <c r="BJ144">
        <f ca="1">INDIRECT(ADDRESS(11+(MATCH(RIGHT(Table11[[#This Row],[spawner_sku]],LEN(Table11[[#This Row],[spawner_sku]])-FIND("/",Table11[[#This Row],[spawner_sku]])),Table1[Entity Prefab])),10,1,1,"Entities"))</f>
        <v>175</v>
      </c>
      <c r="BK144">
        <f ca="1">ROUND((Table11[[#This Row],[XP]]*Table11[[#This Row],[entity_spawned (AVG)]])*(Table11[[#This Row],[activating_chance]]/100),0)</f>
        <v>88</v>
      </c>
      <c r="BL144" s="73" t="s">
        <v>351</v>
      </c>
      <c r="BN144" t="s">
        <v>258</v>
      </c>
      <c r="BO144">
        <v>1</v>
      </c>
      <c r="BP144">
        <v>150</v>
      </c>
      <c r="BQ144">
        <v>80</v>
      </c>
      <c r="BR144">
        <f ca="1">INDIRECT(ADDRESS(11+(MATCH(RIGHT(Table12[[#This Row],[spawner_sku]],LEN(Table12[[#This Row],[spawner_sku]])-FIND("/",Table12[[#This Row],[spawner_sku]])),Table1[Entity Prefab])),10,1,1,"Entities"))</f>
        <v>25</v>
      </c>
      <c r="BS144">
        <f ca="1">ROUND((Table12[[#This Row],[XP]]*Table12[[#This Row],[entity_spawned (AVG)]])*(Table12[[#This Row],[activating_chance]]/100),0)</f>
        <v>20</v>
      </c>
      <c r="BT144" s="73" t="s">
        <v>351</v>
      </c>
      <c r="BV144" t="s">
        <v>398</v>
      </c>
      <c r="BW144">
        <v>1</v>
      </c>
      <c r="BX144">
        <v>200</v>
      </c>
      <c r="BY144">
        <v>100</v>
      </c>
      <c r="BZ144">
        <f ca="1">INDIRECT(ADDRESS(11+(MATCH(RIGHT(Table13[[#This Row],[spawner_sku]],LEN(Table13[[#This Row],[spawner_sku]])-FIND("/",Table13[[#This Row],[spawner_sku]])),Table1[Entity Prefab])),10,1,1,"Entities"))</f>
        <v>75</v>
      </c>
      <c r="CA144">
        <f ca="1">ROUND((Table13[[#This Row],[XP]]*Table13[[#This Row],[entity_spawned (AVG)]])*(Table13[[#This Row],[activating_chance]]/100),0)</f>
        <v>75</v>
      </c>
      <c r="CB144" s="73" t="s">
        <v>351</v>
      </c>
      <c r="CD144" t="s">
        <v>229</v>
      </c>
      <c r="CE144">
        <v>3</v>
      </c>
      <c r="CF144">
        <v>280</v>
      </c>
      <c r="CG144">
        <v>100</v>
      </c>
      <c r="CH144">
        <f ca="1">INDIRECT(ADDRESS(11+(MATCH(RIGHT(Table14[[#This Row],[spawner_sku]],LEN(Table14[[#This Row],[spawner_sku]])-FIND("/",Table14[[#This Row],[spawner_sku]])),Table1[Entity Prefab])),10,1,1,"Entities"))</f>
        <v>25</v>
      </c>
      <c r="CI144">
        <f ca="1">ROUND((Table14[[#This Row],[XP]]*Table14[[#This Row],[entity_spawned (AVG)]])*(Table14[[#This Row],[activating_chance]]/100),0)</f>
        <v>75</v>
      </c>
      <c r="CJ144" s="73" t="s">
        <v>351</v>
      </c>
    </row>
    <row r="145" spans="2:88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351</v>
      </c>
      <c r="J145" t="s">
        <v>258</v>
      </c>
      <c r="K145">
        <v>1</v>
      </c>
      <c r="L145">
        <v>200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Prefab])),10,1,1,"Entities"))</f>
        <v>25</v>
      </c>
      <c r="O145" s="76">
        <f ca="1">ROUND((Table3[[#This Row],[XP]]*Table3[[#This Row],[entity_spawned (AVG)]])*(Table3[[#This Row],[activating_chance]]/100),0)</f>
        <v>25</v>
      </c>
      <c r="P145" t="s">
        <v>351</v>
      </c>
      <c r="Q145" s="73"/>
      <c r="Z145" t="s">
        <v>231</v>
      </c>
      <c r="AA145">
        <v>2</v>
      </c>
      <c r="AB145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351</v>
      </c>
      <c r="AH145" t="s">
        <v>406</v>
      </c>
      <c r="AI145">
        <v>1</v>
      </c>
      <c r="AJ145">
        <v>220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Prefab])),10,1,1,"Entities"))</f>
        <v>75</v>
      </c>
      <c r="AM145" s="76">
        <f ca="1">ROUND((Table6[[#This Row],[XP]]*Table6[[#This Row],[entity_spawned (AVG)]])*(Table6[[#This Row],[activating_chance]]/100),0)</f>
        <v>75</v>
      </c>
      <c r="AN145" s="73" t="s">
        <v>351</v>
      </c>
      <c r="AP145" t="s">
        <v>463</v>
      </c>
      <c r="AQ145">
        <v>1</v>
      </c>
      <c r="AR145">
        <v>180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Prefab])),10,1,1,"Entities"))</f>
        <v>0</v>
      </c>
      <c r="AU145" s="76">
        <f ca="1">ROUND((Table610[[#This Row],[XP]]*Table610[[#This Row],[entity_spawned (AVG)]])*(Table610[[#This Row],[activating_chance]]/100),0)</f>
        <v>0</v>
      </c>
      <c r="AV145" s="73" t="s">
        <v>352</v>
      </c>
      <c r="AX145" t="s">
        <v>235</v>
      </c>
      <c r="AY145">
        <v>1</v>
      </c>
      <c r="AZ145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352</v>
      </c>
      <c r="BF145" t="s">
        <v>246</v>
      </c>
      <c r="BG145">
        <v>1</v>
      </c>
      <c r="BH145">
        <v>140</v>
      </c>
      <c r="BI145">
        <v>50</v>
      </c>
      <c r="BJ145">
        <f ca="1">INDIRECT(ADDRESS(11+(MATCH(RIGHT(Table11[[#This Row],[spawner_sku]],LEN(Table11[[#This Row],[spawner_sku]])-FIND("/",Table11[[#This Row],[spawner_sku]])),Table1[Entity Prefab])),10,1,1,"Entities"))</f>
        <v>175</v>
      </c>
      <c r="BK145">
        <f ca="1">ROUND((Table11[[#This Row],[XP]]*Table11[[#This Row],[entity_spawned (AVG)]])*(Table11[[#This Row],[activating_chance]]/100),0)</f>
        <v>88</v>
      </c>
      <c r="BL145" s="73" t="s">
        <v>351</v>
      </c>
      <c r="BN145" t="s">
        <v>258</v>
      </c>
      <c r="BO145">
        <v>1</v>
      </c>
      <c r="BP145">
        <v>150</v>
      </c>
      <c r="BQ145">
        <v>80</v>
      </c>
      <c r="BR145">
        <f ca="1">INDIRECT(ADDRESS(11+(MATCH(RIGHT(Table12[[#This Row],[spawner_sku]],LEN(Table12[[#This Row],[spawner_sku]])-FIND("/",Table12[[#This Row],[spawner_sku]])),Table1[Entity Prefab])),10,1,1,"Entities"))</f>
        <v>25</v>
      </c>
      <c r="BS145">
        <f ca="1">ROUND((Table12[[#This Row],[XP]]*Table12[[#This Row],[entity_spawned (AVG)]])*(Table12[[#This Row],[activating_chance]]/100),0)</f>
        <v>20</v>
      </c>
      <c r="BT145" s="73" t="s">
        <v>351</v>
      </c>
      <c r="BV145" t="s">
        <v>398</v>
      </c>
      <c r="BW145">
        <v>1</v>
      </c>
      <c r="BX145">
        <v>200</v>
      </c>
      <c r="BY145">
        <v>30</v>
      </c>
      <c r="BZ145">
        <f ca="1">INDIRECT(ADDRESS(11+(MATCH(RIGHT(Table13[[#This Row],[spawner_sku]],LEN(Table13[[#This Row],[spawner_sku]])-FIND("/",Table13[[#This Row],[spawner_sku]])),Table1[Entity Prefab])),10,1,1,"Entities"))</f>
        <v>75</v>
      </c>
      <c r="CA145">
        <f ca="1">ROUND((Table13[[#This Row],[XP]]*Table13[[#This Row],[entity_spawned (AVG)]])*(Table13[[#This Row],[activating_chance]]/100),0)</f>
        <v>23</v>
      </c>
      <c r="CB145" s="73" t="s">
        <v>351</v>
      </c>
      <c r="CD145" t="s">
        <v>229</v>
      </c>
      <c r="CE145">
        <v>3</v>
      </c>
      <c r="CF145">
        <v>150</v>
      </c>
      <c r="CG145">
        <v>10</v>
      </c>
      <c r="CH145">
        <f ca="1">INDIRECT(ADDRESS(11+(MATCH(RIGHT(Table14[[#This Row],[spawner_sku]],LEN(Table14[[#This Row],[spawner_sku]])-FIND("/",Table14[[#This Row],[spawner_sku]])),Table1[Entity Prefab])),10,1,1,"Entities"))</f>
        <v>25</v>
      </c>
      <c r="CI145">
        <f ca="1">ROUND((Table14[[#This Row],[XP]]*Table14[[#This Row],[entity_spawned (AVG)]])*(Table14[[#This Row],[activating_chance]]/100),0)</f>
        <v>8</v>
      </c>
      <c r="CJ145" s="73" t="s">
        <v>351</v>
      </c>
    </row>
    <row r="146" spans="2:88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351</v>
      </c>
      <c r="J146" t="s">
        <v>258</v>
      </c>
      <c r="K146">
        <v>1</v>
      </c>
      <c r="L146">
        <v>180</v>
      </c>
      <c r="M146" s="76">
        <v>100</v>
      </c>
      <c r="N146">
        <f ca="1">INDIRECT(ADDRESS(11+(MATCH(RIGHT(Table3[[#This Row],[spawner_sku]],LEN(Table3[[#This Row],[spawner_sku]])-FIND("/",Table3[[#This Row],[spawner_sku]])),Table1[Entity Prefab])),10,1,1,"Entities"))</f>
        <v>25</v>
      </c>
      <c r="O146" s="76">
        <f ca="1">ROUND((Table3[[#This Row],[XP]]*Table3[[#This Row],[entity_spawned (AVG)]])*(Table3[[#This Row],[activating_chance]]/100),0)</f>
        <v>25</v>
      </c>
      <c r="P146" t="s">
        <v>351</v>
      </c>
      <c r="Q146" s="73"/>
      <c r="Z146" t="s">
        <v>231</v>
      </c>
      <c r="AA146">
        <v>8</v>
      </c>
      <c r="AB14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351</v>
      </c>
      <c r="AH146" t="s">
        <v>410</v>
      </c>
      <c r="AI146">
        <v>3</v>
      </c>
      <c r="AJ146">
        <v>120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Prefab])),10,1,1,"Entities"))</f>
        <v>25</v>
      </c>
      <c r="AM146" s="76">
        <f ca="1">ROUND((Table6[[#This Row],[XP]]*Table6[[#This Row],[entity_spawned (AVG)]])*(Table6[[#This Row],[activating_chance]]/100),0)</f>
        <v>75</v>
      </c>
      <c r="AN146" s="73" t="s">
        <v>351</v>
      </c>
      <c r="AP146" t="s">
        <v>463</v>
      </c>
      <c r="AQ146">
        <v>1</v>
      </c>
      <c r="AR146">
        <v>180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Prefab])),10,1,1,"Entities"))</f>
        <v>0</v>
      </c>
      <c r="AU146" s="76">
        <f ca="1">ROUND((Table610[[#This Row],[XP]]*Table610[[#This Row],[entity_spawned (AVG)]])*(Table610[[#This Row],[activating_chance]]/100),0)</f>
        <v>0</v>
      </c>
      <c r="AV146" s="73" t="s">
        <v>352</v>
      </c>
      <c r="AX146" t="s">
        <v>235</v>
      </c>
      <c r="AY146">
        <v>1</v>
      </c>
      <c r="AZ14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352</v>
      </c>
      <c r="BF146" t="s">
        <v>246</v>
      </c>
      <c r="BG146">
        <v>1</v>
      </c>
      <c r="BH146">
        <v>140</v>
      </c>
      <c r="BI146">
        <v>50</v>
      </c>
      <c r="BJ146">
        <f ca="1">INDIRECT(ADDRESS(11+(MATCH(RIGHT(Table11[[#This Row],[spawner_sku]],LEN(Table11[[#This Row],[spawner_sku]])-FIND("/",Table11[[#This Row],[spawner_sku]])),Table1[Entity Prefab])),10,1,1,"Entities"))</f>
        <v>175</v>
      </c>
      <c r="BK146">
        <f ca="1">ROUND((Table11[[#This Row],[XP]]*Table11[[#This Row],[entity_spawned (AVG)]])*(Table11[[#This Row],[activating_chance]]/100),0)</f>
        <v>88</v>
      </c>
      <c r="BL146" s="73" t="s">
        <v>351</v>
      </c>
      <c r="BN146" t="s">
        <v>258</v>
      </c>
      <c r="BO146">
        <v>1</v>
      </c>
      <c r="BP146">
        <v>150</v>
      </c>
      <c r="BQ146">
        <v>30</v>
      </c>
      <c r="BR146">
        <f ca="1">INDIRECT(ADDRESS(11+(MATCH(RIGHT(Table12[[#This Row],[spawner_sku]],LEN(Table12[[#This Row],[spawner_sku]])-FIND("/",Table12[[#This Row],[spawner_sku]])),Table1[Entity Prefab])),10,1,1,"Entities"))</f>
        <v>25</v>
      </c>
      <c r="BS146">
        <f ca="1">ROUND((Table12[[#This Row],[XP]]*Table12[[#This Row],[entity_spawned (AVG)]])*(Table12[[#This Row],[activating_chance]]/100),0)</f>
        <v>8</v>
      </c>
      <c r="BT146" s="73" t="s">
        <v>351</v>
      </c>
      <c r="BV146" t="s">
        <v>398</v>
      </c>
      <c r="BW146">
        <v>1</v>
      </c>
      <c r="BX146">
        <v>200</v>
      </c>
      <c r="BY146">
        <v>100</v>
      </c>
      <c r="BZ146">
        <f ca="1">INDIRECT(ADDRESS(11+(MATCH(RIGHT(Table13[[#This Row],[spawner_sku]],LEN(Table13[[#This Row],[spawner_sku]])-FIND("/",Table13[[#This Row],[spawner_sku]])),Table1[Entity Prefab])),10,1,1,"Entities"))</f>
        <v>75</v>
      </c>
      <c r="CA146">
        <f ca="1">ROUND((Table13[[#This Row],[XP]]*Table13[[#This Row],[entity_spawned (AVG)]])*(Table13[[#This Row],[activating_chance]]/100),0)</f>
        <v>75</v>
      </c>
      <c r="CB146" s="73" t="s">
        <v>351</v>
      </c>
      <c r="CD146" t="s">
        <v>229</v>
      </c>
      <c r="CE146">
        <v>20</v>
      </c>
      <c r="CF146">
        <v>280</v>
      </c>
      <c r="CG146">
        <v>100</v>
      </c>
      <c r="CH146">
        <f ca="1">INDIRECT(ADDRESS(11+(MATCH(RIGHT(Table14[[#This Row],[spawner_sku]],LEN(Table14[[#This Row],[spawner_sku]])-FIND("/",Table14[[#This Row],[spawner_sku]])),Table1[Entity Prefab])),10,1,1,"Entities"))</f>
        <v>25</v>
      </c>
      <c r="CI146">
        <f ca="1">ROUND((Table14[[#This Row],[XP]]*Table14[[#This Row],[entity_spawned (AVG)]])*(Table14[[#This Row],[activating_chance]]/100),0)</f>
        <v>500</v>
      </c>
      <c r="CJ146" s="73" t="s">
        <v>351</v>
      </c>
    </row>
    <row r="147" spans="2:88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351</v>
      </c>
      <c r="J147" t="s">
        <v>258</v>
      </c>
      <c r="K147">
        <v>1</v>
      </c>
      <c r="L147">
        <v>180</v>
      </c>
      <c r="M147" s="76">
        <v>70</v>
      </c>
      <c r="N147">
        <f ca="1">INDIRECT(ADDRESS(11+(MATCH(RIGHT(Table3[[#This Row],[spawner_sku]],LEN(Table3[[#This Row],[spawner_sku]])-FIND("/",Table3[[#This Row],[spawner_sku]])),Table1[Entity Prefab])),10,1,1,"Entities"))</f>
        <v>25</v>
      </c>
      <c r="O147" s="76">
        <f ca="1">ROUND((Table3[[#This Row],[XP]]*Table3[[#This Row],[entity_spawned (AVG)]])*(Table3[[#This Row],[activating_chance]]/100),0)</f>
        <v>18</v>
      </c>
      <c r="P147" t="s">
        <v>351</v>
      </c>
      <c r="Q147" s="73"/>
      <c r="Z147" t="s">
        <v>231</v>
      </c>
      <c r="AA147">
        <v>7</v>
      </c>
      <c r="AB147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351</v>
      </c>
      <c r="AH147" t="s">
        <v>410</v>
      </c>
      <c r="AI147">
        <v>4</v>
      </c>
      <c r="AJ147">
        <v>120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Prefab])),10,1,1,"Entities"))</f>
        <v>25</v>
      </c>
      <c r="AM147" s="76">
        <f ca="1">ROUND((Table6[[#This Row],[XP]]*Table6[[#This Row],[entity_spawned (AVG)]])*(Table6[[#This Row],[activating_chance]]/100),0)</f>
        <v>100</v>
      </c>
      <c r="AN147" s="73" t="s">
        <v>351</v>
      </c>
      <c r="AP147" t="s">
        <v>249</v>
      </c>
      <c r="AQ147">
        <v>1</v>
      </c>
      <c r="AR147">
        <v>500</v>
      </c>
      <c r="AS147" s="76">
        <v>100</v>
      </c>
      <c r="AT147">
        <f ca="1">INDIRECT(ADDRESS(11+(MATCH(RIGHT(Table610[[#This Row],[spawner_sku]],LEN(Table610[[#This Row],[spawner_sku]])-FIND("/",Table610[[#This Row],[spawner_sku]])),Table1[Entity Prefab])),10,1,1,"Entities"))</f>
        <v>75</v>
      </c>
      <c r="AU147" s="76">
        <f ca="1">ROUND((Table610[[#This Row],[XP]]*Table610[[#This Row],[entity_spawned (AVG)]])*(Table610[[#This Row],[activating_chance]]/100),0)</f>
        <v>75</v>
      </c>
      <c r="AV147" s="73" t="s">
        <v>351</v>
      </c>
      <c r="AX147" t="s">
        <v>235</v>
      </c>
      <c r="AY147">
        <v>1</v>
      </c>
      <c r="AZ147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352</v>
      </c>
      <c r="BF147" t="s">
        <v>246</v>
      </c>
      <c r="BG147">
        <v>1</v>
      </c>
      <c r="BH147">
        <v>140</v>
      </c>
      <c r="BI147">
        <v>50</v>
      </c>
      <c r="BJ147">
        <f ca="1">INDIRECT(ADDRESS(11+(MATCH(RIGHT(Table11[[#This Row],[spawner_sku]],LEN(Table11[[#This Row],[spawner_sku]])-FIND("/",Table11[[#This Row],[spawner_sku]])),Table1[Entity Prefab])),10,1,1,"Entities"))</f>
        <v>175</v>
      </c>
      <c r="BK147">
        <f ca="1">ROUND((Table11[[#This Row],[XP]]*Table11[[#This Row],[entity_spawned (AVG)]])*(Table11[[#This Row],[activating_chance]]/100),0)</f>
        <v>88</v>
      </c>
      <c r="BL147" s="73" t="s">
        <v>351</v>
      </c>
      <c r="BN147" t="s">
        <v>258</v>
      </c>
      <c r="BO147">
        <v>1</v>
      </c>
      <c r="BP147">
        <v>150</v>
      </c>
      <c r="BQ147">
        <v>80</v>
      </c>
      <c r="BR147">
        <f ca="1">INDIRECT(ADDRESS(11+(MATCH(RIGHT(Table12[[#This Row],[spawner_sku]],LEN(Table12[[#This Row],[spawner_sku]])-FIND("/",Table12[[#This Row],[spawner_sku]])),Table1[Entity Prefab])),10,1,1,"Entities"))</f>
        <v>25</v>
      </c>
      <c r="BS147">
        <f ca="1">ROUND((Table12[[#This Row],[XP]]*Table12[[#This Row],[entity_spawned (AVG)]])*(Table12[[#This Row],[activating_chance]]/100),0)</f>
        <v>20</v>
      </c>
      <c r="BT147" s="73" t="s">
        <v>351</v>
      </c>
      <c r="BV147" t="s">
        <v>398</v>
      </c>
      <c r="BW147">
        <v>1</v>
      </c>
      <c r="BX147">
        <v>200</v>
      </c>
      <c r="BY147">
        <v>100</v>
      </c>
      <c r="BZ147">
        <f ca="1">INDIRECT(ADDRESS(11+(MATCH(RIGHT(Table13[[#This Row],[spawner_sku]],LEN(Table13[[#This Row],[spawner_sku]])-FIND("/",Table13[[#This Row],[spawner_sku]])),Table1[Entity Prefab])),10,1,1,"Entities"))</f>
        <v>75</v>
      </c>
      <c r="CA147">
        <f ca="1">ROUND((Table13[[#This Row],[XP]]*Table13[[#This Row],[entity_spawned (AVG)]])*(Table13[[#This Row],[activating_chance]]/100),0)</f>
        <v>75</v>
      </c>
      <c r="CB147" s="73" t="s">
        <v>351</v>
      </c>
      <c r="CD147" t="s">
        <v>229</v>
      </c>
      <c r="CE147">
        <v>1</v>
      </c>
      <c r="CF147">
        <v>100</v>
      </c>
      <c r="CG147">
        <v>100</v>
      </c>
      <c r="CH147">
        <f ca="1">INDIRECT(ADDRESS(11+(MATCH(RIGHT(Table14[[#This Row],[spawner_sku]],LEN(Table14[[#This Row],[spawner_sku]])-FIND("/",Table14[[#This Row],[spawner_sku]])),Table1[Entity Prefab])),10,1,1,"Entities"))</f>
        <v>25</v>
      </c>
      <c r="CI147">
        <f ca="1">ROUND((Table14[[#This Row],[XP]]*Table14[[#This Row],[entity_spawned (AVG)]])*(Table14[[#This Row],[activating_chance]]/100),0)</f>
        <v>25</v>
      </c>
      <c r="CJ147" s="73" t="s">
        <v>351</v>
      </c>
    </row>
    <row r="148" spans="2:88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351</v>
      </c>
      <c r="J148" t="s">
        <v>258</v>
      </c>
      <c r="K148">
        <v>1</v>
      </c>
      <c r="L148">
        <v>170</v>
      </c>
      <c r="M148" s="76">
        <v>100</v>
      </c>
      <c r="N148">
        <f ca="1">INDIRECT(ADDRESS(11+(MATCH(RIGHT(Table3[[#This Row],[spawner_sku]],LEN(Table3[[#This Row],[spawner_sku]])-FIND("/",Table3[[#This Row],[spawner_sku]])),Table1[Entity Prefab])),10,1,1,"Entities"))</f>
        <v>25</v>
      </c>
      <c r="O148" s="76">
        <f ca="1">ROUND((Table3[[#This Row],[XP]]*Table3[[#This Row],[entity_spawned (AVG)]])*(Table3[[#This Row],[activating_chance]]/100),0)</f>
        <v>25</v>
      </c>
      <c r="P148" t="s">
        <v>351</v>
      </c>
      <c r="Q148" s="73"/>
      <c r="Z148" t="s">
        <v>231</v>
      </c>
      <c r="AA148">
        <v>3</v>
      </c>
      <c r="AB148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351</v>
      </c>
      <c r="AH148" t="s">
        <v>410</v>
      </c>
      <c r="AI148">
        <v>3</v>
      </c>
      <c r="AJ148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Prefab])),10,1,1,"Entities"))</f>
        <v>25</v>
      </c>
      <c r="AM148" s="76">
        <f ca="1">ROUND((Table6[[#This Row],[XP]]*Table6[[#This Row],[entity_spawned (AVG)]])*(Table6[[#This Row],[activating_chance]]/100),0)</f>
        <v>75</v>
      </c>
      <c r="AN148" s="73" t="s">
        <v>351</v>
      </c>
      <c r="AP148" t="s">
        <v>249</v>
      </c>
      <c r="AQ148">
        <v>1</v>
      </c>
      <c r="AR148">
        <v>500</v>
      </c>
      <c r="AS148" s="76">
        <v>100</v>
      </c>
      <c r="AT148">
        <f ca="1">INDIRECT(ADDRESS(11+(MATCH(RIGHT(Table610[[#This Row],[spawner_sku]],LEN(Table610[[#This Row],[spawner_sku]])-FIND("/",Table610[[#This Row],[spawner_sku]])),Table1[Entity Prefab])),10,1,1,"Entities"))</f>
        <v>75</v>
      </c>
      <c r="AU148" s="76">
        <f ca="1">ROUND((Table610[[#This Row],[XP]]*Table610[[#This Row],[entity_spawned (AVG)]])*(Table610[[#This Row],[activating_chance]]/100),0)</f>
        <v>75</v>
      </c>
      <c r="AV148" s="73" t="s">
        <v>351</v>
      </c>
      <c r="AX148" t="s">
        <v>235</v>
      </c>
      <c r="AY148">
        <v>1</v>
      </c>
      <c r="AZ148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352</v>
      </c>
      <c r="BF148" t="s">
        <v>246</v>
      </c>
      <c r="BG148">
        <v>1</v>
      </c>
      <c r="BH148">
        <v>140</v>
      </c>
      <c r="BI148">
        <v>100</v>
      </c>
      <c r="BJ148">
        <f ca="1">INDIRECT(ADDRESS(11+(MATCH(RIGHT(Table11[[#This Row],[spawner_sku]],LEN(Table11[[#This Row],[spawner_sku]])-FIND("/",Table11[[#This Row],[spawner_sku]])),Table1[Entity Prefab])),10,1,1,"Entities"))</f>
        <v>175</v>
      </c>
      <c r="BK148">
        <f ca="1">ROUND((Table11[[#This Row],[XP]]*Table11[[#This Row],[entity_spawned (AVG)]])*(Table11[[#This Row],[activating_chance]]/100),0)</f>
        <v>175</v>
      </c>
      <c r="BL148" s="73" t="s">
        <v>351</v>
      </c>
      <c r="BN148" t="s">
        <v>258</v>
      </c>
      <c r="BO148">
        <v>1</v>
      </c>
      <c r="BP148">
        <v>150</v>
      </c>
      <c r="BQ148">
        <v>30</v>
      </c>
      <c r="BR148">
        <f ca="1">INDIRECT(ADDRESS(11+(MATCH(RIGHT(Table12[[#This Row],[spawner_sku]],LEN(Table12[[#This Row],[spawner_sku]])-FIND("/",Table12[[#This Row],[spawner_sku]])),Table1[Entity Prefab])),10,1,1,"Entities"))</f>
        <v>25</v>
      </c>
      <c r="BS148">
        <f ca="1">ROUND((Table12[[#This Row],[XP]]*Table12[[#This Row],[entity_spawned (AVG)]])*(Table12[[#This Row],[activating_chance]]/100),0)</f>
        <v>8</v>
      </c>
      <c r="BT148" s="73" t="s">
        <v>351</v>
      </c>
      <c r="BV148" t="s">
        <v>398</v>
      </c>
      <c r="BW148">
        <v>1</v>
      </c>
      <c r="BX148">
        <v>200</v>
      </c>
      <c r="BY148">
        <v>100</v>
      </c>
      <c r="BZ148">
        <f ca="1">INDIRECT(ADDRESS(11+(MATCH(RIGHT(Table13[[#This Row],[spawner_sku]],LEN(Table13[[#This Row],[spawner_sku]])-FIND("/",Table13[[#This Row],[spawner_sku]])),Table1[Entity Prefab])),10,1,1,"Entities"))</f>
        <v>75</v>
      </c>
      <c r="CA148">
        <f ca="1">ROUND((Table13[[#This Row],[XP]]*Table13[[#This Row],[entity_spawned (AVG)]])*(Table13[[#This Row],[activating_chance]]/100),0)</f>
        <v>75</v>
      </c>
      <c r="CB148" s="73" t="s">
        <v>351</v>
      </c>
      <c r="CD148" t="s">
        <v>233</v>
      </c>
      <c r="CE148">
        <v>1</v>
      </c>
      <c r="CF148">
        <v>5000</v>
      </c>
      <c r="CG148">
        <v>75</v>
      </c>
      <c r="CH148">
        <f ca="1">INDIRECT(ADDRESS(11+(MATCH(RIGHT(Table14[[#This Row],[spawner_sku]],LEN(Table14[[#This Row],[spawner_sku]])-FIND("/",Table14[[#This Row],[spawner_sku]])),Table1[Entity Prefab])),10,1,1,"Entities"))</f>
        <v>75</v>
      </c>
      <c r="CI148">
        <f ca="1">ROUND((Table14[[#This Row],[XP]]*Table14[[#This Row],[entity_spawned (AVG)]])*(Table14[[#This Row],[activating_chance]]/100),0)</f>
        <v>56</v>
      </c>
      <c r="CJ148" s="73" t="s">
        <v>351</v>
      </c>
    </row>
    <row r="149" spans="2:88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351</v>
      </c>
      <c r="J149" t="s">
        <v>258</v>
      </c>
      <c r="K149">
        <v>1</v>
      </c>
      <c r="L149">
        <v>150</v>
      </c>
      <c r="M149" s="76">
        <v>80</v>
      </c>
      <c r="N149">
        <f ca="1">INDIRECT(ADDRESS(11+(MATCH(RIGHT(Table3[[#This Row],[spawner_sku]],LEN(Table3[[#This Row],[spawner_sku]])-FIND("/",Table3[[#This Row],[spawner_sku]])),Table1[Entity Prefab])),10,1,1,"Entities"))</f>
        <v>25</v>
      </c>
      <c r="O149" s="76">
        <f ca="1">ROUND((Table3[[#This Row],[XP]]*Table3[[#This Row],[entity_spawned (AVG)]])*(Table3[[#This Row],[activating_chance]]/100),0)</f>
        <v>20</v>
      </c>
      <c r="P149" t="s">
        <v>351</v>
      </c>
      <c r="Q149" s="73"/>
      <c r="Z149" t="s">
        <v>231</v>
      </c>
      <c r="AA149">
        <v>2</v>
      </c>
      <c r="AB149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351</v>
      </c>
      <c r="AH149" t="s">
        <v>410</v>
      </c>
      <c r="AI149">
        <v>6</v>
      </c>
      <c r="AJ149">
        <v>120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Prefab])),10,1,1,"Entities"))</f>
        <v>25</v>
      </c>
      <c r="AM149" s="76">
        <f ca="1">ROUND((Table6[[#This Row],[XP]]*Table6[[#This Row],[entity_spawned (AVG)]])*(Table6[[#This Row],[activating_chance]]/100),0)</f>
        <v>150</v>
      </c>
      <c r="AN149" s="73" t="s">
        <v>351</v>
      </c>
      <c r="AP149" t="s">
        <v>249</v>
      </c>
      <c r="AQ149">
        <v>1</v>
      </c>
      <c r="AR149">
        <v>500</v>
      </c>
      <c r="AS149" s="76">
        <v>100</v>
      </c>
      <c r="AT149">
        <f ca="1">INDIRECT(ADDRESS(11+(MATCH(RIGHT(Table610[[#This Row],[spawner_sku]],LEN(Table610[[#This Row],[spawner_sku]])-FIND("/",Table610[[#This Row],[spawner_sku]])),Table1[Entity Prefab])),10,1,1,"Entities"))</f>
        <v>75</v>
      </c>
      <c r="AU149" s="76">
        <f ca="1">ROUND((Table610[[#This Row],[XP]]*Table610[[#This Row],[entity_spawned (AVG)]])*(Table610[[#This Row],[activating_chance]]/100),0)</f>
        <v>75</v>
      </c>
      <c r="AV149" s="73" t="s">
        <v>351</v>
      </c>
      <c r="AX149" t="s">
        <v>235</v>
      </c>
      <c r="AY149">
        <v>1</v>
      </c>
      <c r="AZ149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352</v>
      </c>
      <c r="BF149" t="s">
        <v>246</v>
      </c>
      <c r="BG149">
        <v>1</v>
      </c>
      <c r="BH149">
        <v>140</v>
      </c>
      <c r="BI149">
        <v>50</v>
      </c>
      <c r="BJ149">
        <f ca="1">INDIRECT(ADDRESS(11+(MATCH(RIGHT(Table11[[#This Row],[spawner_sku]],LEN(Table11[[#This Row],[spawner_sku]])-FIND("/",Table11[[#This Row],[spawner_sku]])),Table1[Entity Prefab])),10,1,1,"Entities"))</f>
        <v>175</v>
      </c>
      <c r="BK149">
        <f ca="1">ROUND((Table11[[#This Row],[XP]]*Table11[[#This Row],[entity_spawned (AVG)]])*(Table11[[#This Row],[activating_chance]]/100),0)</f>
        <v>88</v>
      </c>
      <c r="BL149" s="73" t="s">
        <v>351</v>
      </c>
      <c r="BN149" t="s">
        <v>258</v>
      </c>
      <c r="BO149">
        <v>1</v>
      </c>
      <c r="BP149">
        <v>150</v>
      </c>
      <c r="BQ149">
        <v>100</v>
      </c>
      <c r="BR149">
        <f ca="1">INDIRECT(ADDRESS(11+(MATCH(RIGHT(Table12[[#This Row],[spawner_sku]],LEN(Table12[[#This Row],[spawner_sku]])-FIND("/",Table12[[#This Row],[spawner_sku]])),Table1[Entity Prefab])),10,1,1,"Entities"))</f>
        <v>25</v>
      </c>
      <c r="BS149">
        <f ca="1">ROUND((Table12[[#This Row],[XP]]*Table12[[#This Row],[entity_spawned (AVG)]])*(Table12[[#This Row],[activating_chance]]/100),0)</f>
        <v>25</v>
      </c>
      <c r="BT149" s="73" t="s">
        <v>351</v>
      </c>
      <c r="BV149" t="s">
        <v>398</v>
      </c>
      <c r="BW149">
        <v>1</v>
      </c>
      <c r="BX149">
        <v>200</v>
      </c>
      <c r="BY149">
        <v>80</v>
      </c>
      <c r="BZ149">
        <f ca="1">INDIRECT(ADDRESS(11+(MATCH(RIGHT(Table13[[#This Row],[spawner_sku]],LEN(Table13[[#This Row],[spawner_sku]])-FIND("/",Table13[[#This Row],[spawner_sku]])),Table1[Entity Prefab])),10,1,1,"Entities"))</f>
        <v>75</v>
      </c>
      <c r="CA149">
        <f ca="1">ROUND((Table13[[#This Row],[XP]]*Table13[[#This Row],[entity_spawned (AVG)]])*(Table13[[#This Row],[activating_chance]]/100),0)</f>
        <v>60</v>
      </c>
      <c r="CB149" s="73" t="s">
        <v>351</v>
      </c>
      <c r="CD149" t="s">
        <v>233</v>
      </c>
      <c r="CE149">
        <v>1</v>
      </c>
      <c r="CF149">
        <v>5000</v>
      </c>
      <c r="CG149">
        <v>75</v>
      </c>
      <c r="CH149">
        <f ca="1">INDIRECT(ADDRESS(11+(MATCH(RIGHT(Table14[[#This Row],[spawner_sku]],LEN(Table14[[#This Row],[spawner_sku]])-FIND("/",Table14[[#This Row],[spawner_sku]])),Table1[Entity Prefab])),10,1,1,"Entities"))</f>
        <v>75</v>
      </c>
      <c r="CI149">
        <f ca="1">ROUND((Table14[[#This Row],[XP]]*Table14[[#This Row],[entity_spawned (AVG)]])*(Table14[[#This Row],[activating_chance]]/100),0)</f>
        <v>56</v>
      </c>
      <c r="CJ149" s="73" t="s">
        <v>351</v>
      </c>
    </row>
    <row r="150" spans="2:88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351</v>
      </c>
      <c r="J150" t="s">
        <v>258</v>
      </c>
      <c r="K150">
        <v>1</v>
      </c>
      <c r="L150">
        <v>120</v>
      </c>
      <c r="M150" s="76">
        <v>100</v>
      </c>
      <c r="N150">
        <f ca="1">INDIRECT(ADDRESS(11+(MATCH(RIGHT(Table3[[#This Row],[spawner_sku]],LEN(Table3[[#This Row],[spawner_sku]])-FIND("/",Table3[[#This Row],[spawner_sku]])),Table1[Entity Prefab])),10,1,1,"Entities"))</f>
        <v>25</v>
      </c>
      <c r="O150" s="76">
        <f ca="1">ROUND((Table3[[#This Row],[XP]]*Table3[[#This Row],[entity_spawned (AVG)]])*(Table3[[#This Row],[activating_chance]]/100),0)</f>
        <v>25</v>
      </c>
      <c r="P150" t="s">
        <v>351</v>
      </c>
      <c r="Q150" s="73"/>
      <c r="Z150" t="s">
        <v>231</v>
      </c>
      <c r="AA150">
        <v>1</v>
      </c>
      <c r="AB150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351</v>
      </c>
      <c r="AH150" t="s">
        <v>410</v>
      </c>
      <c r="AI150">
        <v>3</v>
      </c>
      <c r="AJ150">
        <v>120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Prefab])),10,1,1,"Entities"))</f>
        <v>25</v>
      </c>
      <c r="AM150" s="76">
        <f ca="1">ROUND((Table6[[#This Row],[XP]]*Table6[[#This Row],[entity_spawned (AVG)]])*(Table6[[#This Row],[activating_chance]]/100),0)</f>
        <v>75</v>
      </c>
      <c r="AN150" s="73" t="s">
        <v>351</v>
      </c>
      <c r="AP150" t="s">
        <v>515</v>
      </c>
      <c r="AQ150">
        <v>1</v>
      </c>
      <c r="AR150">
        <v>120</v>
      </c>
      <c r="AS150" s="76">
        <v>100</v>
      </c>
      <c r="AT150">
        <f ca="1">INDIRECT(ADDRESS(11+(MATCH(RIGHT(Table610[[#This Row],[spawner_sku]],LEN(Table610[[#This Row],[spawner_sku]])-FIND("/",Table610[[#This Row],[spawner_sku]])),Table1[Entity Prefab])),10,1,1,"Entities"))</f>
        <v>25</v>
      </c>
      <c r="AU150" s="76">
        <f ca="1">ROUND((Table610[[#This Row],[XP]]*Table610[[#This Row],[entity_spawned (AVG)]])*(Table610[[#This Row],[activating_chance]]/100),0)</f>
        <v>25</v>
      </c>
      <c r="AV150" s="73" t="s">
        <v>351</v>
      </c>
      <c r="AX150" t="s">
        <v>235</v>
      </c>
      <c r="AY150">
        <v>1</v>
      </c>
      <c r="AZ150">
        <v>300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Prefab])),10,1,1,"Entities"))</f>
        <v>195</v>
      </c>
      <c r="BC150" s="76">
        <f ca="1">ROUND((Table61011[[#This Row],[XP]]*Table61011[[#This Row],[entity_spawned (AVG)]])*(Table61011[[#This Row],[activating_chance]]/100),0)</f>
        <v>195</v>
      </c>
      <c r="BD150" s="73" t="s">
        <v>352</v>
      </c>
      <c r="BF150" t="s">
        <v>394</v>
      </c>
      <c r="BG150">
        <v>3</v>
      </c>
      <c r="BH150">
        <v>120</v>
      </c>
      <c r="BI150">
        <v>30</v>
      </c>
      <c r="BJ150">
        <f ca="1">INDIRECT(ADDRESS(11+(MATCH(RIGHT(Table11[[#This Row],[spawner_sku]],LEN(Table11[[#This Row],[spawner_sku]])-FIND("/",Table11[[#This Row],[spawner_sku]])),Table1[Entity Prefab])),10,1,1,"Entities"))</f>
        <v>175</v>
      </c>
      <c r="BK150">
        <f ca="1">ROUND((Table11[[#This Row],[XP]]*Table11[[#This Row],[entity_spawned (AVG)]])*(Table11[[#This Row],[activating_chance]]/100),0)</f>
        <v>158</v>
      </c>
      <c r="BL150" s="73" t="s">
        <v>351</v>
      </c>
      <c r="BN150" t="s">
        <v>258</v>
      </c>
      <c r="BO150">
        <v>1</v>
      </c>
      <c r="BP150">
        <v>150</v>
      </c>
      <c r="BQ150">
        <v>100</v>
      </c>
      <c r="BR150">
        <f ca="1">INDIRECT(ADDRESS(11+(MATCH(RIGHT(Table12[[#This Row],[spawner_sku]],LEN(Table12[[#This Row],[spawner_sku]])-FIND("/",Table12[[#This Row],[spawner_sku]])),Table1[Entity Prefab])),10,1,1,"Entities"))</f>
        <v>25</v>
      </c>
      <c r="BS150">
        <f ca="1">ROUND((Table12[[#This Row],[XP]]*Table12[[#This Row],[entity_spawned (AVG)]])*(Table12[[#This Row],[activating_chance]]/100),0)</f>
        <v>25</v>
      </c>
      <c r="BT150" s="73" t="s">
        <v>351</v>
      </c>
      <c r="BV150" t="s">
        <v>398</v>
      </c>
      <c r="BW150">
        <v>1</v>
      </c>
      <c r="BX150">
        <v>200</v>
      </c>
      <c r="BY150">
        <v>100</v>
      </c>
      <c r="BZ150">
        <f ca="1">INDIRECT(ADDRESS(11+(MATCH(RIGHT(Table13[[#This Row],[spawner_sku]],LEN(Table13[[#This Row],[spawner_sku]])-FIND("/",Table13[[#This Row],[spawner_sku]])),Table1[Entity Prefab])),10,1,1,"Entities"))</f>
        <v>75</v>
      </c>
      <c r="CA150">
        <f ca="1">ROUND((Table13[[#This Row],[XP]]*Table13[[#This Row],[entity_spawned (AVG)]])*(Table13[[#This Row],[activating_chance]]/100),0)</f>
        <v>75</v>
      </c>
      <c r="CB150" s="73" t="s">
        <v>351</v>
      </c>
      <c r="CD150" t="s">
        <v>233</v>
      </c>
      <c r="CE150">
        <v>1</v>
      </c>
      <c r="CF150">
        <v>5000</v>
      </c>
      <c r="CG150">
        <v>75</v>
      </c>
      <c r="CH150">
        <f ca="1">INDIRECT(ADDRESS(11+(MATCH(RIGHT(Table14[[#This Row],[spawner_sku]],LEN(Table14[[#This Row],[spawner_sku]])-FIND("/",Table14[[#This Row],[spawner_sku]])),Table1[Entity Prefab])),10,1,1,"Entities"))</f>
        <v>75</v>
      </c>
      <c r="CI150">
        <f ca="1">ROUND((Table14[[#This Row],[XP]]*Table14[[#This Row],[entity_spawned (AVG)]])*(Table14[[#This Row],[activating_chance]]/100),0)</f>
        <v>56</v>
      </c>
      <c r="CJ150" s="73" t="s">
        <v>351</v>
      </c>
    </row>
    <row r="151" spans="2:88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351</v>
      </c>
      <c r="J151" t="s">
        <v>258</v>
      </c>
      <c r="K151">
        <v>1</v>
      </c>
      <c r="L151">
        <v>200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Prefab])),10,1,1,"Entities"))</f>
        <v>25</v>
      </c>
      <c r="O151" s="76">
        <f ca="1">ROUND((Table3[[#This Row],[XP]]*Table3[[#This Row],[entity_spawned (AVG)]])*(Table3[[#This Row],[activating_chance]]/100),0)</f>
        <v>25</v>
      </c>
      <c r="P151" t="s">
        <v>351</v>
      </c>
      <c r="Q151" s="73"/>
      <c r="Z151" t="s">
        <v>231</v>
      </c>
      <c r="AA151">
        <v>2</v>
      </c>
      <c r="AB151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351</v>
      </c>
      <c r="AH151" t="s">
        <v>410</v>
      </c>
      <c r="AI151">
        <v>3</v>
      </c>
      <c r="AJ151">
        <v>120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Prefab])),10,1,1,"Entities"))</f>
        <v>25</v>
      </c>
      <c r="AM151" s="76">
        <f ca="1">ROUND((Table6[[#This Row],[XP]]*Table6[[#This Row],[entity_spawned (AVG)]])*(Table6[[#This Row],[activating_chance]]/100),0)</f>
        <v>75</v>
      </c>
      <c r="AN151" s="73" t="s">
        <v>351</v>
      </c>
      <c r="AP151" t="s">
        <v>515</v>
      </c>
      <c r="AQ151">
        <v>1</v>
      </c>
      <c r="AR151">
        <v>100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Prefab])),10,1,1,"Entities"))</f>
        <v>25</v>
      </c>
      <c r="AU151" s="76">
        <f ca="1">ROUND((Table610[[#This Row],[XP]]*Table610[[#This Row],[entity_spawned (AVG)]])*(Table610[[#This Row],[activating_chance]]/100),0)</f>
        <v>25</v>
      </c>
      <c r="AV151" s="73" t="s">
        <v>351</v>
      </c>
      <c r="AX151" t="s">
        <v>417</v>
      </c>
      <c r="AY151">
        <v>1</v>
      </c>
      <c r="AZ151">
        <v>340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Prefab])),10,1,1,"Entities"))</f>
        <v>263</v>
      </c>
      <c r="BC151" s="76">
        <f ca="1">ROUND((Table61011[[#This Row],[XP]]*Table61011[[#This Row],[entity_spawned (AVG)]])*(Table61011[[#This Row],[activating_chance]]/100),0)</f>
        <v>263</v>
      </c>
      <c r="BD151" s="73" t="s">
        <v>352</v>
      </c>
      <c r="BF151" t="s">
        <v>394</v>
      </c>
      <c r="BG151">
        <v>1</v>
      </c>
      <c r="BH151">
        <v>120</v>
      </c>
      <c r="BI151">
        <v>100</v>
      </c>
      <c r="BJ151">
        <f ca="1">INDIRECT(ADDRESS(11+(MATCH(RIGHT(Table11[[#This Row],[spawner_sku]],LEN(Table11[[#This Row],[spawner_sku]])-FIND("/",Table11[[#This Row],[spawner_sku]])),Table1[Entity Prefab])),10,1,1,"Entities"))</f>
        <v>175</v>
      </c>
      <c r="BK151">
        <f ca="1">ROUND((Table11[[#This Row],[XP]]*Table11[[#This Row],[entity_spawned (AVG)]])*(Table11[[#This Row],[activating_chance]]/100),0)</f>
        <v>175</v>
      </c>
      <c r="BL151" s="73" t="s">
        <v>351</v>
      </c>
      <c r="BN151" t="s">
        <v>258</v>
      </c>
      <c r="BO151">
        <v>1</v>
      </c>
      <c r="BP151">
        <v>150</v>
      </c>
      <c r="BQ151">
        <v>100</v>
      </c>
      <c r="BR151">
        <f ca="1">INDIRECT(ADDRESS(11+(MATCH(RIGHT(Table12[[#This Row],[spawner_sku]],LEN(Table12[[#This Row],[spawner_sku]])-FIND("/",Table12[[#This Row],[spawner_sku]])),Table1[Entity Prefab])),10,1,1,"Entities"))</f>
        <v>25</v>
      </c>
      <c r="BS151">
        <f ca="1">ROUND((Table12[[#This Row],[XP]]*Table12[[#This Row],[entity_spawned (AVG)]])*(Table12[[#This Row],[activating_chance]]/100),0)</f>
        <v>25</v>
      </c>
      <c r="BT151" s="73" t="s">
        <v>351</v>
      </c>
      <c r="BV151" t="s">
        <v>398</v>
      </c>
      <c r="BW151">
        <v>1</v>
      </c>
      <c r="BX151">
        <v>200</v>
      </c>
      <c r="BY151">
        <v>100</v>
      </c>
      <c r="BZ151">
        <f ca="1">INDIRECT(ADDRESS(11+(MATCH(RIGHT(Table13[[#This Row],[spawner_sku]],LEN(Table13[[#This Row],[spawner_sku]])-FIND("/",Table13[[#This Row],[spawner_sku]])),Table1[Entity Prefab])),10,1,1,"Entities"))</f>
        <v>75</v>
      </c>
      <c r="CA151">
        <f ca="1">ROUND((Table13[[#This Row],[XP]]*Table13[[#This Row],[entity_spawned (AVG)]])*(Table13[[#This Row],[activating_chance]]/100),0)</f>
        <v>75</v>
      </c>
      <c r="CB151" s="73" t="s">
        <v>351</v>
      </c>
      <c r="CD151" t="s">
        <v>233</v>
      </c>
      <c r="CE151">
        <v>1</v>
      </c>
      <c r="CF151">
        <v>5000</v>
      </c>
      <c r="CG151">
        <v>75</v>
      </c>
      <c r="CH151">
        <f ca="1">INDIRECT(ADDRESS(11+(MATCH(RIGHT(Table14[[#This Row],[spawner_sku]],LEN(Table14[[#This Row],[spawner_sku]])-FIND("/",Table14[[#This Row],[spawner_sku]])),Table1[Entity Prefab])),10,1,1,"Entities"))</f>
        <v>75</v>
      </c>
      <c r="CI151">
        <f ca="1">ROUND((Table14[[#This Row],[XP]]*Table14[[#This Row],[entity_spawned (AVG)]])*(Table14[[#This Row],[activating_chance]]/100),0)</f>
        <v>56</v>
      </c>
      <c r="CJ151" s="73" t="s">
        <v>351</v>
      </c>
    </row>
    <row r="152" spans="2:88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351</v>
      </c>
      <c r="J152" t="s">
        <v>258</v>
      </c>
      <c r="K152">
        <v>1</v>
      </c>
      <c r="L152">
        <v>170</v>
      </c>
      <c r="M152" s="76">
        <v>100</v>
      </c>
      <c r="N152">
        <f ca="1">INDIRECT(ADDRESS(11+(MATCH(RIGHT(Table3[[#This Row],[spawner_sku]],LEN(Table3[[#This Row],[spawner_sku]])-FIND("/",Table3[[#This Row],[spawner_sku]])),Table1[Entity Prefab])),10,1,1,"Entities"))</f>
        <v>25</v>
      </c>
      <c r="O152" s="76">
        <f ca="1">ROUND((Table3[[#This Row],[XP]]*Table3[[#This Row],[entity_spawned (AVG)]])*(Table3[[#This Row],[activating_chance]]/100),0)</f>
        <v>25</v>
      </c>
      <c r="P152" t="s">
        <v>351</v>
      </c>
      <c r="Q152" s="73"/>
      <c r="Z152" t="s">
        <v>231</v>
      </c>
      <c r="AA152">
        <v>7</v>
      </c>
      <c r="AB152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351</v>
      </c>
      <c r="AH152" t="s">
        <v>256</v>
      </c>
      <c r="AI152">
        <v>1</v>
      </c>
      <c r="AJ152">
        <v>170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Prefab])),10,1,1,"Entities"))</f>
        <v>70</v>
      </c>
      <c r="AM152" s="76">
        <f ca="1">ROUND((Table6[[#This Row],[XP]]*Table6[[#This Row],[entity_spawned (AVG)]])*(Table6[[#This Row],[activating_chance]]/100),0)</f>
        <v>70</v>
      </c>
      <c r="AN152" s="73" t="s">
        <v>352</v>
      </c>
      <c r="AP152" t="s">
        <v>250</v>
      </c>
      <c r="AQ152">
        <v>1</v>
      </c>
      <c r="AR152">
        <v>420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Prefab])),10,1,1,"Entities"))</f>
        <v>83</v>
      </c>
      <c r="AU152" s="76">
        <f ca="1">ROUND((Table610[[#This Row],[XP]]*Table610[[#This Row],[entity_spawned (AVG)]])*(Table610[[#This Row],[activating_chance]]/100),0)</f>
        <v>83</v>
      </c>
      <c r="AV152" s="73" t="s">
        <v>352</v>
      </c>
      <c r="AX152" t="s">
        <v>417</v>
      </c>
      <c r="AY152">
        <v>1</v>
      </c>
      <c r="AZ152">
        <v>340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Prefab])),10,1,1,"Entities"))</f>
        <v>263</v>
      </c>
      <c r="BC152" s="76">
        <f ca="1">ROUND((Table61011[[#This Row],[XP]]*Table61011[[#This Row],[entity_spawned (AVG)]])*(Table61011[[#This Row],[activating_chance]]/100),0)</f>
        <v>263</v>
      </c>
      <c r="BD152" s="73" t="s">
        <v>352</v>
      </c>
      <c r="BF152" t="s">
        <v>247</v>
      </c>
      <c r="BG152">
        <v>1</v>
      </c>
      <c r="BH152">
        <v>180</v>
      </c>
      <c r="BI152">
        <v>100</v>
      </c>
      <c r="BJ152">
        <f ca="1">INDIRECT(ADDRESS(11+(MATCH(RIGHT(Table11[[#This Row],[spawner_sku]],LEN(Table11[[#This Row],[spawner_sku]])-FIND("/",Table11[[#This Row],[spawner_sku]])),Table1[Entity Prefab])),10,1,1,"Entities"))</f>
        <v>35</v>
      </c>
      <c r="BK152">
        <f ca="1">ROUND((Table11[[#This Row],[XP]]*Table11[[#This Row],[entity_spawned (AVG)]])*(Table11[[#This Row],[activating_chance]]/100),0)</f>
        <v>35</v>
      </c>
      <c r="BL152" s="73" t="s">
        <v>351</v>
      </c>
      <c r="BN152" t="s">
        <v>258</v>
      </c>
      <c r="BO152">
        <v>1</v>
      </c>
      <c r="BP152">
        <v>150</v>
      </c>
      <c r="BQ152">
        <v>100</v>
      </c>
      <c r="BR152">
        <f ca="1">INDIRECT(ADDRESS(11+(MATCH(RIGHT(Table12[[#This Row],[spawner_sku]],LEN(Table12[[#This Row],[spawner_sku]])-FIND("/",Table12[[#This Row],[spawner_sku]])),Table1[Entity Prefab])),10,1,1,"Entities"))</f>
        <v>25</v>
      </c>
      <c r="BS152">
        <f ca="1">ROUND((Table12[[#This Row],[XP]]*Table12[[#This Row],[entity_spawned (AVG)]])*(Table12[[#This Row],[activating_chance]]/100),0)</f>
        <v>25</v>
      </c>
      <c r="BT152" s="73" t="s">
        <v>351</v>
      </c>
      <c r="BV152" t="s">
        <v>398</v>
      </c>
      <c r="BW152">
        <v>1</v>
      </c>
      <c r="BX152">
        <v>200</v>
      </c>
      <c r="BY152">
        <v>80</v>
      </c>
      <c r="BZ152">
        <f ca="1">INDIRECT(ADDRESS(11+(MATCH(RIGHT(Table13[[#This Row],[spawner_sku]],LEN(Table13[[#This Row],[spawner_sku]])-FIND("/",Table13[[#This Row],[spawner_sku]])),Table1[Entity Prefab])),10,1,1,"Entities"))</f>
        <v>75</v>
      </c>
      <c r="CA152">
        <f ca="1">ROUND((Table13[[#This Row],[XP]]*Table13[[#This Row],[entity_spawned (AVG)]])*(Table13[[#This Row],[activating_chance]]/100),0)</f>
        <v>60</v>
      </c>
      <c r="CB152" s="73" t="s">
        <v>351</v>
      </c>
      <c r="CD152" t="s">
        <v>233</v>
      </c>
      <c r="CE152">
        <v>1</v>
      </c>
      <c r="CF152">
        <v>5000</v>
      </c>
      <c r="CG152">
        <v>75</v>
      </c>
      <c r="CH152">
        <f ca="1">INDIRECT(ADDRESS(11+(MATCH(RIGHT(Table14[[#This Row],[spawner_sku]],LEN(Table14[[#This Row],[spawner_sku]])-FIND("/",Table14[[#This Row],[spawner_sku]])),Table1[Entity Prefab])),10,1,1,"Entities"))</f>
        <v>75</v>
      </c>
      <c r="CI152">
        <f ca="1">ROUND((Table14[[#This Row],[XP]]*Table14[[#This Row],[entity_spawned (AVG)]])*(Table14[[#This Row],[activating_chance]]/100),0)</f>
        <v>56</v>
      </c>
      <c r="CJ152" s="73" t="s">
        <v>351</v>
      </c>
    </row>
    <row r="153" spans="2:88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351</v>
      </c>
      <c r="J153" t="s">
        <v>258</v>
      </c>
      <c r="K153">
        <v>1</v>
      </c>
      <c r="L153">
        <v>190</v>
      </c>
      <c r="M153" s="76">
        <v>80</v>
      </c>
      <c r="N153">
        <f ca="1">INDIRECT(ADDRESS(11+(MATCH(RIGHT(Table3[[#This Row],[spawner_sku]],LEN(Table3[[#This Row],[spawner_sku]])-FIND("/",Table3[[#This Row],[spawner_sku]])),Table1[Entity Prefab])),10,1,1,"Entities"))</f>
        <v>25</v>
      </c>
      <c r="O153" s="76">
        <f ca="1">ROUND((Table3[[#This Row],[XP]]*Table3[[#This Row],[entity_spawned (AVG)]])*(Table3[[#This Row],[activating_chance]]/100),0)</f>
        <v>20</v>
      </c>
      <c r="P153" t="s">
        <v>351</v>
      </c>
      <c r="Q153" s="73"/>
      <c r="Z153" t="s">
        <v>231</v>
      </c>
      <c r="AA153">
        <v>2</v>
      </c>
      <c r="AB153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351</v>
      </c>
      <c r="AH153" t="s">
        <v>256</v>
      </c>
      <c r="AI153">
        <v>1</v>
      </c>
      <c r="AJ153">
        <v>170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Prefab])),10,1,1,"Entities"))</f>
        <v>70</v>
      </c>
      <c r="AM153" s="76">
        <f ca="1">ROUND((Table6[[#This Row],[XP]]*Table6[[#This Row],[entity_spawned (AVG)]])*(Table6[[#This Row],[activating_chance]]/100),0)</f>
        <v>70</v>
      </c>
      <c r="AN153" s="73" t="s">
        <v>352</v>
      </c>
      <c r="AP153" t="s">
        <v>250</v>
      </c>
      <c r="AQ153">
        <v>1</v>
      </c>
      <c r="AR153">
        <v>420</v>
      </c>
      <c r="AS153" s="76">
        <v>100</v>
      </c>
      <c r="AT153">
        <f ca="1">INDIRECT(ADDRESS(11+(MATCH(RIGHT(Table610[[#This Row],[spawner_sku]],LEN(Table610[[#This Row],[spawner_sku]])-FIND("/",Table610[[#This Row],[spawner_sku]])),Table1[Entity Prefab])),10,1,1,"Entities"))</f>
        <v>83</v>
      </c>
      <c r="AU153" s="76">
        <f ca="1">ROUND((Table610[[#This Row],[XP]]*Table610[[#This Row],[entity_spawned (AVG)]])*(Table610[[#This Row],[activating_chance]]/100),0)</f>
        <v>83</v>
      </c>
      <c r="AV153" s="73" t="s">
        <v>352</v>
      </c>
      <c r="AX153" t="s">
        <v>417</v>
      </c>
      <c r="AY153">
        <v>1</v>
      </c>
      <c r="AZ153">
        <v>340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Prefab])),10,1,1,"Entities"))</f>
        <v>263</v>
      </c>
      <c r="BC153" s="76">
        <f ca="1">ROUND((Table61011[[#This Row],[XP]]*Table61011[[#This Row],[entity_spawned (AVG)]])*(Table61011[[#This Row],[activating_chance]]/100),0)</f>
        <v>263</v>
      </c>
      <c r="BD153" s="73" t="s">
        <v>352</v>
      </c>
      <c r="BF153" t="s">
        <v>247</v>
      </c>
      <c r="BG153">
        <v>1</v>
      </c>
      <c r="BH153">
        <v>180</v>
      </c>
      <c r="BI153">
        <v>100</v>
      </c>
      <c r="BJ153">
        <f ca="1">INDIRECT(ADDRESS(11+(MATCH(RIGHT(Table11[[#This Row],[spawner_sku]],LEN(Table11[[#This Row],[spawner_sku]])-FIND("/",Table11[[#This Row],[spawner_sku]])),Table1[Entity Prefab])),10,1,1,"Entities"))</f>
        <v>35</v>
      </c>
      <c r="BK153">
        <f ca="1">ROUND((Table11[[#This Row],[XP]]*Table11[[#This Row],[entity_spawned (AVG)]])*(Table11[[#This Row],[activating_chance]]/100),0)</f>
        <v>35</v>
      </c>
      <c r="BL153" s="73" t="s">
        <v>351</v>
      </c>
      <c r="BN153" t="s">
        <v>258</v>
      </c>
      <c r="BO153">
        <v>1</v>
      </c>
      <c r="BP153">
        <v>150</v>
      </c>
      <c r="BQ153">
        <v>100</v>
      </c>
      <c r="BR153">
        <f ca="1">INDIRECT(ADDRESS(11+(MATCH(RIGHT(Table12[[#This Row],[spawner_sku]],LEN(Table12[[#This Row],[spawner_sku]])-FIND("/",Table12[[#This Row],[spawner_sku]])),Table1[Entity Prefab])),10,1,1,"Entities"))</f>
        <v>25</v>
      </c>
      <c r="BS153">
        <f ca="1">ROUND((Table12[[#This Row],[XP]]*Table12[[#This Row],[entity_spawned (AVG)]])*(Table12[[#This Row],[activating_chance]]/100),0)</f>
        <v>25</v>
      </c>
      <c r="BT153" s="73" t="s">
        <v>351</v>
      </c>
      <c r="BV153" t="s">
        <v>249</v>
      </c>
      <c r="BW153">
        <v>1</v>
      </c>
      <c r="BX153">
        <v>500</v>
      </c>
      <c r="BY153">
        <v>100</v>
      </c>
      <c r="BZ153">
        <f ca="1">INDIRECT(ADDRESS(11+(MATCH(RIGHT(Table13[[#This Row],[spawner_sku]],LEN(Table13[[#This Row],[spawner_sku]])-FIND("/",Table13[[#This Row],[spawner_sku]])),Table1[Entity Prefab])),10,1,1,"Entities"))</f>
        <v>75</v>
      </c>
      <c r="CA153">
        <f ca="1">ROUND((Table13[[#This Row],[XP]]*Table13[[#This Row],[entity_spawned (AVG)]])*(Table13[[#This Row],[activating_chance]]/100),0)</f>
        <v>75</v>
      </c>
      <c r="CB153" s="73" t="s">
        <v>351</v>
      </c>
      <c r="CD153" t="s">
        <v>233</v>
      </c>
      <c r="CE153">
        <v>1</v>
      </c>
      <c r="CF153">
        <v>5000</v>
      </c>
      <c r="CG153">
        <v>75</v>
      </c>
      <c r="CH153">
        <f ca="1">INDIRECT(ADDRESS(11+(MATCH(RIGHT(Table14[[#This Row],[spawner_sku]],LEN(Table14[[#This Row],[spawner_sku]])-FIND("/",Table14[[#This Row],[spawner_sku]])),Table1[Entity Prefab])),10,1,1,"Entities"))</f>
        <v>75</v>
      </c>
      <c r="CI153">
        <f ca="1">ROUND((Table14[[#This Row],[XP]]*Table14[[#This Row],[entity_spawned (AVG)]])*(Table14[[#This Row],[activating_chance]]/100),0)</f>
        <v>56</v>
      </c>
      <c r="CJ153" s="73" t="s">
        <v>351</v>
      </c>
    </row>
    <row r="154" spans="2:88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351</v>
      </c>
      <c r="J154" t="s">
        <v>258</v>
      </c>
      <c r="K154">
        <v>1</v>
      </c>
      <c r="L154">
        <v>160</v>
      </c>
      <c r="M154" s="76">
        <v>40</v>
      </c>
      <c r="N154">
        <f ca="1">INDIRECT(ADDRESS(11+(MATCH(RIGHT(Table3[[#This Row],[spawner_sku]],LEN(Table3[[#This Row],[spawner_sku]])-FIND("/",Table3[[#This Row],[spawner_sku]])),Table1[Entity Prefab])),10,1,1,"Entities"))</f>
        <v>25</v>
      </c>
      <c r="O154" s="76">
        <f ca="1">ROUND((Table3[[#This Row],[XP]]*Table3[[#This Row],[entity_spawned (AVG)]])*(Table3[[#This Row],[activating_chance]]/100),0)</f>
        <v>10</v>
      </c>
      <c r="P154" t="s">
        <v>351</v>
      </c>
      <c r="Q154" s="73"/>
      <c r="Z154" t="s">
        <v>231</v>
      </c>
      <c r="AA154">
        <v>1</v>
      </c>
      <c r="AB154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351</v>
      </c>
      <c r="AH154" t="s">
        <v>256</v>
      </c>
      <c r="AI154">
        <v>1</v>
      </c>
      <c r="AJ154">
        <v>170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Prefab])),10,1,1,"Entities"))</f>
        <v>70</v>
      </c>
      <c r="AM154" s="76">
        <f ca="1">ROUND((Table6[[#This Row],[XP]]*Table6[[#This Row],[entity_spawned (AVG)]])*(Table6[[#This Row],[activating_chance]]/100),0)</f>
        <v>70</v>
      </c>
      <c r="AN154" s="73" t="s">
        <v>352</v>
      </c>
      <c r="AP154" t="s">
        <v>410</v>
      </c>
      <c r="AQ154">
        <v>1</v>
      </c>
      <c r="AR154">
        <v>150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Prefab])),10,1,1,"Entities"))</f>
        <v>25</v>
      </c>
      <c r="AU154" s="76">
        <f ca="1">ROUND((Table610[[#This Row],[XP]]*Table610[[#This Row],[entity_spawned (AVG)]])*(Table610[[#This Row],[activating_chance]]/100),0)</f>
        <v>25</v>
      </c>
      <c r="AV154" s="73" t="s">
        <v>351</v>
      </c>
      <c r="AX154" t="s">
        <v>417</v>
      </c>
      <c r="AY154">
        <v>1</v>
      </c>
      <c r="AZ154">
        <v>340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Prefab])),10,1,1,"Entities"))</f>
        <v>263</v>
      </c>
      <c r="BC154" s="76">
        <f ca="1">ROUND((Table61011[[#This Row],[XP]]*Table61011[[#This Row],[entity_spawned (AVG)]])*(Table61011[[#This Row],[activating_chance]]/100),0)</f>
        <v>263</v>
      </c>
      <c r="BD154" s="73" t="s">
        <v>352</v>
      </c>
      <c r="BF154" t="s">
        <v>247</v>
      </c>
      <c r="BG154">
        <v>1</v>
      </c>
      <c r="BH154">
        <v>220</v>
      </c>
      <c r="BI154">
        <v>100</v>
      </c>
      <c r="BJ154">
        <f ca="1">INDIRECT(ADDRESS(11+(MATCH(RIGHT(Table11[[#This Row],[spawner_sku]],LEN(Table11[[#This Row],[spawner_sku]])-FIND("/",Table11[[#This Row],[spawner_sku]])),Table1[Entity Prefab])),10,1,1,"Entities"))</f>
        <v>35</v>
      </c>
      <c r="BK154">
        <f ca="1">ROUND((Table11[[#This Row],[XP]]*Table11[[#This Row],[entity_spawned (AVG)]])*(Table11[[#This Row],[activating_chance]]/100),0)</f>
        <v>35</v>
      </c>
      <c r="BL154" s="73" t="s">
        <v>351</v>
      </c>
      <c r="BN154" t="s">
        <v>258</v>
      </c>
      <c r="BO154">
        <v>1</v>
      </c>
      <c r="BP154">
        <v>150</v>
      </c>
      <c r="BQ154">
        <v>30</v>
      </c>
      <c r="BR154">
        <f ca="1">INDIRECT(ADDRESS(11+(MATCH(RIGHT(Table12[[#This Row],[spawner_sku]],LEN(Table12[[#This Row],[spawner_sku]])-FIND("/",Table12[[#This Row],[spawner_sku]])),Table1[Entity Prefab])),10,1,1,"Entities"))</f>
        <v>25</v>
      </c>
      <c r="BS154">
        <f ca="1">ROUND((Table12[[#This Row],[XP]]*Table12[[#This Row],[entity_spawned (AVG)]])*(Table12[[#This Row],[activating_chance]]/100),0)</f>
        <v>8</v>
      </c>
      <c r="BT154" s="73" t="s">
        <v>351</v>
      </c>
      <c r="BV154" t="s">
        <v>249</v>
      </c>
      <c r="BW154">
        <v>1</v>
      </c>
      <c r="BX154">
        <v>500</v>
      </c>
      <c r="BY154">
        <v>100</v>
      </c>
      <c r="BZ154">
        <f ca="1">INDIRECT(ADDRESS(11+(MATCH(RIGHT(Table13[[#This Row],[spawner_sku]],LEN(Table13[[#This Row],[spawner_sku]])-FIND("/",Table13[[#This Row],[spawner_sku]])),Table1[Entity Prefab])),10,1,1,"Entities"))</f>
        <v>75</v>
      </c>
      <c r="CA154">
        <f ca="1">ROUND((Table13[[#This Row],[XP]]*Table13[[#This Row],[entity_spawned (AVG)]])*(Table13[[#This Row],[activating_chance]]/100),0)</f>
        <v>75</v>
      </c>
      <c r="CB154" s="73" t="s">
        <v>351</v>
      </c>
      <c r="CD154" t="s">
        <v>233</v>
      </c>
      <c r="CE154">
        <v>1</v>
      </c>
      <c r="CF154">
        <v>5000</v>
      </c>
      <c r="CG154">
        <v>75</v>
      </c>
      <c r="CH154">
        <f ca="1">INDIRECT(ADDRESS(11+(MATCH(RIGHT(Table14[[#This Row],[spawner_sku]],LEN(Table14[[#This Row],[spawner_sku]])-FIND("/",Table14[[#This Row],[spawner_sku]])),Table1[Entity Prefab])),10,1,1,"Entities"))</f>
        <v>75</v>
      </c>
      <c r="CI154">
        <f ca="1">ROUND((Table14[[#This Row],[XP]]*Table14[[#This Row],[entity_spawned (AVG)]])*(Table14[[#This Row],[activating_chance]]/100),0)</f>
        <v>56</v>
      </c>
      <c r="CJ154" s="73" t="s">
        <v>351</v>
      </c>
    </row>
    <row r="155" spans="2:88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351</v>
      </c>
      <c r="J155" t="s">
        <v>260</v>
      </c>
      <c r="K155">
        <v>1</v>
      </c>
      <c r="L155">
        <v>240</v>
      </c>
      <c r="M155" s="76">
        <v>100</v>
      </c>
      <c r="N155">
        <f ca="1">INDIRECT(ADDRESS(11+(MATCH(RIGHT(Table3[[#This Row],[spawner_sku]],LEN(Table3[[#This Row],[spawner_sku]])-FIND("/",Table3[[#This Row],[spawner_sku]])),Table1[Entity Prefab])),10,1,1,"Entities"))</f>
        <v>50</v>
      </c>
      <c r="O155" s="76">
        <f ca="1">ROUND((Table3[[#This Row],[XP]]*Table3[[#This Row],[entity_spawned (AVG)]])*(Table3[[#This Row],[activating_chance]]/100),0)</f>
        <v>50</v>
      </c>
      <c r="P155" t="s">
        <v>351</v>
      </c>
      <c r="Q155" s="73"/>
      <c r="Z155" t="s">
        <v>231</v>
      </c>
      <c r="AA155">
        <v>2</v>
      </c>
      <c r="AB155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351</v>
      </c>
      <c r="AH155" t="s">
        <v>256</v>
      </c>
      <c r="AI155">
        <v>1</v>
      </c>
      <c r="AJ155">
        <v>170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Prefab])),10,1,1,"Entities"))</f>
        <v>70</v>
      </c>
      <c r="AM155" s="76">
        <f ca="1">ROUND((Table6[[#This Row],[XP]]*Table6[[#This Row],[entity_spawned (AVG)]])*(Table6[[#This Row],[activating_chance]]/100),0)</f>
        <v>70</v>
      </c>
      <c r="AN155" s="73" t="s">
        <v>352</v>
      </c>
      <c r="AP155" t="s">
        <v>410</v>
      </c>
      <c r="AQ155">
        <v>1</v>
      </c>
      <c r="AR155">
        <v>150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Prefab])),10,1,1,"Entities"))</f>
        <v>25</v>
      </c>
      <c r="AU155" s="76">
        <f ca="1">ROUND((Table610[[#This Row],[XP]]*Table610[[#This Row],[entity_spawned (AVG)]])*(Table610[[#This Row],[activating_chance]]/100),0)</f>
        <v>25</v>
      </c>
      <c r="AV155" s="73" t="s">
        <v>351</v>
      </c>
      <c r="AX155" t="s">
        <v>417</v>
      </c>
      <c r="AY155">
        <v>1</v>
      </c>
      <c r="AZ155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352</v>
      </c>
      <c r="BF155" t="s">
        <v>247</v>
      </c>
      <c r="BG155">
        <v>1</v>
      </c>
      <c r="BH155">
        <v>220</v>
      </c>
      <c r="BI155">
        <v>100</v>
      </c>
      <c r="BJ155">
        <f ca="1">INDIRECT(ADDRESS(11+(MATCH(RIGHT(Table11[[#This Row],[spawner_sku]],LEN(Table11[[#This Row],[spawner_sku]])-FIND("/",Table11[[#This Row],[spawner_sku]])),Table1[Entity Prefab])),10,1,1,"Entities"))</f>
        <v>35</v>
      </c>
      <c r="BK155">
        <f ca="1">ROUND((Table11[[#This Row],[XP]]*Table11[[#This Row],[entity_spawned (AVG)]])*(Table11[[#This Row],[activating_chance]]/100),0)</f>
        <v>35</v>
      </c>
      <c r="BL155" s="73" t="s">
        <v>351</v>
      </c>
      <c r="BN155" t="s">
        <v>258</v>
      </c>
      <c r="BO155">
        <v>1</v>
      </c>
      <c r="BP155">
        <v>150</v>
      </c>
      <c r="BQ155">
        <v>80</v>
      </c>
      <c r="BR155">
        <f ca="1">INDIRECT(ADDRESS(11+(MATCH(RIGHT(Table12[[#This Row],[spawner_sku]],LEN(Table12[[#This Row],[spawner_sku]])-FIND("/",Table12[[#This Row],[spawner_sku]])),Table1[Entity Prefab])),10,1,1,"Entities"))</f>
        <v>25</v>
      </c>
      <c r="BS155">
        <f ca="1">ROUND((Table12[[#This Row],[XP]]*Table12[[#This Row],[entity_spawned (AVG)]])*(Table12[[#This Row],[activating_chance]]/100),0)</f>
        <v>20</v>
      </c>
      <c r="BT155" s="73" t="s">
        <v>351</v>
      </c>
      <c r="BV155" t="s">
        <v>249</v>
      </c>
      <c r="BW155">
        <v>1</v>
      </c>
      <c r="BX155">
        <v>500</v>
      </c>
      <c r="BY155">
        <v>75</v>
      </c>
      <c r="BZ155">
        <f ca="1">INDIRECT(ADDRESS(11+(MATCH(RIGHT(Table13[[#This Row],[spawner_sku]],LEN(Table13[[#This Row],[spawner_sku]])-FIND("/",Table13[[#This Row],[spawner_sku]])),Table1[Entity Prefab])),10,1,1,"Entities"))</f>
        <v>75</v>
      </c>
      <c r="CA155">
        <f ca="1">ROUND((Table13[[#This Row],[XP]]*Table13[[#This Row],[entity_spawned (AVG)]])*(Table13[[#This Row],[activating_chance]]/100),0)</f>
        <v>56</v>
      </c>
      <c r="CB155" s="73" t="s">
        <v>351</v>
      </c>
      <c r="CD155" t="s">
        <v>233</v>
      </c>
      <c r="CE155">
        <v>1</v>
      </c>
      <c r="CF155">
        <v>5000</v>
      </c>
      <c r="CG155">
        <v>75</v>
      </c>
      <c r="CH155">
        <f ca="1">INDIRECT(ADDRESS(11+(MATCH(RIGHT(Table14[[#This Row],[spawner_sku]],LEN(Table14[[#This Row],[spawner_sku]])-FIND("/",Table14[[#This Row],[spawner_sku]])),Table1[Entity Prefab])),10,1,1,"Entities"))</f>
        <v>75</v>
      </c>
      <c r="CI155">
        <f ca="1">ROUND((Table14[[#This Row],[XP]]*Table14[[#This Row],[entity_spawned (AVG)]])*(Table14[[#This Row],[activating_chance]]/100),0)</f>
        <v>56</v>
      </c>
      <c r="CJ155" s="73" t="s">
        <v>351</v>
      </c>
    </row>
    <row r="156" spans="2:88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351</v>
      </c>
      <c r="J156" t="s">
        <v>260</v>
      </c>
      <c r="K156">
        <v>1</v>
      </c>
      <c r="L156">
        <v>220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Prefab])),10,1,1,"Entities"))</f>
        <v>50</v>
      </c>
      <c r="O156" s="76">
        <f ca="1">ROUND((Table3[[#This Row],[XP]]*Table3[[#This Row],[entity_spawned (AVG)]])*(Table3[[#This Row],[activating_chance]]/100),0)</f>
        <v>50</v>
      </c>
      <c r="P156" t="s">
        <v>351</v>
      </c>
      <c r="Q156" s="73"/>
      <c r="Z156" t="s">
        <v>231</v>
      </c>
      <c r="AA156">
        <v>1</v>
      </c>
      <c r="AB15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351</v>
      </c>
      <c r="AH156" t="s">
        <v>256</v>
      </c>
      <c r="AI156">
        <v>1</v>
      </c>
      <c r="AJ15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352</v>
      </c>
      <c r="AP156" t="s">
        <v>410</v>
      </c>
      <c r="AQ156">
        <v>1</v>
      </c>
      <c r="AR156">
        <v>90</v>
      </c>
      <c r="AS156" s="76">
        <v>50</v>
      </c>
      <c r="AT156">
        <f ca="1">INDIRECT(ADDRESS(11+(MATCH(RIGHT(Table610[[#This Row],[spawner_sku]],LEN(Table610[[#This Row],[spawner_sku]])-FIND("/",Table610[[#This Row],[spawner_sku]])),Table1[Entity Prefab])),10,1,1,"Entities"))</f>
        <v>25</v>
      </c>
      <c r="AU156" s="76">
        <f ca="1">ROUND((Table610[[#This Row],[XP]]*Table610[[#This Row],[entity_spawned (AVG)]])*(Table610[[#This Row],[activating_chance]]/100),0)</f>
        <v>13</v>
      </c>
      <c r="AV156" s="73" t="s">
        <v>351</v>
      </c>
      <c r="AX156" t="s">
        <v>417</v>
      </c>
      <c r="AY156">
        <v>1</v>
      </c>
      <c r="AZ15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352</v>
      </c>
      <c r="BF156" t="s">
        <v>247</v>
      </c>
      <c r="BG156">
        <v>1</v>
      </c>
      <c r="BH156">
        <v>220</v>
      </c>
      <c r="BI156">
        <v>80</v>
      </c>
      <c r="BJ156">
        <f ca="1">INDIRECT(ADDRESS(11+(MATCH(RIGHT(Table11[[#This Row],[spawner_sku]],LEN(Table11[[#This Row],[spawner_sku]])-FIND("/",Table11[[#This Row],[spawner_sku]])),Table1[Entity Prefab])),10,1,1,"Entities"))</f>
        <v>35</v>
      </c>
      <c r="BK156">
        <f ca="1">ROUND((Table11[[#This Row],[XP]]*Table11[[#This Row],[entity_spawned (AVG)]])*(Table11[[#This Row],[activating_chance]]/100),0)</f>
        <v>28</v>
      </c>
      <c r="BL156" s="73" t="s">
        <v>351</v>
      </c>
      <c r="BN156" t="s">
        <v>258</v>
      </c>
      <c r="BO156">
        <v>1</v>
      </c>
      <c r="BP156">
        <v>150</v>
      </c>
      <c r="BQ156">
        <v>100</v>
      </c>
      <c r="BR156">
        <f ca="1">INDIRECT(ADDRESS(11+(MATCH(RIGHT(Table12[[#This Row],[spawner_sku]],LEN(Table12[[#This Row],[spawner_sku]])-FIND("/",Table12[[#This Row],[spawner_sku]])),Table1[Entity Prefab])),10,1,1,"Entities"))</f>
        <v>25</v>
      </c>
      <c r="BS156">
        <f ca="1">ROUND((Table12[[#This Row],[XP]]*Table12[[#This Row],[entity_spawned (AVG)]])*(Table12[[#This Row],[activating_chance]]/100),0)</f>
        <v>25</v>
      </c>
      <c r="BT156" s="73" t="s">
        <v>351</v>
      </c>
      <c r="BV156" t="s">
        <v>249</v>
      </c>
      <c r="BW156">
        <v>1</v>
      </c>
      <c r="BX156">
        <v>500</v>
      </c>
      <c r="BY156">
        <v>100</v>
      </c>
      <c r="BZ156">
        <f ca="1">INDIRECT(ADDRESS(11+(MATCH(RIGHT(Table13[[#This Row],[spawner_sku]],LEN(Table13[[#This Row],[spawner_sku]])-FIND("/",Table13[[#This Row],[spawner_sku]])),Table1[Entity Prefab])),10,1,1,"Entities"))</f>
        <v>75</v>
      </c>
      <c r="CA156">
        <f ca="1">ROUND((Table13[[#This Row],[XP]]*Table13[[#This Row],[entity_spawned (AVG)]])*(Table13[[#This Row],[activating_chance]]/100),0)</f>
        <v>75</v>
      </c>
      <c r="CB156" s="73" t="s">
        <v>351</v>
      </c>
      <c r="CD156" t="s">
        <v>233</v>
      </c>
      <c r="CE156">
        <v>1</v>
      </c>
      <c r="CF156">
        <v>5000</v>
      </c>
      <c r="CG156">
        <v>75</v>
      </c>
      <c r="CH156">
        <f ca="1">INDIRECT(ADDRESS(11+(MATCH(RIGHT(Table14[[#This Row],[spawner_sku]],LEN(Table14[[#This Row],[spawner_sku]])-FIND("/",Table14[[#This Row],[spawner_sku]])),Table1[Entity Prefab])),10,1,1,"Entities"))</f>
        <v>75</v>
      </c>
      <c r="CI156">
        <f ca="1">ROUND((Table14[[#This Row],[XP]]*Table14[[#This Row],[entity_spawned (AVG)]])*(Table14[[#This Row],[activating_chance]]/100),0)</f>
        <v>56</v>
      </c>
      <c r="CJ156" s="73" t="s">
        <v>351</v>
      </c>
    </row>
    <row r="157" spans="2:88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351</v>
      </c>
      <c r="J157" t="s">
        <v>260</v>
      </c>
      <c r="K157">
        <v>1</v>
      </c>
      <c r="L157">
        <v>250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Prefab])),10,1,1,"Entities"))</f>
        <v>50</v>
      </c>
      <c r="O157" s="76">
        <f ca="1">ROUND((Table3[[#This Row],[XP]]*Table3[[#This Row],[entity_spawned (AVG)]])*(Table3[[#This Row],[activating_chance]]/100),0)</f>
        <v>50</v>
      </c>
      <c r="P157" t="s">
        <v>351</v>
      </c>
      <c r="Q157" s="73"/>
      <c r="Z157" t="s">
        <v>231</v>
      </c>
      <c r="AA157">
        <v>1</v>
      </c>
      <c r="AB157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351</v>
      </c>
      <c r="AH157" t="s">
        <v>256</v>
      </c>
      <c r="AI157">
        <v>1</v>
      </c>
      <c r="AJ157">
        <v>170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Prefab])),10,1,1,"Entities"))</f>
        <v>70</v>
      </c>
      <c r="AM157" s="76">
        <f ca="1">ROUND((Table6[[#This Row],[XP]]*Table6[[#This Row],[entity_spawned (AVG)]])*(Table6[[#This Row],[activating_chance]]/100),0)</f>
        <v>70</v>
      </c>
      <c r="AN157" s="73" t="s">
        <v>352</v>
      </c>
      <c r="AP157" t="s">
        <v>410</v>
      </c>
      <c r="AQ157">
        <v>1</v>
      </c>
      <c r="AR157">
        <v>150</v>
      </c>
      <c r="AS157" s="76">
        <v>100</v>
      </c>
      <c r="AT157">
        <f ca="1">INDIRECT(ADDRESS(11+(MATCH(RIGHT(Table610[[#This Row],[spawner_sku]],LEN(Table610[[#This Row],[spawner_sku]])-FIND("/",Table610[[#This Row],[spawner_sku]])),Table1[Entity Prefab])),10,1,1,"Entities"))</f>
        <v>25</v>
      </c>
      <c r="AU157" s="76">
        <f ca="1">ROUND((Table610[[#This Row],[XP]]*Table610[[#This Row],[entity_spawned (AVG)]])*(Table610[[#This Row],[activating_chance]]/100),0)</f>
        <v>25</v>
      </c>
      <c r="AV157" s="73" t="s">
        <v>351</v>
      </c>
      <c r="AX157" t="s">
        <v>417</v>
      </c>
      <c r="AY157">
        <v>1</v>
      </c>
      <c r="AZ157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352</v>
      </c>
      <c r="BF157" t="s">
        <v>471</v>
      </c>
      <c r="BG157">
        <v>1</v>
      </c>
      <c r="BH157">
        <v>280</v>
      </c>
      <c r="BI157">
        <v>100</v>
      </c>
      <c r="BJ157">
        <f ca="1">INDIRECT(ADDRESS(11+(MATCH(RIGHT(Table11[[#This Row],[spawner_sku]],LEN(Table11[[#This Row],[spawner_sku]])-FIND("/",Table11[[#This Row],[spawner_sku]])),Table1[Entity Prefab])),10,1,1,"Entities"))</f>
        <v>70</v>
      </c>
      <c r="BK157">
        <f ca="1">ROUND((Table11[[#This Row],[XP]]*Table11[[#This Row],[entity_spawned (AVG)]])*(Table11[[#This Row],[activating_chance]]/100),0)</f>
        <v>70</v>
      </c>
      <c r="BL157" s="73" t="s">
        <v>352</v>
      </c>
      <c r="BN157" t="s">
        <v>258</v>
      </c>
      <c r="BO157">
        <v>1</v>
      </c>
      <c r="BP157">
        <v>150</v>
      </c>
      <c r="BQ157">
        <v>80</v>
      </c>
      <c r="BR157">
        <f ca="1">INDIRECT(ADDRESS(11+(MATCH(RIGHT(Table12[[#This Row],[spawner_sku]],LEN(Table12[[#This Row],[spawner_sku]])-FIND("/",Table12[[#This Row],[spawner_sku]])),Table1[Entity Prefab])),10,1,1,"Entities"))</f>
        <v>25</v>
      </c>
      <c r="BS157">
        <f ca="1">ROUND((Table12[[#This Row],[XP]]*Table12[[#This Row],[entity_spawned (AVG)]])*(Table12[[#This Row],[activating_chance]]/100),0)</f>
        <v>20</v>
      </c>
      <c r="BT157" s="73" t="s">
        <v>351</v>
      </c>
      <c r="BV157" t="s">
        <v>249</v>
      </c>
      <c r="BW157">
        <v>1</v>
      </c>
      <c r="BX157">
        <v>500</v>
      </c>
      <c r="BY157">
        <v>100</v>
      </c>
      <c r="BZ157">
        <f ca="1">INDIRECT(ADDRESS(11+(MATCH(RIGHT(Table13[[#This Row],[spawner_sku]],LEN(Table13[[#This Row],[spawner_sku]])-FIND("/",Table13[[#This Row],[spawner_sku]])),Table1[Entity Prefab])),10,1,1,"Entities"))</f>
        <v>75</v>
      </c>
      <c r="CA157">
        <f ca="1">ROUND((Table13[[#This Row],[XP]]*Table13[[#This Row],[entity_spawned (AVG)]])*(Table13[[#This Row],[activating_chance]]/100),0)</f>
        <v>75</v>
      </c>
      <c r="CB157" s="73" t="s">
        <v>351</v>
      </c>
      <c r="CD157" t="s">
        <v>417</v>
      </c>
      <c r="CE157">
        <v>1</v>
      </c>
      <c r="CF157">
        <v>340</v>
      </c>
      <c r="CG157">
        <v>100</v>
      </c>
      <c r="CH157">
        <f ca="1">INDIRECT(ADDRESS(11+(MATCH(RIGHT(Table14[[#This Row],[spawner_sku]],LEN(Table14[[#This Row],[spawner_sku]])-FIND("/",Table14[[#This Row],[spawner_sku]])),Table1[Entity Prefab])),10,1,1,"Entities"))</f>
        <v>263</v>
      </c>
      <c r="CI157">
        <f ca="1">ROUND((Table14[[#This Row],[XP]]*Table14[[#This Row],[entity_spawned (AVG)]])*(Table14[[#This Row],[activating_chance]]/100),0)</f>
        <v>263</v>
      </c>
      <c r="CJ157" s="73" t="s">
        <v>352</v>
      </c>
    </row>
    <row r="158" spans="2:88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351</v>
      </c>
      <c r="J158" t="s">
        <v>260</v>
      </c>
      <c r="K158">
        <v>1</v>
      </c>
      <c r="L158">
        <v>220</v>
      </c>
      <c r="M158" s="76">
        <v>100</v>
      </c>
      <c r="N158">
        <f ca="1">INDIRECT(ADDRESS(11+(MATCH(RIGHT(Table3[[#This Row],[spawner_sku]],LEN(Table3[[#This Row],[spawner_sku]])-FIND("/",Table3[[#This Row],[spawner_sku]])),Table1[Entity Prefab])),10,1,1,"Entities"))</f>
        <v>50</v>
      </c>
      <c r="O158" s="76">
        <f ca="1">ROUND((Table3[[#This Row],[XP]]*Table3[[#This Row],[entity_spawned (AVG)]])*(Table3[[#This Row],[activating_chance]]/100),0)</f>
        <v>50</v>
      </c>
      <c r="P158" t="s">
        <v>351</v>
      </c>
      <c r="Q158" s="73"/>
      <c r="Z158" t="s">
        <v>232</v>
      </c>
      <c r="AA158">
        <v>1</v>
      </c>
      <c r="AB158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351</v>
      </c>
      <c r="AH158" t="s">
        <v>257</v>
      </c>
      <c r="AI158">
        <v>1</v>
      </c>
      <c r="AJ158">
        <v>170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Prefab])),10,1,1,"Entities"))</f>
        <v>70</v>
      </c>
      <c r="AM158" s="76">
        <f ca="1">ROUND((Table6[[#This Row],[XP]]*Table6[[#This Row],[entity_spawned (AVG)]])*(Table6[[#This Row],[activating_chance]]/100),0)</f>
        <v>70</v>
      </c>
      <c r="AN158" s="73" t="s">
        <v>352</v>
      </c>
      <c r="AP158" t="s">
        <v>410</v>
      </c>
      <c r="AQ158">
        <v>1</v>
      </c>
      <c r="AR158">
        <v>90</v>
      </c>
      <c r="AS158" s="76">
        <v>100</v>
      </c>
      <c r="AT158">
        <f ca="1">INDIRECT(ADDRESS(11+(MATCH(RIGHT(Table610[[#This Row],[spawner_sku]],LEN(Table610[[#This Row],[spawner_sku]])-FIND("/",Table610[[#This Row],[spawner_sku]])),Table1[Entity Prefab])),10,1,1,"Entities"))</f>
        <v>25</v>
      </c>
      <c r="AU158" s="76">
        <f ca="1">ROUND((Table610[[#This Row],[XP]]*Table610[[#This Row],[entity_spawned (AVG)]])*(Table610[[#This Row],[activating_chance]]/100),0)</f>
        <v>25</v>
      </c>
      <c r="AV158" s="73" t="s">
        <v>351</v>
      </c>
      <c r="AX158" t="s">
        <v>417</v>
      </c>
      <c r="AY158">
        <v>1</v>
      </c>
      <c r="AZ158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352</v>
      </c>
      <c r="BF158" t="s">
        <v>471</v>
      </c>
      <c r="BG158">
        <v>1</v>
      </c>
      <c r="BH158">
        <v>280</v>
      </c>
      <c r="BI158">
        <v>100</v>
      </c>
      <c r="BJ158">
        <f ca="1">INDIRECT(ADDRESS(11+(MATCH(RIGHT(Table11[[#This Row],[spawner_sku]],LEN(Table11[[#This Row],[spawner_sku]])-FIND("/",Table11[[#This Row],[spawner_sku]])),Table1[Entity Prefab])),10,1,1,"Entities"))</f>
        <v>70</v>
      </c>
      <c r="BK158">
        <f ca="1">ROUND((Table11[[#This Row],[XP]]*Table11[[#This Row],[entity_spawned (AVG)]])*(Table11[[#This Row],[activating_chance]]/100),0)</f>
        <v>70</v>
      </c>
      <c r="BL158" s="73" t="s">
        <v>352</v>
      </c>
      <c r="BN158" t="s">
        <v>259</v>
      </c>
      <c r="BO158">
        <v>1</v>
      </c>
      <c r="BP158">
        <v>150</v>
      </c>
      <c r="BQ158">
        <v>100</v>
      </c>
      <c r="BR158">
        <f ca="1">INDIRECT(ADDRESS(11+(MATCH(RIGHT(Table12[[#This Row],[spawner_sku]],LEN(Table12[[#This Row],[spawner_sku]])-FIND("/",Table12[[#This Row],[spawner_sku]])),Table1[Entity Prefab])),10,1,1,"Entities"))</f>
        <v>25</v>
      </c>
      <c r="BS158">
        <f ca="1">ROUND((Table12[[#This Row],[XP]]*Table12[[#This Row],[entity_spawned (AVG)]])*(Table12[[#This Row],[activating_chance]]/100),0)</f>
        <v>25</v>
      </c>
      <c r="BT158" s="73" t="s">
        <v>351</v>
      </c>
      <c r="BV158" t="s">
        <v>249</v>
      </c>
      <c r="BW158">
        <v>1</v>
      </c>
      <c r="BX158">
        <v>500</v>
      </c>
      <c r="BY158">
        <v>75</v>
      </c>
      <c r="BZ158">
        <f ca="1">INDIRECT(ADDRESS(11+(MATCH(RIGHT(Table13[[#This Row],[spawner_sku]],LEN(Table13[[#This Row],[spawner_sku]])-FIND("/",Table13[[#This Row],[spawner_sku]])),Table1[Entity Prefab])),10,1,1,"Entities"))</f>
        <v>75</v>
      </c>
      <c r="CA158">
        <f ca="1">ROUND((Table13[[#This Row],[XP]]*Table13[[#This Row],[entity_spawned (AVG)]])*(Table13[[#This Row],[activating_chance]]/100),0)</f>
        <v>56</v>
      </c>
      <c r="CB158" s="73" t="s">
        <v>351</v>
      </c>
      <c r="CD158" t="s">
        <v>417</v>
      </c>
      <c r="CE158">
        <v>1</v>
      </c>
      <c r="CF158">
        <v>340</v>
      </c>
      <c r="CG158">
        <v>100</v>
      </c>
      <c r="CH158">
        <f ca="1">INDIRECT(ADDRESS(11+(MATCH(RIGHT(Table14[[#This Row],[spawner_sku]],LEN(Table14[[#This Row],[spawner_sku]])-FIND("/",Table14[[#This Row],[spawner_sku]])),Table1[Entity Prefab])),10,1,1,"Entities"))</f>
        <v>263</v>
      </c>
      <c r="CI158">
        <f ca="1">ROUND((Table14[[#This Row],[XP]]*Table14[[#This Row],[entity_spawned (AVG)]])*(Table14[[#This Row],[activating_chance]]/100),0)</f>
        <v>263</v>
      </c>
      <c r="CJ158" s="73" t="s">
        <v>352</v>
      </c>
    </row>
    <row r="159" spans="2:88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351</v>
      </c>
      <c r="J159" t="s">
        <v>408</v>
      </c>
      <c r="K159">
        <v>1</v>
      </c>
      <c r="L159">
        <v>220</v>
      </c>
      <c r="M159" s="76">
        <v>100</v>
      </c>
      <c r="N159">
        <f ca="1">INDIRECT(ADDRESS(11+(MATCH(RIGHT(Table3[[#This Row],[spawner_sku]],LEN(Table3[[#This Row],[spawner_sku]])-FIND("/",Table3[[#This Row],[spawner_sku]])),Table1[Entity Prefab])),10,1,1,"Entities"))</f>
        <v>50</v>
      </c>
      <c r="O159" s="76">
        <f ca="1">ROUND((Table3[[#This Row],[XP]]*Table3[[#This Row],[entity_spawned (AVG)]])*(Table3[[#This Row],[activating_chance]]/100),0)</f>
        <v>50</v>
      </c>
      <c r="P159" t="s">
        <v>351</v>
      </c>
      <c r="Q159" s="73"/>
      <c r="Z159" t="s">
        <v>232</v>
      </c>
      <c r="AA159">
        <v>3</v>
      </c>
      <c r="AB159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351</v>
      </c>
      <c r="AH159" t="s">
        <v>257</v>
      </c>
      <c r="AI159">
        <v>1</v>
      </c>
      <c r="AJ159">
        <v>170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Prefab])),10,1,1,"Entities"))</f>
        <v>70</v>
      </c>
      <c r="AM159" s="76">
        <f ca="1">ROUND((Table6[[#This Row],[XP]]*Table6[[#This Row],[entity_spawned (AVG)]])*(Table6[[#This Row],[activating_chance]]/100),0)</f>
        <v>70</v>
      </c>
      <c r="AN159" s="73" t="s">
        <v>352</v>
      </c>
      <c r="AP159" t="s">
        <v>410</v>
      </c>
      <c r="AQ159">
        <v>6</v>
      </c>
      <c r="AR159">
        <v>150</v>
      </c>
      <c r="AS159" s="76">
        <v>100</v>
      </c>
      <c r="AT159">
        <f ca="1">INDIRECT(ADDRESS(11+(MATCH(RIGHT(Table610[[#This Row],[spawner_sku]],LEN(Table610[[#This Row],[spawner_sku]])-FIND("/",Table610[[#This Row],[spawner_sku]])),Table1[Entity Prefab])),10,1,1,"Entities"))</f>
        <v>25</v>
      </c>
      <c r="AU159" s="76">
        <f ca="1">ROUND((Table610[[#This Row],[XP]]*Table610[[#This Row],[entity_spawned (AVG)]])*(Table610[[#This Row],[activating_chance]]/100),0)</f>
        <v>150</v>
      </c>
      <c r="AV159" s="73" t="s">
        <v>351</v>
      </c>
      <c r="AX159" t="s">
        <v>417</v>
      </c>
      <c r="AY159">
        <v>1</v>
      </c>
      <c r="AZ159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352</v>
      </c>
      <c r="BF159" t="s">
        <v>471</v>
      </c>
      <c r="BG159">
        <v>1</v>
      </c>
      <c r="BH159">
        <v>280</v>
      </c>
      <c r="BI159">
        <v>100</v>
      </c>
      <c r="BJ159">
        <f ca="1">INDIRECT(ADDRESS(11+(MATCH(RIGHT(Table11[[#This Row],[spawner_sku]],LEN(Table11[[#This Row],[spawner_sku]])-FIND("/",Table11[[#This Row],[spawner_sku]])),Table1[Entity Prefab])),10,1,1,"Entities"))</f>
        <v>70</v>
      </c>
      <c r="BK159">
        <f ca="1">ROUND((Table11[[#This Row],[XP]]*Table11[[#This Row],[entity_spawned (AVG)]])*(Table11[[#This Row],[activating_chance]]/100),0)</f>
        <v>70</v>
      </c>
      <c r="BL159" s="73" t="s">
        <v>352</v>
      </c>
      <c r="BN159" t="s">
        <v>259</v>
      </c>
      <c r="BO159">
        <v>1</v>
      </c>
      <c r="BP159">
        <v>150</v>
      </c>
      <c r="BQ159">
        <v>100</v>
      </c>
      <c r="BR159">
        <f ca="1">INDIRECT(ADDRESS(11+(MATCH(RIGHT(Table12[[#This Row],[spawner_sku]],LEN(Table12[[#This Row],[spawner_sku]])-FIND("/",Table12[[#This Row],[spawner_sku]])),Table1[Entity Prefab])),10,1,1,"Entities"))</f>
        <v>25</v>
      </c>
      <c r="BS159">
        <f ca="1">ROUND((Table12[[#This Row],[XP]]*Table12[[#This Row],[entity_spawned (AVG)]])*(Table12[[#This Row],[activating_chance]]/100),0)</f>
        <v>25</v>
      </c>
      <c r="BT159" s="73" t="s">
        <v>351</v>
      </c>
      <c r="BV159" t="s">
        <v>249</v>
      </c>
      <c r="BW159">
        <v>1</v>
      </c>
      <c r="BX159">
        <v>500</v>
      </c>
      <c r="BY159">
        <v>100</v>
      </c>
      <c r="BZ159">
        <f ca="1">INDIRECT(ADDRESS(11+(MATCH(RIGHT(Table13[[#This Row],[spawner_sku]],LEN(Table13[[#This Row],[spawner_sku]])-FIND("/",Table13[[#This Row],[spawner_sku]])),Table1[Entity Prefab])),10,1,1,"Entities"))</f>
        <v>75</v>
      </c>
      <c r="CA159">
        <f ca="1">ROUND((Table13[[#This Row],[XP]]*Table13[[#This Row],[entity_spawned (AVG)]])*(Table13[[#This Row],[activating_chance]]/100),0)</f>
        <v>75</v>
      </c>
      <c r="CB159" s="73" t="s">
        <v>351</v>
      </c>
      <c r="CD159" t="s">
        <v>417</v>
      </c>
      <c r="CE159">
        <v>1</v>
      </c>
      <c r="CF159">
        <v>340</v>
      </c>
      <c r="CG159">
        <v>100</v>
      </c>
      <c r="CH159">
        <f ca="1">INDIRECT(ADDRESS(11+(MATCH(RIGHT(Table14[[#This Row],[spawner_sku]],LEN(Table14[[#This Row],[spawner_sku]])-FIND("/",Table14[[#This Row],[spawner_sku]])),Table1[Entity Prefab])),10,1,1,"Entities"))</f>
        <v>263</v>
      </c>
      <c r="CI159">
        <f ca="1">ROUND((Table14[[#This Row],[XP]]*Table14[[#This Row],[entity_spawned (AVG)]])*(Table14[[#This Row],[activating_chance]]/100),0)</f>
        <v>263</v>
      </c>
      <c r="CJ159" s="73" t="s">
        <v>352</v>
      </c>
    </row>
    <row r="160" spans="2:88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351</v>
      </c>
      <c r="J160" t="s">
        <v>408</v>
      </c>
      <c r="K160">
        <v>1</v>
      </c>
      <c r="L160">
        <v>240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Prefab])),10,1,1,"Entities"))</f>
        <v>50</v>
      </c>
      <c r="O160" s="76">
        <f ca="1">ROUND((Table3[[#This Row],[XP]]*Table3[[#This Row],[entity_spawned (AVG)]])*(Table3[[#This Row],[activating_chance]]/100),0)</f>
        <v>50</v>
      </c>
      <c r="P160" t="s">
        <v>351</v>
      </c>
      <c r="Q160" s="73"/>
      <c r="Z160" t="s">
        <v>232</v>
      </c>
      <c r="AA160">
        <v>1</v>
      </c>
      <c r="AB160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351</v>
      </c>
      <c r="AH160" t="s">
        <v>259</v>
      </c>
      <c r="AI160">
        <v>1</v>
      </c>
      <c r="AJ160">
        <v>150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Prefab])),10,1,1,"Entities"))</f>
        <v>25</v>
      </c>
      <c r="AM160" s="76">
        <f ca="1">ROUND((Table6[[#This Row],[XP]]*Table6[[#This Row],[entity_spawned (AVG)]])*(Table6[[#This Row],[activating_chance]]/100),0)</f>
        <v>25</v>
      </c>
      <c r="AN160" s="73" t="s">
        <v>351</v>
      </c>
      <c r="AP160" t="s">
        <v>410</v>
      </c>
      <c r="AQ160">
        <v>1</v>
      </c>
      <c r="AR160">
        <v>150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Prefab])),10,1,1,"Entities"))</f>
        <v>25</v>
      </c>
      <c r="AU160" s="76">
        <f ca="1">ROUND((Table610[[#This Row],[XP]]*Table610[[#This Row],[entity_spawned (AVG)]])*(Table610[[#This Row],[activating_chance]]/100),0)</f>
        <v>25</v>
      </c>
      <c r="AV160" s="73" t="s">
        <v>351</v>
      </c>
      <c r="AX160" t="s">
        <v>417</v>
      </c>
      <c r="AY160">
        <v>1</v>
      </c>
      <c r="AZ160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352</v>
      </c>
      <c r="BF160" t="s">
        <v>471</v>
      </c>
      <c r="BG160">
        <v>3</v>
      </c>
      <c r="BH160">
        <v>280</v>
      </c>
      <c r="BI160">
        <v>100</v>
      </c>
      <c r="BJ160">
        <f ca="1">INDIRECT(ADDRESS(11+(MATCH(RIGHT(Table11[[#This Row],[spawner_sku]],LEN(Table11[[#This Row],[spawner_sku]])-FIND("/",Table11[[#This Row],[spawner_sku]])),Table1[Entity Prefab])),10,1,1,"Entities"))</f>
        <v>70</v>
      </c>
      <c r="BK160">
        <f ca="1">ROUND((Table11[[#This Row],[XP]]*Table11[[#This Row],[entity_spawned (AVG)]])*(Table11[[#This Row],[activating_chance]]/100),0)</f>
        <v>210</v>
      </c>
      <c r="BL160" s="73" t="s">
        <v>352</v>
      </c>
      <c r="BN160" t="s">
        <v>259</v>
      </c>
      <c r="BO160">
        <v>1</v>
      </c>
      <c r="BP160">
        <v>150</v>
      </c>
      <c r="BQ160">
        <v>100</v>
      </c>
      <c r="BR160">
        <f ca="1">INDIRECT(ADDRESS(11+(MATCH(RIGHT(Table12[[#This Row],[spawner_sku]],LEN(Table12[[#This Row],[spawner_sku]])-FIND("/",Table12[[#This Row],[spawner_sku]])),Table1[Entity Prefab])),10,1,1,"Entities"))</f>
        <v>25</v>
      </c>
      <c r="BS160">
        <f ca="1">ROUND((Table12[[#This Row],[XP]]*Table12[[#This Row],[entity_spawned (AVG)]])*(Table12[[#This Row],[activating_chance]]/100),0)</f>
        <v>25</v>
      </c>
      <c r="BT160" s="73" t="s">
        <v>351</v>
      </c>
      <c r="BV160" t="s">
        <v>249</v>
      </c>
      <c r="BW160">
        <v>1</v>
      </c>
      <c r="BX160">
        <v>500</v>
      </c>
      <c r="BY160">
        <v>100</v>
      </c>
      <c r="BZ160">
        <f ca="1">INDIRECT(ADDRESS(11+(MATCH(RIGHT(Table13[[#This Row],[spawner_sku]],LEN(Table13[[#This Row],[spawner_sku]])-FIND("/",Table13[[#This Row],[spawner_sku]])),Table1[Entity Prefab])),10,1,1,"Entities"))</f>
        <v>75</v>
      </c>
      <c r="CA160">
        <f ca="1">ROUND((Table13[[#This Row],[XP]]*Table13[[#This Row],[entity_spawned (AVG)]])*(Table13[[#This Row],[activating_chance]]/100),0)</f>
        <v>75</v>
      </c>
      <c r="CB160" s="73" t="s">
        <v>351</v>
      </c>
      <c r="CD160" t="s">
        <v>417</v>
      </c>
      <c r="CE160">
        <v>1</v>
      </c>
      <c r="CF160">
        <v>340</v>
      </c>
      <c r="CG160">
        <v>100</v>
      </c>
      <c r="CH160">
        <f ca="1">INDIRECT(ADDRESS(11+(MATCH(RIGHT(Table14[[#This Row],[spawner_sku]],LEN(Table14[[#This Row],[spawner_sku]])-FIND("/",Table14[[#This Row],[spawner_sku]])),Table1[Entity Prefab])),10,1,1,"Entities"))</f>
        <v>263</v>
      </c>
      <c r="CI160">
        <f ca="1">ROUND((Table14[[#This Row],[XP]]*Table14[[#This Row],[entity_spawned (AVG)]])*(Table14[[#This Row],[activating_chance]]/100),0)</f>
        <v>263</v>
      </c>
      <c r="CJ160" s="73" t="s">
        <v>352</v>
      </c>
    </row>
    <row r="161" spans="2:88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351</v>
      </c>
      <c r="J161" t="s">
        <v>408</v>
      </c>
      <c r="K161">
        <v>1</v>
      </c>
      <c r="L161">
        <v>240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Prefab])),10,1,1,"Entities"))</f>
        <v>50</v>
      </c>
      <c r="O161" s="76">
        <f ca="1">ROUND((Table3[[#This Row],[XP]]*Table3[[#This Row],[entity_spawned (AVG)]])*(Table3[[#This Row],[activating_chance]]/100),0)</f>
        <v>50</v>
      </c>
      <c r="P161" t="s">
        <v>351</v>
      </c>
      <c r="Q161" s="73"/>
      <c r="Z161" t="s">
        <v>404</v>
      </c>
      <c r="AA161">
        <v>3</v>
      </c>
      <c r="AB161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351</v>
      </c>
      <c r="AH161" t="s">
        <v>259</v>
      </c>
      <c r="AI161">
        <v>1</v>
      </c>
      <c r="AJ161">
        <v>150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Prefab])),10,1,1,"Entities"))</f>
        <v>25</v>
      </c>
      <c r="AM161" s="76">
        <f ca="1">ROUND((Table6[[#This Row],[XP]]*Table6[[#This Row],[entity_spawned (AVG)]])*(Table6[[#This Row],[activating_chance]]/100),0)</f>
        <v>25</v>
      </c>
      <c r="AN161" s="73" t="s">
        <v>351</v>
      </c>
      <c r="AP161" t="s">
        <v>410</v>
      </c>
      <c r="AQ161">
        <v>1</v>
      </c>
      <c r="AR161">
        <v>150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Prefab])),10,1,1,"Entities"))</f>
        <v>25</v>
      </c>
      <c r="AU161" s="76">
        <f ca="1">ROUND((Table610[[#This Row],[XP]]*Table610[[#This Row],[entity_spawned (AVG)]])*(Table610[[#This Row],[activating_chance]]/100),0)</f>
        <v>25</v>
      </c>
      <c r="AV161" s="73" t="s">
        <v>351</v>
      </c>
      <c r="AX161" t="s">
        <v>417</v>
      </c>
      <c r="AY161">
        <v>1</v>
      </c>
      <c r="AZ161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352</v>
      </c>
      <c r="BF161" t="s">
        <v>471</v>
      </c>
      <c r="BG161">
        <v>3</v>
      </c>
      <c r="BH161">
        <v>280</v>
      </c>
      <c r="BI161">
        <v>100</v>
      </c>
      <c r="BJ161">
        <f ca="1">INDIRECT(ADDRESS(11+(MATCH(RIGHT(Table11[[#This Row],[spawner_sku]],LEN(Table11[[#This Row],[spawner_sku]])-FIND("/",Table11[[#This Row],[spawner_sku]])),Table1[Entity Prefab])),10,1,1,"Entities"))</f>
        <v>70</v>
      </c>
      <c r="BK161">
        <f ca="1">ROUND((Table11[[#This Row],[XP]]*Table11[[#This Row],[entity_spawned (AVG)]])*(Table11[[#This Row],[activating_chance]]/100),0)</f>
        <v>210</v>
      </c>
      <c r="BL161" s="73" t="s">
        <v>352</v>
      </c>
      <c r="BN161" t="s">
        <v>259</v>
      </c>
      <c r="BO161">
        <v>1</v>
      </c>
      <c r="BP161">
        <v>150</v>
      </c>
      <c r="BQ161">
        <v>30</v>
      </c>
      <c r="BR161">
        <f ca="1">INDIRECT(ADDRESS(11+(MATCH(RIGHT(Table12[[#This Row],[spawner_sku]],LEN(Table12[[#This Row],[spawner_sku]])-FIND("/",Table12[[#This Row],[spawner_sku]])),Table1[Entity Prefab])),10,1,1,"Entities"))</f>
        <v>25</v>
      </c>
      <c r="BS161">
        <f ca="1">ROUND((Table12[[#This Row],[XP]]*Table12[[#This Row],[entity_spawned (AVG)]])*(Table12[[#This Row],[activating_chance]]/100),0)</f>
        <v>8</v>
      </c>
      <c r="BT161" s="73" t="s">
        <v>351</v>
      </c>
      <c r="BV161" t="s">
        <v>249</v>
      </c>
      <c r="BW161">
        <v>1</v>
      </c>
      <c r="BX161">
        <v>500</v>
      </c>
      <c r="BY161">
        <v>75</v>
      </c>
      <c r="BZ161">
        <f ca="1">INDIRECT(ADDRESS(11+(MATCH(RIGHT(Table13[[#This Row],[spawner_sku]],LEN(Table13[[#This Row],[spawner_sku]])-FIND("/",Table13[[#This Row],[spawner_sku]])),Table1[Entity Prefab])),10,1,1,"Entities"))</f>
        <v>75</v>
      </c>
      <c r="CA161">
        <f ca="1">ROUND((Table13[[#This Row],[XP]]*Table13[[#This Row],[entity_spawned (AVG)]])*(Table13[[#This Row],[activating_chance]]/100),0)</f>
        <v>56</v>
      </c>
      <c r="CB161" s="73" t="s">
        <v>351</v>
      </c>
      <c r="CD161" t="s">
        <v>417</v>
      </c>
      <c r="CE161">
        <v>1</v>
      </c>
      <c r="CF161">
        <v>340</v>
      </c>
      <c r="CG161">
        <v>100</v>
      </c>
      <c r="CH161">
        <f ca="1">INDIRECT(ADDRESS(11+(MATCH(RIGHT(Table14[[#This Row],[spawner_sku]],LEN(Table14[[#This Row],[spawner_sku]])-FIND("/",Table14[[#This Row],[spawner_sku]])),Table1[Entity Prefab])),10,1,1,"Entities"))</f>
        <v>263</v>
      </c>
      <c r="CI161">
        <f ca="1">ROUND((Table14[[#This Row],[XP]]*Table14[[#This Row],[entity_spawned (AVG)]])*(Table14[[#This Row],[activating_chance]]/100),0)</f>
        <v>263</v>
      </c>
      <c r="CJ161" s="73" t="s">
        <v>352</v>
      </c>
    </row>
    <row r="162" spans="2:88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351</v>
      </c>
      <c r="J162" t="s">
        <v>408</v>
      </c>
      <c r="K162">
        <v>1</v>
      </c>
      <c r="L162">
        <v>220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Prefab])),10,1,1,"Entities"))</f>
        <v>50</v>
      </c>
      <c r="O162" s="76">
        <f ca="1">ROUND((Table3[[#This Row],[XP]]*Table3[[#This Row],[entity_spawned (AVG)]])*(Table3[[#This Row],[activating_chance]]/100),0)</f>
        <v>50</v>
      </c>
      <c r="P162" t="s">
        <v>351</v>
      </c>
      <c r="Q162" s="73"/>
      <c r="Z162" t="s">
        <v>233</v>
      </c>
      <c r="AA162">
        <v>1</v>
      </c>
      <c r="AB162">
        <v>5000</v>
      </c>
      <c r="AC162" s="76">
        <v>20</v>
      </c>
      <c r="AD162">
        <f ca="1">INDIRECT(ADDRESS(11+(MATCH(RIGHT(Table2[[#This Row],[spawner_sku]],LEN(Table2[[#This Row],[spawner_sku]])-FIND("/",Table2[[#This Row],[spawner_sku]])),Table1[Entity Prefab])),10,1,1,"Entities"))</f>
        <v>75</v>
      </c>
      <c r="AE162" s="76">
        <f ca="1">ROUND((Table2[[#This Row],[XP]]*Table2[[#This Row],[entity_spawned (AVG)]])*(Table2[[#This Row],[activating_chance]]/100),0)</f>
        <v>15</v>
      </c>
      <c r="AF162" s="73" t="s">
        <v>351</v>
      </c>
      <c r="AH162" t="s">
        <v>259</v>
      </c>
      <c r="AI162">
        <v>1</v>
      </c>
      <c r="AJ162">
        <v>150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Prefab])),10,1,1,"Entities"))</f>
        <v>25</v>
      </c>
      <c r="AM162" s="76">
        <f ca="1">ROUND((Table6[[#This Row],[XP]]*Table6[[#This Row],[entity_spawned (AVG)]])*(Table6[[#This Row],[activating_chance]]/100),0)</f>
        <v>25</v>
      </c>
      <c r="AN162" s="73" t="s">
        <v>351</v>
      </c>
      <c r="AP162" t="s">
        <v>410</v>
      </c>
      <c r="AQ162">
        <v>1</v>
      </c>
      <c r="AR162">
        <v>150</v>
      </c>
      <c r="AS162" s="76">
        <v>50</v>
      </c>
      <c r="AT162">
        <f ca="1">INDIRECT(ADDRESS(11+(MATCH(RIGHT(Table610[[#This Row],[spawner_sku]],LEN(Table610[[#This Row],[spawner_sku]])-FIND("/",Table610[[#This Row],[spawner_sku]])),Table1[Entity Prefab])),10,1,1,"Entities"))</f>
        <v>25</v>
      </c>
      <c r="AU162" s="76">
        <f ca="1">ROUND((Table610[[#This Row],[XP]]*Table610[[#This Row],[entity_spawned (AVG)]])*(Table610[[#This Row],[activating_chance]]/100),0)</f>
        <v>13</v>
      </c>
      <c r="AV162" s="73" t="s">
        <v>351</v>
      </c>
      <c r="AX162" t="s">
        <v>417</v>
      </c>
      <c r="AY162">
        <v>1</v>
      </c>
      <c r="AZ162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352</v>
      </c>
      <c r="BF162" t="s">
        <v>542</v>
      </c>
      <c r="BG162">
        <v>1</v>
      </c>
      <c r="BH162">
        <v>180</v>
      </c>
      <c r="BI162">
        <v>100</v>
      </c>
      <c r="BJ162">
        <f ca="1">INDIRECT(ADDRESS(11+(MATCH(RIGHT(Table11[[#This Row],[spawner_sku]],LEN(Table11[[#This Row],[spawner_sku]])-FIND("/",Table11[[#This Row],[spawner_sku]])),Table1[Entity Prefab])),10,1,1,"Entities"))</f>
        <v>95</v>
      </c>
      <c r="BK162">
        <f ca="1">ROUND((Table11[[#This Row],[XP]]*Table11[[#This Row],[entity_spawned (AVG)]])*(Table11[[#This Row],[activating_chance]]/100),0)</f>
        <v>95</v>
      </c>
      <c r="BL162" s="73" t="s">
        <v>352</v>
      </c>
      <c r="BN162" t="s">
        <v>259</v>
      </c>
      <c r="BO162">
        <v>1</v>
      </c>
      <c r="BP162">
        <v>150</v>
      </c>
      <c r="BQ162">
        <v>80</v>
      </c>
      <c r="BR162">
        <f ca="1">INDIRECT(ADDRESS(11+(MATCH(RIGHT(Table12[[#This Row],[spawner_sku]],LEN(Table12[[#This Row],[spawner_sku]])-FIND("/",Table12[[#This Row],[spawner_sku]])),Table1[Entity Prefab])),10,1,1,"Entities"))</f>
        <v>25</v>
      </c>
      <c r="BS162">
        <f ca="1">ROUND((Table12[[#This Row],[XP]]*Table12[[#This Row],[entity_spawned (AVG)]])*(Table12[[#This Row],[activating_chance]]/100),0)</f>
        <v>20</v>
      </c>
      <c r="BT162" s="73" t="s">
        <v>351</v>
      </c>
      <c r="BV162" t="s">
        <v>249</v>
      </c>
      <c r="BW162">
        <v>1</v>
      </c>
      <c r="BX162">
        <v>500</v>
      </c>
      <c r="BY162">
        <v>75</v>
      </c>
      <c r="BZ162">
        <f ca="1">INDIRECT(ADDRESS(11+(MATCH(RIGHT(Table13[[#This Row],[spawner_sku]],LEN(Table13[[#This Row],[spawner_sku]])-FIND("/",Table13[[#This Row],[spawner_sku]])),Table1[Entity Prefab])),10,1,1,"Entities"))</f>
        <v>75</v>
      </c>
      <c r="CA162">
        <f ca="1">ROUND((Table13[[#This Row],[XP]]*Table13[[#This Row],[entity_spawned (AVG)]])*(Table13[[#This Row],[activating_chance]]/100),0)</f>
        <v>56</v>
      </c>
      <c r="CB162" s="73" t="s">
        <v>351</v>
      </c>
      <c r="CD162" t="s">
        <v>238</v>
      </c>
      <c r="CE162">
        <v>1</v>
      </c>
      <c r="CF162">
        <v>170</v>
      </c>
      <c r="CG162">
        <v>100</v>
      </c>
      <c r="CH162">
        <f ca="1">INDIRECT(ADDRESS(11+(MATCH(RIGHT(Table14[[#This Row],[spawner_sku]],LEN(Table14[[#This Row],[spawner_sku]])-FIND("/",Table14[[#This Row],[spawner_sku]])),Table1[Entity Prefab])),10,1,1,"Entities"))</f>
        <v>75</v>
      </c>
      <c r="CI162">
        <f ca="1">ROUND((Table14[[#This Row],[XP]]*Table14[[#This Row],[entity_spawned (AVG)]])*(Table14[[#This Row],[activating_chance]]/100),0)</f>
        <v>75</v>
      </c>
      <c r="CJ162" s="73" t="s">
        <v>351</v>
      </c>
    </row>
    <row r="163" spans="2:88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351</v>
      </c>
      <c r="J163" t="s">
        <v>408</v>
      </c>
      <c r="K163">
        <v>1</v>
      </c>
      <c r="L163">
        <v>260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Prefab])),10,1,1,"Entities"))</f>
        <v>50</v>
      </c>
      <c r="O163" s="76">
        <f ca="1">ROUND((Table3[[#This Row],[XP]]*Table3[[#This Row],[entity_spawned (AVG)]])*(Table3[[#This Row],[activating_chance]]/100),0)</f>
        <v>50</v>
      </c>
      <c r="P163" t="s">
        <v>351</v>
      </c>
      <c r="Q163" s="73"/>
      <c r="Z163" t="s">
        <v>233</v>
      </c>
      <c r="AA163">
        <v>1</v>
      </c>
      <c r="AB163">
        <v>5000</v>
      </c>
      <c r="AC163" s="76">
        <v>100</v>
      </c>
      <c r="AD163">
        <f ca="1">INDIRECT(ADDRESS(11+(MATCH(RIGHT(Table2[[#This Row],[spawner_sku]],LEN(Table2[[#This Row],[spawner_sku]])-FIND("/",Table2[[#This Row],[spawner_sku]])),Table1[Entity Prefab])),10,1,1,"Entities"))</f>
        <v>75</v>
      </c>
      <c r="AE163" s="76">
        <f ca="1">ROUND((Table2[[#This Row],[XP]]*Table2[[#This Row],[entity_spawned (AVG)]])*(Table2[[#This Row],[activating_chance]]/100),0)</f>
        <v>75</v>
      </c>
      <c r="AF163" s="73" t="s">
        <v>351</v>
      </c>
      <c r="AH163" t="s">
        <v>259</v>
      </c>
      <c r="AI163">
        <v>1</v>
      </c>
      <c r="AJ163">
        <v>150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Prefab])),10,1,1,"Entities"))</f>
        <v>25</v>
      </c>
      <c r="AM163" s="76">
        <f ca="1">ROUND((Table6[[#This Row],[XP]]*Table6[[#This Row],[entity_spawned (AVG)]])*(Table6[[#This Row],[activating_chance]]/100),0)</f>
        <v>25</v>
      </c>
      <c r="AN163" s="73" t="s">
        <v>351</v>
      </c>
      <c r="AP163" t="s">
        <v>410</v>
      </c>
      <c r="AQ163">
        <v>1</v>
      </c>
      <c r="AR163">
        <v>150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Prefab])),10,1,1,"Entities"))</f>
        <v>25</v>
      </c>
      <c r="AU163" s="76">
        <f ca="1">ROUND((Table610[[#This Row],[XP]]*Table610[[#This Row],[entity_spawned (AVG)]])*(Table610[[#This Row],[activating_chance]]/100),0)</f>
        <v>25</v>
      </c>
      <c r="AV163" s="73" t="s">
        <v>351</v>
      </c>
      <c r="AX163" t="s">
        <v>417</v>
      </c>
      <c r="AY163">
        <v>1</v>
      </c>
      <c r="AZ163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352</v>
      </c>
      <c r="BF163" t="s">
        <v>542</v>
      </c>
      <c r="BG163">
        <v>1</v>
      </c>
      <c r="BH163">
        <v>180</v>
      </c>
      <c r="BI163">
        <v>100</v>
      </c>
      <c r="BJ163">
        <f ca="1">INDIRECT(ADDRESS(11+(MATCH(RIGHT(Table11[[#This Row],[spawner_sku]],LEN(Table11[[#This Row],[spawner_sku]])-FIND("/",Table11[[#This Row],[spawner_sku]])),Table1[Entity Prefab])),10,1,1,"Entities"))</f>
        <v>95</v>
      </c>
      <c r="BK163">
        <f ca="1">ROUND((Table11[[#This Row],[XP]]*Table11[[#This Row],[entity_spawned (AVG)]])*(Table11[[#This Row],[activating_chance]]/100),0)</f>
        <v>95</v>
      </c>
      <c r="BL163" s="73" t="s">
        <v>352</v>
      </c>
      <c r="BN163" t="s">
        <v>259</v>
      </c>
      <c r="BO163">
        <v>1</v>
      </c>
      <c r="BP163">
        <v>150</v>
      </c>
      <c r="BQ163">
        <v>100</v>
      </c>
      <c r="BR163">
        <f ca="1">INDIRECT(ADDRESS(11+(MATCH(RIGHT(Table12[[#This Row],[spawner_sku]],LEN(Table12[[#This Row],[spawner_sku]])-FIND("/",Table12[[#This Row],[spawner_sku]])),Table1[Entity Prefab])),10,1,1,"Entities"))</f>
        <v>25</v>
      </c>
      <c r="BS163">
        <f ca="1">ROUND((Table12[[#This Row],[XP]]*Table12[[#This Row],[entity_spawned (AVG)]])*(Table12[[#This Row],[activating_chance]]/100),0)</f>
        <v>25</v>
      </c>
      <c r="BT163" s="73" t="s">
        <v>351</v>
      </c>
      <c r="BV163" t="s">
        <v>249</v>
      </c>
      <c r="BW163">
        <v>1</v>
      </c>
      <c r="BX163">
        <v>500</v>
      </c>
      <c r="BY163">
        <v>75</v>
      </c>
      <c r="BZ163">
        <f ca="1">INDIRECT(ADDRESS(11+(MATCH(RIGHT(Table13[[#This Row],[spawner_sku]],LEN(Table13[[#This Row],[spawner_sku]])-FIND("/",Table13[[#This Row],[spawner_sku]])),Table1[Entity Prefab])),10,1,1,"Entities"))</f>
        <v>75</v>
      </c>
      <c r="CA163">
        <f ca="1">ROUND((Table13[[#This Row],[XP]]*Table13[[#This Row],[entity_spawned (AVG)]])*(Table13[[#This Row],[activating_chance]]/100),0)</f>
        <v>56</v>
      </c>
      <c r="CB163" s="73" t="s">
        <v>351</v>
      </c>
      <c r="CD163" t="s">
        <v>238</v>
      </c>
      <c r="CE163">
        <v>1</v>
      </c>
      <c r="CF163">
        <v>170</v>
      </c>
      <c r="CG163">
        <v>100</v>
      </c>
      <c r="CH163">
        <f ca="1">INDIRECT(ADDRESS(11+(MATCH(RIGHT(Table14[[#This Row],[spawner_sku]],LEN(Table14[[#This Row],[spawner_sku]])-FIND("/",Table14[[#This Row],[spawner_sku]])),Table1[Entity Prefab])),10,1,1,"Entities"))</f>
        <v>75</v>
      </c>
      <c r="CI163">
        <f ca="1">ROUND((Table14[[#This Row],[XP]]*Table14[[#This Row],[entity_spawned (AVG)]])*(Table14[[#This Row],[activating_chance]]/100),0)</f>
        <v>75</v>
      </c>
      <c r="CJ163" s="73" t="s">
        <v>351</v>
      </c>
    </row>
    <row r="164" spans="2:88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351</v>
      </c>
      <c r="J164" t="s">
        <v>536</v>
      </c>
      <c r="K164">
        <v>1</v>
      </c>
      <c r="L164">
        <v>220</v>
      </c>
      <c r="M164" s="76">
        <v>100</v>
      </c>
      <c r="N164">
        <f ca="1">INDIRECT(ADDRESS(11+(MATCH(RIGHT(Table3[[#This Row],[spawner_sku]],LEN(Table3[[#This Row],[spawner_sku]])-FIND("/",Table3[[#This Row],[spawner_sku]])),Table1[Entity Prefab])),10,1,1,"Entities"))</f>
        <v>50</v>
      </c>
      <c r="O164" s="76">
        <f ca="1">ROUND((Table3[[#This Row],[XP]]*Table3[[#This Row],[entity_spawned (AVG)]])*(Table3[[#This Row],[activating_chance]]/100),0)</f>
        <v>50</v>
      </c>
      <c r="P164" t="s">
        <v>351</v>
      </c>
      <c r="Q164" s="73"/>
      <c r="Z164" t="s">
        <v>233</v>
      </c>
      <c r="AA164">
        <v>1</v>
      </c>
      <c r="AB164">
        <v>5000</v>
      </c>
      <c r="AC164" s="76">
        <v>100</v>
      </c>
      <c r="AD164">
        <f ca="1">INDIRECT(ADDRESS(11+(MATCH(RIGHT(Table2[[#This Row],[spawner_sku]],LEN(Table2[[#This Row],[spawner_sku]])-FIND("/",Table2[[#This Row],[spawner_sku]])),Table1[Entity Prefab])),10,1,1,"Entities"))</f>
        <v>75</v>
      </c>
      <c r="AE164" s="76">
        <f ca="1">ROUND((Table2[[#This Row],[XP]]*Table2[[#This Row],[entity_spawned (AVG)]])*(Table2[[#This Row],[activating_chance]]/100),0)</f>
        <v>75</v>
      </c>
      <c r="AF164" s="73" t="s">
        <v>351</v>
      </c>
      <c r="AH164" t="s">
        <v>259</v>
      </c>
      <c r="AI164">
        <v>1</v>
      </c>
      <c r="AJ164">
        <v>150</v>
      </c>
      <c r="AK164" s="76">
        <v>100</v>
      </c>
      <c r="AL164">
        <f ca="1">INDIRECT(ADDRESS(11+(MATCH(RIGHT(Table6[[#This Row],[spawner_sku]],LEN(Table6[[#This Row],[spawner_sku]])-FIND("/",Table6[[#This Row],[spawner_sku]])),Table1[Entity Prefab])),10,1,1,"Entities"))</f>
        <v>25</v>
      </c>
      <c r="AM164" s="76">
        <f ca="1">ROUND((Table6[[#This Row],[XP]]*Table6[[#This Row],[entity_spawned (AVG)]])*(Table6[[#This Row],[activating_chance]]/100),0)</f>
        <v>25</v>
      </c>
      <c r="AN164" s="73" t="s">
        <v>351</v>
      </c>
      <c r="AP164" t="s">
        <v>410</v>
      </c>
      <c r="AQ164">
        <v>2</v>
      </c>
      <c r="AR164">
        <v>150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Prefab])),10,1,1,"Entities"))</f>
        <v>25</v>
      </c>
      <c r="AU164" s="76">
        <f ca="1">ROUND((Table610[[#This Row],[XP]]*Table610[[#This Row],[entity_spawned (AVG)]])*(Table610[[#This Row],[activating_chance]]/100),0)</f>
        <v>50</v>
      </c>
      <c r="AV164" s="73" t="s">
        <v>351</v>
      </c>
      <c r="AX164" t="s">
        <v>417</v>
      </c>
      <c r="AY164">
        <v>1</v>
      </c>
      <c r="AZ164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352</v>
      </c>
      <c r="BF164" t="s">
        <v>542</v>
      </c>
      <c r="BG164">
        <v>1</v>
      </c>
      <c r="BH164">
        <v>180</v>
      </c>
      <c r="BI164">
        <v>100</v>
      </c>
      <c r="BJ164">
        <f ca="1">INDIRECT(ADDRESS(11+(MATCH(RIGHT(Table11[[#This Row],[spawner_sku]],LEN(Table11[[#This Row],[spawner_sku]])-FIND("/",Table11[[#This Row],[spawner_sku]])),Table1[Entity Prefab])),10,1,1,"Entities"))</f>
        <v>95</v>
      </c>
      <c r="BK164">
        <f ca="1">ROUND((Table11[[#This Row],[XP]]*Table11[[#This Row],[entity_spawned (AVG)]])*(Table11[[#This Row],[activating_chance]]/100),0)</f>
        <v>95</v>
      </c>
      <c r="BL164" s="73" t="s">
        <v>352</v>
      </c>
      <c r="BN164" t="s">
        <v>259</v>
      </c>
      <c r="BO164">
        <v>1</v>
      </c>
      <c r="BP164">
        <v>150</v>
      </c>
      <c r="BQ164">
        <v>100</v>
      </c>
      <c r="BR164">
        <f ca="1">INDIRECT(ADDRESS(11+(MATCH(RIGHT(Table12[[#This Row],[spawner_sku]],LEN(Table12[[#This Row],[spawner_sku]])-FIND("/",Table12[[#This Row],[spawner_sku]])),Table1[Entity Prefab])),10,1,1,"Entities"))</f>
        <v>25</v>
      </c>
      <c r="BS164">
        <f ca="1">ROUND((Table12[[#This Row],[XP]]*Table12[[#This Row],[entity_spawned (AVG)]])*(Table12[[#This Row],[activating_chance]]/100),0)</f>
        <v>25</v>
      </c>
      <c r="BT164" s="73" t="s">
        <v>351</v>
      </c>
      <c r="BV164" t="s">
        <v>249</v>
      </c>
      <c r="BW164">
        <v>1</v>
      </c>
      <c r="BX164">
        <v>500</v>
      </c>
      <c r="BY164">
        <v>100</v>
      </c>
      <c r="BZ164">
        <f ca="1">INDIRECT(ADDRESS(11+(MATCH(RIGHT(Table13[[#This Row],[spawner_sku]],LEN(Table13[[#This Row],[spawner_sku]])-FIND("/",Table13[[#This Row],[spawner_sku]])),Table1[Entity Prefab])),10,1,1,"Entities"))</f>
        <v>75</v>
      </c>
      <c r="CA164">
        <f ca="1">ROUND((Table13[[#This Row],[XP]]*Table13[[#This Row],[entity_spawned (AVG)]])*(Table13[[#This Row],[activating_chance]]/100),0)</f>
        <v>75</v>
      </c>
      <c r="CB164" s="73" t="s">
        <v>351</v>
      </c>
      <c r="CD164" t="s">
        <v>238</v>
      </c>
      <c r="CE164">
        <v>1</v>
      </c>
      <c r="CF164">
        <v>170</v>
      </c>
      <c r="CG164">
        <v>100</v>
      </c>
      <c r="CH164">
        <f ca="1">INDIRECT(ADDRESS(11+(MATCH(RIGHT(Table14[[#This Row],[spawner_sku]],LEN(Table14[[#This Row],[spawner_sku]])-FIND("/",Table14[[#This Row],[spawner_sku]])),Table1[Entity Prefab])),10,1,1,"Entities"))</f>
        <v>75</v>
      </c>
      <c r="CI164">
        <f ca="1">ROUND((Table14[[#This Row],[XP]]*Table14[[#This Row],[entity_spawned (AVG)]])*(Table14[[#This Row],[activating_chance]]/100),0)</f>
        <v>75</v>
      </c>
      <c r="CJ164" s="73" t="s">
        <v>351</v>
      </c>
    </row>
    <row r="165" spans="2:88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351</v>
      </c>
      <c r="J165" t="s">
        <v>536</v>
      </c>
      <c r="K165">
        <v>1</v>
      </c>
      <c r="L165">
        <v>220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Prefab])),10,1,1,"Entities"))</f>
        <v>50</v>
      </c>
      <c r="O165" s="76">
        <f ca="1">ROUND((Table3[[#This Row],[XP]]*Table3[[#This Row],[entity_spawned (AVG)]])*(Table3[[#This Row],[activating_chance]]/100),0)</f>
        <v>50</v>
      </c>
      <c r="P165" t="s">
        <v>351</v>
      </c>
      <c r="Q165" s="73"/>
      <c r="Z165" t="s">
        <v>233</v>
      </c>
      <c r="AA165">
        <v>1</v>
      </c>
      <c r="AB165">
        <v>5000</v>
      </c>
      <c r="AC165" s="76">
        <v>80</v>
      </c>
      <c r="AD165">
        <f ca="1">INDIRECT(ADDRESS(11+(MATCH(RIGHT(Table2[[#This Row],[spawner_sku]],LEN(Table2[[#This Row],[spawner_sku]])-FIND("/",Table2[[#This Row],[spawner_sku]])),Table1[Entity Prefab])),10,1,1,"Entities"))</f>
        <v>75</v>
      </c>
      <c r="AE165" s="76">
        <f ca="1">ROUND((Table2[[#This Row],[XP]]*Table2[[#This Row],[entity_spawned (AVG)]])*(Table2[[#This Row],[activating_chance]]/100),0)</f>
        <v>60</v>
      </c>
      <c r="AF165" s="73" t="s">
        <v>351</v>
      </c>
      <c r="AH165" t="s">
        <v>259</v>
      </c>
      <c r="AI165">
        <v>1</v>
      </c>
      <c r="AJ165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351</v>
      </c>
      <c r="AP165" t="s">
        <v>410</v>
      </c>
      <c r="AQ165">
        <v>1</v>
      </c>
      <c r="AR165">
        <v>90</v>
      </c>
      <c r="AS165" s="76">
        <v>100</v>
      </c>
      <c r="AT165">
        <f ca="1">INDIRECT(ADDRESS(11+(MATCH(RIGHT(Table610[[#This Row],[spawner_sku]],LEN(Table610[[#This Row],[spawner_sku]])-FIND("/",Table610[[#This Row],[spawner_sku]])),Table1[Entity Prefab])),10,1,1,"Entities"))</f>
        <v>25</v>
      </c>
      <c r="AU165" s="76">
        <f ca="1">ROUND((Table610[[#This Row],[XP]]*Table610[[#This Row],[entity_spawned (AVG)]])*(Table610[[#This Row],[activating_chance]]/100),0)</f>
        <v>25</v>
      </c>
      <c r="AV165" s="73" t="s">
        <v>351</v>
      </c>
      <c r="AX165" t="s">
        <v>417</v>
      </c>
      <c r="AY165">
        <v>1</v>
      </c>
      <c r="AZ165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352</v>
      </c>
      <c r="BF165" t="s">
        <v>542</v>
      </c>
      <c r="BG165">
        <v>1</v>
      </c>
      <c r="BH165">
        <v>180</v>
      </c>
      <c r="BI165">
        <v>100</v>
      </c>
      <c r="BJ165">
        <f ca="1">INDIRECT(ADDRESS(11+(MATCH(RIGHT(Table11[[#This Row],[spawner_sku]],LEN(Table11[[#This Row],[spawner_sku]])-FIND("/",Table11[[#This Row],[spawner_sku]])),Table1[Entity Prefab])),10,1,1,"Entities"))</f>
        <v>95</v>
      </c>
      <c r="BK165">
        <f ca="1">ROUND((Table11[[#This Row],[XP]]*Table11[[#This Row],[entity_spawned (AVG)]])*(Table11[[#This Row],[activating_chance]]/100),0)</f>
        <v>95</v>
      </c>
      <c r="BL165" s="73" t="s">
        <v>352</v>
      </c>
      <c r="BN165" t="s">
        <v>259</v>
      </c>
      <c r="BO165">
        <v>1</v>
      </c>
      <c r="BP165">
        <v>150</v>
      </c>
      <c r="BQ165">
        <v>100</v>
      </c>
      <c r="BR165">
        <f ca="1">INDIRECT(ADDRESS(11+(MATCH(RIGHT(Table12[[#This Row],[spawner_sku]],LEN(Table12[[#This Row],[spawner_sku]])-FIND("/",Table12[[#This Row],[spawner_sku]])),Table1[Entity Prefab])),10,1,1,"Entities"))</f>
        <v>25</v>
      </c>
      <c r="BS165">
        <f ca="1">ROUND((Table12[[#This Row],[XP]]*Table12[[#This Row],[entity_spawned (AVG)]])*(Table12[[#This Row],[activating_chance]]/100),0)</f>
        <v>25</v>
      </c>
      <c r="BT165" s="73" t="s">
        <v>351</v>
      </c>
      <c r="BV165" t="s">
        <v>249</v>
      </c>
      <c r="BW165">
        <v>1</v>
      </c>
      <c r="BX165">
        <v>500</v>
      </c>
      <c r="BY165">
        <v>75</v>
      </c>
      <c r="BZ165">
        <f ca="1">INDIRECT(ADDRESS(11+(MATCH(RIGHT(Table13[[#This Row],[spawner_sku]],LEN(Table13[[#This Row],[spawner_sku]])-FIND("/",Table13[[#This Row],[spawner_sku]])),Table1[Entity Prefab])),10,1,1,"Entities"))</f>
        <v>75</v>
      </c>
      <c r="CA165">
        <f ca="1">ROUND((Table13[[#This Row],[XP]]*Table13[[#This Row],[entity_spawned (AVG)]])*(Table13[[#This Row],[activating_chance]]/100),0)</f>
        <v>56</v>
      </c>
      <c r="CB165" s="73" t="s">
        <v>351</v>
      </c>
      <c r="CD165" t="s">
        <v>238</v>
      </c>
      <c r="CE165">
        <v>1</v>
      </c>
      <c r="CF165">
        <v>100</v>
      </c>
      <c r="CG165">
        <v>100</v>
      </c>
      <c r="CH165">
        <f ca="1">INDIRECT(ADDRESS(11+(MATCH(RIGHT(Table14[[#This Row],[spawner_sku]],LEN(Table14[[#This Row],[spawner_sku]])-FIND("/",Table14[[#This Row],[spawner_sku]])),Table1[Entity Prefab])),10,1,1,"Entities"))</f>
        <v>75</v>
      </c>
      <c r="CI165">
        <f ca="1">ROUND((Table14[[#This Row],[XP]]*Table14[[#This Row],[entity_spawned (AVG)]])*(Table14[[#This Row],[activating_chance]]/100),0)</f>
        <v>75</v>
      </c>
      <c r="CJ165" s="73" t="s">
        <v>351</v>
      </c>
    </row>
    <row r="166" spans="2:88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351</v>
      </c>
      <c r="J166" t="s">
        <v>536</v>
      </c>
      <c r="K166">
        <v>1</v>
      </c>
      <c r="L166">
        <v>220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Prefab])),10,1,1,"Entities"))</f>
        <v>50</v>
      </c>
      <c r="O166" s="76">
        <f ca="1">ROUND((Table3[[#This Row],[XP]]*Table3[[#This Row],[entity_spawned (AVG)]])*(Table3[[#This Row],[activating_chance]]/100),0)</f>
        <v>50</v>
      </c>
      <c r="P166" t="s">
        <v>351</v>
      </c>
      <c r="Q166" s="73"/>
      <c r="Z166" t="s">
        <v>233</v>
      </c>
      <c r="AA166">
        <v>1</v>
      </c>
      <c r="AB166">
        <v>5000</v>
      </c>
      <c r="AC166" s="76">
        <v>100</v>
      </c>
      <c r="AD166">
        <f ca="1">INDIRECT(ADDRESS(11+(MATCH(RIGHT(Table2[[#This Row],[spawner_sku]],LEN(Table2[[#This Row],[spawner_sku]])-FIND("/",Table2[[#This Row],[spawner_sku]])),Table1[Entity Prefab])),10,1,1,"Entities"))</f>
        <v>75</v>
      </c>
      <c r="AE166" s="76">
        <f ca="1">ROUND((Table2[[#This Row],[XP]]*Table2[[#This Row],[entity_spawned (AVG)]])*(Table2[[#This Row],[activating_chance]]/100),0)</f>
        <v>75</v>
      </c>
      <c r="AF166" s="73" t="s">
        <v>351</v>
      </c>
      <c r="AH166" t="s">
        <v>259</v>
      </c>
      <c r="AI166">
        <v>1</v>
      </c>
      <c r="AJ16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351</v>
      </c>
      <c r="AP166" t="s">
        <v>410</v>
      </c>
      <c r="AQ166">
        <v>2</v>
      </c>
      <c r="AR166">
        <v>90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Prefab])),10,1,1,"Entities"))</f>
        <v>25</v>
      </c>
      <c r="AU166" s="76">
        <f ca="1">ROUND((Table610[[#This Row],[XP]]*Table610[[#This Row],[entity_spawned (AVG)]])*(Table610[[#This Row],[activating_chance]]/100),0)</f>
        <v>50</v>
      </c>
      <c r="AV166" s="73" t="s">
        <v>351</v>
      </c>
      <c r="AX166" t="s">
        <v>417</v>
      </c>
      <c r="AY166">
        <v>1</v>
      </c>
      <c r="AZ16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352</v>
      </c>
      <c r="BF166" t="s">
        <v>542</v>
      </c>
      <c r="BG166">
        <v>1</v>
      </c>
      <c r="BH166">
        <v>180</v>
      </c>
      <c r="BI166">
        <v>100</v>
      </c>
      <c r="BJ166">
        <f ca="1">INDIRECT(ADDRESS(11+(MATCH(RIGHT(Table11[[#This Row],[spawner_sku]],LEN(Table11[[#This Row],[spawner_sku]])-FIND("/",Table11[[#This Row],[spawner_sku]])),Table1[Entity Prefab])),10,1,1,"Entities"))</f>
        <v>95</v>
      </c>
      <c r="BK166">
        <f ca="1">ROUND((Table11[[#This Row],[XP]]*Table11[[#This Row],[entity_spawned (AVG)]])*(Table11[[#This Row],[activating_chance]]/100),0)</f>
        <v>95</v>
      </c>
      <c r="BL166" s="73" t="s">
        <v>352</v>
      </c>
      <c r="BN166" t="s">
        <v>259</v>
      </c>
      <c r="BO166">
        <v>1</v>
      </c>
      <c r="BP166">
        <v>150</v>
      </c>
      <c r="BQ166">
        <v>80</v>
      </c>
      <c r="BR166">
        <f ca="1">INDIRECT(ADDRESS(11+(MATCH(RIGHT(Table12[[#This Row],[spawner_sku]],LEN(Table12[[#This Row],[spawner_sku]])-FIND("/",Table12[[#This Row],[spawner_sku]])),Table1[Entity Prefab])),10,1,1,"Entities"))</f>
        <v>25</v>
      </c>
      <c r="BS166">
        <f ca="1">ROUND((Table12[[#This Row],[XP]]*Table12[[#This Row],[entity_spawned (AVG)]])*(Table12[[#This Row],[activating_chance]]/100),0)</f>
        <v>20</v>
      </c>
      <c r="BT166" s="73" t="s">
        <v>351</v>
      </c>
      <c r="BV166" t="s">
        <v>249</v>
      </c>
      <c r="BW166">
        <v>1</v>
      </c>
      <c r="BX166">
        <v>500</v>
      </c>
      <c r="BY166">
        <v>75</v>
      </c>
      <c r="BZ166">
        <f ca="1">INDIRECT(ADDRESS(11+(MATCH(RIGHT(Table13[[#This Row],[spawner_sku]],LEN(Table13[[#This Row],[spawner_sku]])-FIND("/",Table13[[#This Row],[spawner_sku]])),Table1[Entity Prefab])),10,1,1,"Entities"))</f>
        <v>75</v>
      </c>
      <c r="CA166">
        <f ca="1">ROUND((Table13[[#This Row],[XP]]*Table13[[#This Row],[entity_spawned (AVG)]])*(Table13[[#This Row],[activating_chance]]/100),0)</f>
        <v>56</v>
      </c>
      <c r="CB166" s="73" t="s">
        <v>351</v>
      </c>
      <c r="CD166" t="s">
        <v>238</v>
      </c>
      <c r="CE166">
        <v>1</v>
      </c>
      <c r="CF166">
        <v>170</v>
      </c>
      <c r="CG166">
        <v>100</v>
      </c>
      <c r="CH166">
        <f ca="1">INDIRECT(ADDRESS(11+(MATCH(RIGHT(Table14[[#This Row],[spawner_sku]],LEN(Table14[[#This Row],[spawner_sku]])-FIND("/",Table14[[#This Row],[spawner_sku]])),Table1[Entity Prefab])),10,1,1,"Entities"))</f>
        <v>75</v>
      </c>
      <c r="CI166">
        <f ca="1">ROUND((Table14[[#This Row],[XP]]*Table14[[#This Row],[entity_spawned (AVG)]])*(Table14[[#This Row],[activating_chance]]/100),0)</f>
        <v>75</v>
      </c>
      <c r="CJ166" s="73" t="s">
        <v>351</v>
      </c>
    </row>
    <row r="167" spans="2:88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351</v>
      </c>
      <c r="J167" t="s">
        <v>536</v>
      </c>
      <c r="K167">
        <v>1</v>
      </c>
      <c r="L167">
        <v>220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Prefab])),10,1,1,"Entities"))</f>
        <v>50</v>
      </c>
      <c r="O167" s="76">
        <f ca="1">ROUND((Table3[[#This Row],[XP]]*Table3[[#This Row],[entity_spawned (AVG)]])*(Table3[[#This Row],[activating_chance]]/100),0)</f>
        <v>50</v>
      </c>
      <c r="P167" t="s">
        <v>351</v>
      </c>
      <c r="Q167" s="73"/>
      <c r="Z167" t="s">
        <v>234</v>
      </c>
      <c r="AA167">
        <v>1</v>
      </c>
      <c r="AB167">
        <v>250</v>
      </c>
      <c r="AC167" s="76">
        <v>100</v>
      </c>
      <c r="AD167">
        <f ca="1">INDIRECT(ADDRESS(11+(MATCH(RIGHT(Table2[[#This Row],[spawner_sku]],LEN(Table2[[#This Row],[spawner_sku]])-FIND("/",Table2[[#This Row],[spawner_sku]])),Table1[Entity Prefab])),10,1,1,"Entities"))</f>
        <v>95</v>
      </c>
      <c r="AE167" s="76">
        <f ca="1">ROUND((Table2[[#This Row],[XP]]*Table2[[#This Row],[entity_spawned (AVG)]])*(Table2[[#This Row],[activating_chance]]/100),0)</f>
        <v>95</v>
      </c>
      <c r="AF167" s="73" t="s">
        <v>352</v>
      </c>
      <c r="AH167" t="s">
        <v>259</v>
      </c>
      <c r="AI167">
        <v>1</v>
      </c>
      <c r="AJ167">
        <v>150</v>
      </c>
      <c r="AK167" s="76">
        <v>80</v>
      </c>
      <c r="AL167">
        <f ca="1">INDIRECT(ADDRESS(11+(MATCH(RIGHT(Table6[[#This Row],[spawner_sku]],LEN(Table6[[#This Row],[spawner_sku]])-FIND("/",Table6[[#This Row],[spawner_sku]])),Table1[Entity Prefab])),10,1,1,"Entities"))</f>
        <v>25</v>
      </c>
      <c r="AM167" s="76">
        <f ca="1">ROUND((Table6[[#This Row],[XP]]*Table6[[#This Row],[entity_spawned (AVG)]])*(Table6[[#This Row],[activating_chance]]/100),0)</f>
        <v>20</v>
      </c>
      <c r="AN167" s="73" t="s">
        <v>351</v>
      </c>
      <c r="AP167" t="s">
        <v>410</v>
      </c>
      <c r="AQ167">
        <v>1</v>
      </c>
      <c r="AR167">
        <v>150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Prefab])),10,1,1,"Entities"))</f>
        <v>25</v>
      </c>
      <c r="AU167" s="76">
        <f ca="1">ROUND((Table610[[#This Row],[XP]]*Table610[[#This Row],[entity_spawned (AVG)]])*(Table610[[#This Row],[activating_chance]]/100),0)</f>
        <v>25</v>
      </c>
      <c r="AV167" s="73" t="s">
        <v>351</v>
      </c>
      <c r="AX167" t="s">
        <v>417</v>
      </c>
      <c r="AY167">
        <v>1</v>
      </c>
      <c r="AZ167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352</v>
      </c>
      <c r="BF167" t="s">
        <v>542</v>
      </c>
      <c r="BG167">
        <v>1</v>
      </c>
      <c r="BH167">
        <v>180</v>
      </c>
      <c r="BI167">
        <v>100</v>
      </c>
      <c r="BJ167">
        <f ca="1">INDIRECT(ADDRESS(11+(MATCH(RIGHT(Table11[[#This Row],[spawner_sku]],LEN(Table11[[#This Row],[spawner_sku]])-FIND("/",Table11[[#This Row],[spawner_sku]])),Table1[Entity Prefab])),10,1,1,"Entities"))</f>
        <v>95</v>
      </c>
      <c r="BK167">
        <f ca="1">ROUND((Table11[[#This Row],[XP]]*Table11[[#This Row],[entity_spawned (AVG)]])*(Table11[[#This Row],[activating_chance]]/100),0)</f>
        <v>95</v>
      </c>
      <c r="BL167" s="73" t="s">
        <v>352</v>
      </c>
      <c r="BN167" t="s">
        <v>259</v>
      </c>
      <c r="BO167">
        <v>1</v>
      </c>
      <c r="BP167">
        <v>150</v>
      </c>
      <c r="BQ167">
        <v>100</v>
      </c>
      <c r="BR167">
        <f ca="1">INDIRECT(ADDRESS(11+(MATCH(RIGHT(Table12[[#This Row],[spawner_sku]],LEN(Table12[[#This Row],[spawner_sku]])-FIND("/",Table12[[#This Row],[spawner_sku]])),Table1[Entity Prefab])),10,1,1,"Entities"))</f>
        <v>25</v>
      </c>
      <c r="BS167">
        <f ca="1">ROUND((Table12[[#This Row],[XP]]*Table12[[#This Row],[entity_spawned (AVG)]])*(Table12[[#This Row],[activating_chance]]/100),0)</f>
        <v>25</v>
      </c>
      <c r="BT167" s="73" t="s">
        <v>351</v>
      </c>
      <c r="BV167" t="s">
        <v>410</v>
      </c>
      <c r="BW167">
        <v>2</v>
      </c>
      <c r="BX167">
        <v>120</v>
      </c>
      <c r="BY167">
        <v>80</v>
      </c>
      <c r="BZ167">
        <f ca="1">INDIRECT(ADDRESS(11+(MATCH(RIGHT(Table13[[#This Row],[spawner_sku]],LEN(Table13[[#This Row],[spawner_sku]])-FIND("/",Table13[[#This Row],[spawner_sku]])),Table1[Entity Prefab])),10,1,1,"Entities"))</f>
        <v>25</v>
      </c>
      <c r="CA167">
        <f ca="1">ROUND((Table13[[#This Row],[XP]]*Table13[[#This Row],[entity_spawned (AVG)]])*(Table13[[#This Row],[activating_chance]]/100),0)</f>
        <v>40</v>
      </c>
      <c r="CB167" s="73" t="s">
        <v>351</v>
      </c>
      <c r="CD167" t="s">
        <v>238</v>
      </c>
      <c r="CE167">
        <v>1</v>
      </c>
      <c r="CF167">
        <v>170</v>
      </c>
      <c r="CG167">
        <v>100</v>
      </c>
      <c r="CH167">
        <f ca="1">INDIRECT(ADDRESS(11+(MATCH(RIGHT(Table14[[#This Row],[spawner_sku]],LEN(Table14[[#This Row],[spawner_sku]])-FIND("/",Table14[[#This Row],[spawner_sku]])),Table1[Entity Prefab])),10,1,1,"Entities"))</f>
        <v>75</v>
      </c>
      <c r="CI167">
        <f ca="1">ROUND((Table14[[#This Row],[XP]]*Table14[[#This Row],[entity_spawned (AVG)]])*(Table14[[#This Row],[activating_chance]]/100),0)</f>
        <v>75</v>
      </c>
      <c r="CJ167" s="73" t="s">
        <v>351</v>
      </c>
    </row>
    <row r="168" spans="2:88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351</v>
      </c>
      <c r="J168" t="s">
        <v>536</v>
      </c>
      <c r="K168">
        <v>1</v>
      </c>
      <c r="L168">
        <v>220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Prefab])),10,1,1,"Entities"))</f>
        <v>50</v>
      </c>
      <c r="O168" s="76">
        <f ca="1">ROUND((Table3[[#This Row],[XP]]*Table3[[#This Row],[entity_spawned (AVG)]])*(Table3[[#This Row],[activating_chance]]/100),0)</f>
        <v>50</v>
      </c>
      <c r="P168" t="s">
        <v>351</v>
      </c>
      <c r="Q168" s="73"/>
      <c r="Z168" t="s">
        <v>234</v>
      </c>
      <c r="AA168">
        <v>1</v>
      </c>
      <c r="AB168">
        <v>250</v>
      </c>
      <c r="AC168" s="76">
        <v>100</v>
      </c>
      <c r="AD168">
        <f ca="1">INDIRECT(ADDRESS(11+(MATCH(RIGHT(Table2[[#This Row],[spawner_sku]],LEN(Table2[[#This Row],[spawner_sku]])-FIND("/",Table2[[#This Row],[spawner_sku]])),Table1[Entity Prefab])),10,1,1,"Entities"))</f>
        <v>95</v>
      </c>
      <c r="AE168" s="76">
        <f ca="1">ROUND((Table2[[#This Row],[XP]]*Table2[[#This Row],[entity_spawned (AVG)]])*(Table2[[#This Row],[activating_chance]]/100),0)</f>
        <v>95</v>
      </c>
      <c r="AF168" s="73" t="s">
        <v>352</v>
      </c>
      <c r="AH168" t="s">
        <v>259</v>
      </c>
      <c r="AI168">
        <v>1</v>
      </c>
      <c r="AJ168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351</v>
      </c>
      <c r="AP168" t="s">
        <v>410</v>
      </c>
      <c r="AQ168">
        <v>1</v>
      </c>
      <c r="AR168">
        <v>90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Prefab])),10,1,1,"Entities"))</f>
        <v>25</v>
      </c>
      <c r="AU168" s="76">
        <f ca="1">ROUND((Table610[[#This Row],[XP]]*Table610[[#This Row],[entity_spawned (AVG)]])*(Table610[[#This Row],[activating_chance]]/100),0)</f>
        <v>25</v>
      </c>
      <c r="AV168" s="73" t="s">
        <v>351</v>
      </c>
      <c r="AX168" t="s">
        <v>417</v>
      </c>
      <c r="AY168">
        <v>1</v>
      </c>
      <c r="AZ168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352</v>
      </c>
      <c r="BF168" t="s">
        <v>542</v>
      </c>
      <c r="BG168">
        <v>1</v>
      </c>
      <c r="BH168">
        <v>180</v>
      </c>
      <c r="BI168">
        <v>10</v>
      </c>
      <c r="BJ168">
        <f ca="1">INDIRECT(ADDRESS(11+(MATCH(RIGHT(Table11[[#This Row],[spawner_sku]],LEN(Table11[[#This Row],[spawner_sku]])-FIND("/",Table11[[#This Row],[spawner_sku]])),Table1[Entity Prefab])),10,1,1,"Entities"))</f>
        <v>95</v>
      </c>
      <c r="BK168">
        <f ca="1">ROUND((Table11[[#This Row],[XP]]*Table11[[#This Row],[entity_spawned (AVG)]])*(Table11[[#This Row],[activating_chance]]/100),0)</f>
        <v>10</v>
      </c>
      <c r="BL168" s="73" t="s">
        <v>352</v>
      </c>
      <c r="BN168" t="s">
        <v>259</v>
      </c>
      <c r="BO168">
        <v>1</v>
      </c>
      <c r="BP168">
        <v>150</v>
      </c>
      <c r="BQ168">
        <v>80</v>
      </c>
      <c r="BR168">
        <f ca="1">INDIRECT(ADDRESS(11+(MATCH(RIGHT(Table12[[#This Row],[spawner_sku]],LEN(Table12[[#This Row],[spawner_sku]])-FIND("/",Table12[[#This Row],[spawner_sku]])),Table1[Entity Prefab])),10,1,1,"Entities"))</f>
        <v>25</v>
      </c>
      <c r="BS168">
        <f ca="1">ROUND((Table12[[#This Row],[XP]]*Table12[[#This Row],[entity_spawned (AVG)]])*(Table12[[#This Row],[activating_chance]]/100),0)</f>
        <v>20</v>
      </c>
      <c r="BT168" s="73" t="s">
        <v>351</v>
      </c>
      <c r="BV168" t="s">
        <v>410</v>
      </c>
      <c r="BW168">
        <v>7</v>
      </c>
      <c r="BX168">
        <v>120</v>
      </c>
      <c r="BY168">
        <v>100</v>
      </c>
      <c r="BZ168">
        <f ca="1">INDIRECT(ADDRESS(11+(MATCH(RIGHT(Table13[[#This Row],[spawner_sku]],LEN(Table13[[#This Row],[spawner_sku]])-FIND("/",Table13[[#This Row],[spawner_sku]])),Table1[Entity Prefab])),10,1,1,"Entities"))</f>
        <v>25</v>
      </c>
      <c r="CA168">
        <f ca="1">ROUND((Table13[[#This Row],[XP]]*Table13[[#This Row],[entity_spawned (AVG)]])*(Table13[[#This Row],[activating_chance]]/100),0)</f>
        <v>175</v>
      </c>
      <c r="CB168" s="73" t="s">
        <v>351</v>
      </c>
      <c r="CD168" t="s">
        <v>238</v>
      </c>
      <c r="CE168">
        <v>1</v>
      </c>
      <c r="CF168">
        <v>170</v>
      </c>
      <c r="CG168">
        <v>100</v>
      </c>
      <c r="CH168">
        <f ca="1">INDIRECT(ADDRESS(11+(MATCH(RIGHT(Table14[[#This Row],[spawner_sku]],LEN(Table14[[#This Row],[spawner_sku]])-FIND("/",Table14[[#This Row],[spawner_sku]])),Table1[Entity Prefab])),10,1,1,"Entities"))</f>
        <v>75</v>
      </c>
      <c r="CI168">
        <f ca="1">ROUND((Table14[[#This Row],[XP]]*Table14[[#This Row],[entity_spawned (AVG)]])*(Table14[[#This Row],[activating_chance]]/100),0)</f>
        <v>75</v>
      </c>
      <c r="CJ168" s="73" t="s">
        <v>351</v>
      </c>
    </row>
    <row r="169" spans="2:88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351</v>
      </c>
      <c r="J169" t="s">
        <v>396</v>
      </c>
      <c r="K169">
        <v>2</v>
      </c>
      <c r="L169">
        <v>100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Prefab])),10,1,1,"Entities"))</f>
        <v>25</v>
      </c>
      <c r="O169" s="76">
        <f ca="1">ROUND((Table3[[#This Row],[XP]]*Table3[[#This Row],[entity_spawned (AVG)]])*(Table3[[#This Row],[activating_chance]]/100),0)</f>
        <v>50</v>
      </c>
      <c r="P169" t="s">
        <v>351</v>
      </c>
      <c r="Q169" s="73"/>
      <c r="Z169" t="s">
        <v>234</v>
      </c>
      <c r="AA169">
        <v>1</v>
      </c>
      <c r="AB169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352</v>
      </c>
      <c r="AH169" t="s">
        <v>259</v>
      </c>
      <c r="AI169">
        <v>1</v>
      </c>
      <c r="AJ169">
        <v>150</v>
      </c>
      <c r="AK169" s="76">
        <v>100</v>
      </c>
      <c r="AL169">
        <f ca="1">INDIRECT(ADDRESS(11+(MATCH(RIGHT(Table6[[#This Row],[spawner_sku]],LEN(Table6[[#This Row],[spawner_sku]])-FIND("/",Table6[[#This Row],[spawner_sku]])),Table1[Entity Prefab])),10,1,1,"Entities"))</f>
        <v>25</v>
      </c>
      <c r="AM169" s="76">
        <f ca="1">ROUND((Table6[[#This Row],[XP]]*Table6[[#This Row],[entity_spawned (AVG)]])*(Table6[[#This Row],[activating_chance]]/100),0)</f>
        <v>25</v>
      </c>
      <c r="AN169" s="73" t="s">
        <v>351</v>
      </c>
      <c r="AP169" t="s">
        <v>410</v>
      </c>
      <c r="AQ169">
        <v>1</v>
      </c>
      <c r="AR169">
        <v>90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Prefab])),10,1,1,"Entities"))</f>
        <v>25</v>
      </c>
      <c r="AU169" s="76">
        <f ca="1">ROUND((Table610[[#This Row],[XP]]*Table610[[#This Row],[entity_spawned (AVG)]])*(Table610[[#This Row],[activating_chance]]/100),0)</f>
        <v>25</v>
      </c>
      <c r="AV169" s="73" t="s">
        <v>351</v>
      </c>
      <c r="AX169" t="s">
        <v>417</v>
      </c>
      <c r="AY169">
        <v>1</v>
      </c>
      <c r="AZ169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352</v>
      </c>
      <c r="BF169" t="s">
        <v>542</v>
      </c>
      <c r="BG169">
        <v>1</v>
      </c>
      <c r="BH169">
        <v>180</v>
      </c>
      <c r="BI169">
        <v>100</v>
      </c>
      <c r="BJ169">
        <f ca="1">INDIRECT(ADDRESS(11+(MATCH(RIGHT(Table11[[#This Row],[spawner_sku]],LEN(Table11[[#This Row],[spawner_sku]])-FIND("/",Table11[[#This Row],[spawner_sku]])),Table1[Entity Prefab])),10,1,1,"Entities"))</f>
        <v>95</v>
      </c>
      <c r="BK169">
        <f ca="1">ROUND((Table11[[#This Row],[XP]]*Table11[[#This Row],[entity_spawned (AVG)]])*(Table11[[#This Row],[activating_chance]]/100),0)</f>
        <v>95</v>
      </c>
      <c r="BL169" s="73" t="s">
        <v>352</v>
      </c>
      <c r="BN169" t="s">
        <v>259</v>
      </c>
      <c r="BO169">
        <v>1</v>
      </c>
      <c r="BP169">
        <v>150</v>
      </c>
      <c r="BQ169">
        <v>100</v>
      </c>
      <c r="BR169">
        <f ca="1">INDIRECT(ADDRESS(11+(MATCH(RIGHT(Table12[[#This Row],[spawner_sku]],LEN(Table12[[#This Row],[spawner_sku]])-FIND("/",Table12[[#This Row],[spawner_sku]])),Table1[Entity Prefab])),10,1,1,"Entities"))</f>
        <v>25</v>
      </c>
      <c r="BS169">
        <f ca="1">ROUND((Table12[[#This Row],[XP]]*Table12[[#This Row],[entity_spawned (AVG)]])*(Table12[[#This Row],[activating_chance]]/100),0)</f>
        <v>25</v>
      </c>
      <c r="BT169" s="73" t="s">
        <v>351</v>
      </c>
      <c r="BV169" t="s">
        <v>410</v>
      </c>
      <c r="BW169">
        <v>1</v>
      </c>
      <c r="BX169">
        <v>120</v>
      </c>
      <c r="BY169">
        <v>100</v>
      </c>
      <c r="BZ169">
        <f ca="1">INDIRECT(ADDRESS(11+(MATCH(RIGHT(Table13[[#This Row],[spawner_sku]],LEN(Table13[[#This Row],[spawner_sku]])-FIND("/",Table13[[#This Row],[spawner_sku]])),Table1[Entity Prefab])),10,1,1,"Entities"))</f>
        <v>25</v>
      </c>
      <c r="CA169">
        <f ca="1">ROUND((Table13[[#This Row],[XP]]*Table13[[#This Row],[entity_spawned (AVG)]])*(Table13[[#This Row],[activating_chance]]/100),0)</f>
        <v>25</v>
      </c>
      <c r="CB169" s="73" t="s">
        <v>351</v>
      </c>
      <c r="CD169" t="s">
        <v>238</v>
      </c>
      <c r="CE169">
        <v>1</v>
      </c>
      <c r="CF169">
        <v>170</v>
      </c>
      <c r="CG169">
        <v>100</v>
      </c>
      <c r="CH169">
        <f ca="1">INDIRECT(ADDRESS(11+(MATCH(RIGHT(Table14[[#This Row],[spawner_sku]],LEN(Table14[[#This Row],[spawner_sku]])-FIND("/",Table14[[#This Row],[spawner_sku]])),Table1[Entity Prefab])),10,1,1,"Entities"))</f>
        <v>75</v>
      </c>
      <c r="CI169">
        <f ca="1">ROUND((Table14[[#This Row],[XP]]*Table14[[#This Row],[entity_spawned (AVG)]])*(Table14[[#This Row],[activating_chance]]/100),0)</f>
        <v>75</v>
      </c>
      <c r="CJ169" s="73" t="s">
        <v>351</v>
      </c>
    </row>
    <row r="170" spans="2:88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351</v>
      </c>
      <c r="J170" t="s">
        <v>396</v>
      </c>
      <c r="K170">
        <v>2</v>
      </c>
      <c r="L170">
        <v>100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Prefab])),10,1,1,"Entities"))</f>
        <v>25</v>
      </c>
      <c r="O170" s="76">
        <f ca="1">ROUND((Table3[[#This Row],[XP]]*Table3[[#This Row],[entity_spawned (AVG)]])*(Table3[[#This Row],[activating_chance]]/100),0)</f>
        <v>50</v>
      </c>
      <c r="P170" t="s">
        <v>351</v>
      </c>
      <c r="Q170" s="73"/>
      <c r="Z170" t="s">
        <v>234</v>
      </c>
      <c r="AA170">
        <v>1</v>
      </c>
      <c r="AB170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352</v>
      </c>
      <c r="AH170" t="s">
        <v>259</v>
      </c>
      <c r="AI170">
        <v>1</v>
      </c>
      <c r="AJ170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351</v>
      </c>
      <c r="AP170" t="s">
        <v>410</v>
      </c>
      <c r="AQ170">
        <v>1</v>
      </c>
      <c r="AR170">
        <v>150</v>
      </c>
      <c r="AS170" s="76">
        <v>100</v>
      </c>
      <c r="AT170">
        <f ca="1">INDIRECT(ADDRESS(11+(MATCH(RIGHT(Table610[[#This Row],[spawner_sku]],LEN(Table610[[#This Row],[spawner_sku]])-FIND("/",Table610[[#This Row],[spawner_sku]])),Table1[Entity Prefab])),10,1,1,"Entities"))</f>
        <v>25</v>
      </c>
      <c r="AU170" s="76">
        <f ca="1">ROUND((Table610[[#This Row],[XP]]*Table610[[#This Row],[entity_spawned (AVG)]])*(Table610[[#This Row],[activating_chance]]/100),0)</f>
        <v>25</v>
      </c>
      <c r="AV170" s="73" t="s">
        <v>351</v>
      </c>
      <c r="AX170" t="s">
        <v>417</v>
      </c>
      <c r="AY170">
        <v>1</v>
      </c>
      <c r="AZ170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352</v>
      </c>
      <c r="BF170" t="s">
        <v>542</v>
      </c>
      <c r="BG170">
        <v>1</v>
      </c>
      <c r="BH170">
        <v>180</v>
      </c>
      <c r="BI170">
        <v>100</v>
      </c>
      <c r="BJ170">
        <f ca="1">INDIRECT(ADDRESS(11+(MATCH(RIGHT(Table11[[#This Row],[spawner_sku]],LEN(Table11[[#This Row],[spawner_sku]])-FIND("/",Table11[[#This Row],[spawner_sku]])),Table1[Entity Prefab])),10,1,1,"Entities"))</f>
        <v>95</v>
      </c>
      <c r="BK170">
        <f ca="1">ROUND((Table11[[#This Row],[XP]]*Table11[[#This Row],[entity_spawned (AVG)]])*(Table11[[#This Row],[activating_chance]]/100),0)</f>
        <v>95</v>
      </c>
      <c r="BL170" s="73" t="s">
        <v>352</v>
      </c>
      <c r="BN170" t="s">
        <v>259</v>
      </c>
      <c r="BO170">
        <v>1</v>
      </c>
      <c r="BP170">
        <v>150</v>
      </c>
      <c r="BQ170">
        <v>30</v>
      </c>
      <c r="BR170">
        <f ca="1">INDIRECT(ADDRESS(11+(MATCH(RIGHT(Table12[[#This Row],[spawner_sku]],LEN(Table12[[#This Row],[spawner_sku]])-FIND("/",Table12[[#This Row],[spawner_sku]])),Table1[Entity Prefab])),10,1,1,"Entities"))</f>
        <v>25</v>
      </c>
      <c r="BS170">
        <f ca="1">ROUND((Table12[[#This Row],[XP]]*Table12[[#This Row],[entity_spawned (AVG)]])*(Table12[[#This Row],[activating_chance]]/100),0)</f>
        <v>8</v>
      </c>
      <c r="BT170" s="73" t="s">
        <v>351</v>
      </c>
      <c r="BV170" t="s">
        <v>410</v>
      </c>
      <c r="BW170">
        <v>5</v>
      </c>
      <c r="BX170">
        <v>120</v>
      </c>
      <c r="BY170">
        <v>100</v>
      </c>
      <c r="BZ170">
        <f ca="1">INDIRECT(ADDRESS(11+(MATCH(RIGHT(Table13[[#This Row],[spawner_sku]],LEN(Table13[[#This Row],[spawner_sku]])-FIND("/",Table13[[#This Row],[spawner_sku]])),Table1[Entity Prefab])),10,1,1,"Entities"))</f>
        <v>25</v>
      </c>
      <c r="CA170">
        <f ca="1">ROUND((Table13[[#This Row],[XP]]*Table13[[#This Row],[entity_spawned (AVG)]])*(Table13[[#This Row],[activating_chance]]/100),0)</f>
        <v>125</v>
      </c>
      <c r="CB170" s="73" t="s">
        <v>351</v>
      </c>
      <c r="CD170" t="s">
        <v>238</v>
      </c>
      <c r="CE170">
        <v>1</v>
      </c>
      <c r="CF170">
        <v>100</v>
      </c>
      <c r="CG170">
        <v>100</v>
      </c>
      <c r="CH170">
        <f ca="1">INDIRECT(ADDRESS(11+(MATCH(RIGHT(Table14[[#This Row],[spawner_sku]],LEN(Table14[[#This Row],[spawner_sku]])-FIND("/",Table14[[#This Row],[spawner_sku]])),Table1[Entity Prefab])),10,1,1,"Entities"))</f>
        <v>75</v>
      </c>
      <c r="CI170">
        <f ca="1">ROUND((Table14[[#This Row],[XP]]*Table14[[#This Row],[entity_spawned (AVG)]])*(Table14[[#This Row],[activating_chance]]/100),0)</f>
        <v>75</v>
      </c>
      <c r="CJ170" s="73" t="s">
        <v>351</v>
      </c>
    </row>
    <row r="171" spans="2:88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351</v>
      </c>
      <c r="J171" t="s">
        <v>395</v>
      </c>
      <c r="K171">
        <v>1</v>
      </c>
      <c r="L171">
        <v>240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Prefab])),10,1,1,"Entities"))</f>
        <v>175</v>
      </c>
      <c r="O171" s="76">
        <f ca="1">ROUND((Table3[[#This Row],[XP]]*Table3[[#This Row],[entity_spawned (AVG)]])*(Table3[[#This Row],[activating_chance]]/100),0)</f>
        <v>175</v>
      </c>
      <c r="P171" t="s">
        <v>352</v>
      </c>
      <c r="Q171" s="73"/>
      <c r="Z171" t="s">
        <v>234</v>
      </c>
      <c r="AA171">
        <v>1</v>
      </c>
      <c r="AB171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352</v>
      </c>
      <c r="AH171" t="s">
        <v>259</v>
      </c>
      <c r="AI171">
        <v>1</v>
      </c>
      <c r="AJ171">
        <v>150</v>
      </c>
      <c r="AK171" s="76">
        <v>100</v>
      </c>
      <c r="AL171">
        <f ca="1">INDIRECT(ADDRESS(11+(MATCH(RIGHT(Table6[[#This Row],[spawner_sku]],LEN(Table6[[#This Row],[spawner_sku]])-FIND("/",Table6[[#This Row],[spawner_sku]])),Table1[Entity Prefab])),10,1,1,"Entities"))</f>
        <v>25</v>
      </c>
      <c r="AM171" s="76">
        <f ca="1">ROUND((Table6[[#This Row],[XP]]*Table6[[#This Row],[entity_spawned (AVG)]])*(Table6[[#This Row],[activating_chance]]/100),0)</f>
        <v>25</v>
      </c>
      <c r="AN171" s="73" t="s">
        <v>351</v>
      </c>
      <c r="AP171" t="s">
        <v>410</v>
      </c>
      <c r="AQ171">
        <v>1</v>
      </c>
      <c r="AR171">
        <v>150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Prefab])),10,1,1,"Entities"))</f>
        <v>25</v>
      </c>
      <c r="AU171" s="76">
        <f ca="1">ROUND((Table610[[#This Row],[XP]]*Table610[[#This Row],[entity_spawned (AVG)]])*(Table610[[#This Row],[activating_chance]]/100),0)</f>
        <v>25</v>
      </c>
      <c r="AV171" s="73" t="s">
        <v>351</v>
      </c>
      <c r="AX171" t="s">
        <v>417</v>
      </c>
      <c r="AY171">
        <v>1</v>
      </c>
      <c r="AZ171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352</v>
      </c>
      <c r="BF171" t="s">
        <v>542</v>
      </c>
      <c r="BG171">
        <v>2</v>
      </c>
      <c r="BH171">
        <v>180</v>
      </c>
      <c r="BI171">
        <v>30</v>
      </c>
      <c r="BJ171">
        <f ca="1">INDIRECT(ADDRESS(11+(MATCH(RIGHT(Table11[[#This Row],[spawner_sku]],LEN(Table11[[#This Row],[spawner_sku]])-FIND("/",Table11[[#This Row],[spawner_sku]])),Table1[Entity Prefab])),10,1,1,"Entities"))</f>
        <v>95</v>
      </c>
      <c r="BK171">
        <f ca="1">ROUND((Table11[[#This Row],[XP]]*Table11[[#This Row],[entity_spawned (AVG)]])*(Table11[[#This Row],[activating_chance]]/100),0)</f>
        <v>57</v>
      </c>
      <c r="BL171" s="73" t="s">
        <v>352</v>
      </c>
      <c r="BN171" t="s">
        <v>259</v>
      </c>
      <c r="BO171">
        <v>1</v>
      </c>
      <c r="BP171">
        <v>150</v>
      </c>
      <c r="BQ171">
        <v>80</v>
      </c>
      <c r="BR171">
        <f ca="1">INDIRECT(ADDRESS(11+(MATCH(RIGHT(Table12[[#This Row],[spawner_sku]],LEN(Table12[[#This Row],[spawner_sku]])-FIND("/",Table12[[#This Row],[spawner_sku]])),Table1[Entity Prefab])),10,1,1,"Entities"))</f>
        <v>25</v>
      </c>
      <c r="BS171">
        <f ca="1">ROUND((Table12[[#This Row],[XP]]*Table12[[#This Row],[entity_spawned (AVG)]])*(Table12[[#This Row],[activating_chance]]/100),0)</f>
        <v>20</v>
      </c>
      <c r="BT171" s="73" t="s">
        <v>351</v>
      </c>
      <c r="BV171" t="s">
        <v>410</v>
      </c>
      <c r="BW171">
        <v>5</v>
      </c>
      <c r="BX171">
        <v>120</v>
      </c>
      <c r="BY171">
        <v>100</v>
      </c>
      <c r="BZ171">
        <f ca="1">INDIRECT(ADDRESS(11+(MATCH(RIGHT(Table13[[#This Row],[spawner_sku]],LEN(Table13[[#This Row],[spawner_sku]])-FIND("/",Table13[[#This Row],[spawner_sku]])),Table1[Entity Prefab])),10,1,1,"Entities"))</f>
        <v>25</v>
      </c>
      <c r="CA171">
        <f ca="1">ROUND((Table13[[#This Row],[XP]]*Table13[[#This Row],[entity_spawned (AVG)]])*(Table13[[#This Row],[activating_chance]]/100),0)</f>
        <v>125</v>
      </c>
      <c r="CB171" s="73" t="s">
        <v>351</v>
      </c>
      <c r="CD171" t="s">
        <v>238</v>
      </c>
      <c r="CE171">
        <v>1</v>
      </c>
      <c r="CF171">
        <v>170</v>
      </c>
      <c r="CG171">
        <v>100</v>
      </c>
      <c r="CH171">
        <f ca="1">INDIRECT(ADDRESS(11+(MATCH(RIGHT(Table14[[#This Row],[spawner_sku]],LEN(Table14[[#This Row],[spawner_sku]])-FIND("/",Table14[[#This Row],[spawner_sku]])),Table1[Entity Prefab])),10,1,1,"Entities"))</f>
        <v>75</v>
      </c>
      <c r="CI171">
        <f ca="1">ROUND((Table14[[#This Row],[XP]]*Table14[[#This Row],[entity_spawned (AVG)]])*(Table14[[#This Row],[activating_chance]]/100),0)</f>
        <v>75</v>
      </c>
      <c r="CJ171" s="73" t="s">
        <v>351</v>
      </c>
    </row>
    <row r="172" spans="2:88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351</v>
      </c>
      <c r="J172" t="s">
        <v>395</v>
      </c>
      <c r="K172">
        <v>1</v>
      </c>
      <c r="L172">
        <v>275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Prefab])),10,1,1,"Entities"))</f>
        <v>175</v>
      </c>
      <c r="O172" s="76">
        <f ca="1">ROUND((Table3[[#This Row],[XP]]*Table3[[#This Row],[entity_spawned (AVG)]])*(Table3[[#This Row],[activating_chance]]/100),0)</f>
        <v>175</v>
      </c>
      <c r="P172" t="s">
        <v>352</v>
      </c>
      <c r="Q172" s="73"/>
      <c r="Z172" t="s">
        <v>234</v>
      </c>
      <c r="AA172">
        <v>1</v>
      </c>
      <c r="AB172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352</v>
      </c>
      <c r="AH172" t="s">
        <v>259</v>
      </c>
      <c r="AI172">
        <v>1</v>
      </c>
      <c r="AJ172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351</v>
      </c>
      <c r="AP172" t="s">
        <v>468</v>
      </c>
      <c r="AQ172">
        <v>1</v>
      </c>
      <c r="AR172">
        <v>150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Prefab])),10,1,1,"Entities"))</f>
        <v>25</v>
      </c>
      <c r="AU172" s="76">
        <f ca="1">ROUND((Table610[[#This Row],[XP]]*Table610[[#This Row],[entity_spawned (AVG)]])*(Table610[[#This Row],[activating_chance]]/100),0)</f>
        <v>25</v>
      </c>
      <c r="AV172" s="73" t="s">
        <v>351</v>
      </c>
      <c r="AX172" t="s">
        <v>417</v>
      </c>
      <c r="AY172">
        <v>1</v>
      </c>
      <c r="AZ172">
        <v>340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Prefab])),10,1,1,"Entities"))</f>
        <v>263</v>
      </c>
      <c r="BC172" s="76">
        <f ca="1">ROUND((Table61011[[#This Row],[XP]]*Table61011[[#This Row],[entity_spawned (AVG)]])*(Table61011[[#This Row],[activating_chance]]/100),0)</f>
        <v>263</v>
      </c>
      <c r="BD172" s="73" t="s">
        <v>352</v>
      </c>
      <c r="BF172" t="s">
        <v>542</v>
      </c>
      <c r="BG172">
        <v>2</v>
      </c>
      <c r="BH172">
        <v>180</v>
      </c>
      <c r="BI172">
        <v>30</v>
      </c>
      <c r="BJ172">
        <f ca="1">INDIRECT(ADDRESS(11+(MATCH(RIGHT(Table11[[#This Row],[spawner_sku]],LEN(Table11[[#This Row],[spawner_sku]])-FIND("/",Table11[[#This Row],[spawner_sku]])),Table1[Entity Prefab])),10,1,1,"Entities"))</f>
        <v>95</v>
      </c>
      <c r="BK172">
        <f ca="1">ROUND((Table11[[#This Row],[XP]]*Table11[[#This Row],[entity_spawned (AVG)]])*(Table11[[#This Row],[activating_chance]]/100),0)</f>
        <v>57</v>
      </c>
      <c r="BL172" s="73" t="s">
        <v>352</v>
      </c>
      <c r="BN172" t="s">
        <v>259</v>
      </c>
      <c r="BO172">
        <v>1</v>
      </c>
      <c r="BP172">
        <v>150</v>
      </c>
      <c r="BQ172">
        <v>100</v>
      </c>
      <c r="BR172">
        <f ca="1">INDIRECT(ADDRESS(11+(MATCH(RIGHT(Table12[[#This Row],[spawner_sku]],LEN(Table12[[#This Row],[spawner_sku]])-FIND("/",Table12[[#This Row],[spawner_sku]])),Table1[Entity Prefab])),10,1,1,"Entities"))</f>
        <v>25</v>
      </c>
      <c r="BS172">
        <f ca="1">ROUND((Table12[[#This Row],[XP]]*Table12[[#This Row],[entity_spawned (AVG)]])*(Table12[[#This Row],[activating_chance]]/100),0)</f>
        <v>25</v>
      </c>
      <c r="BT172" s="73" t="s">
        <v>351</v>
      </c>
      <c r="BV172" t="s">
        <v>410</v>
      </c>
      <c r="BW172">
        <v>3</v>
      </c>
      <c r="BX172">
        <v>120</v>
      </c>
      <c r="BY172">
        <v>100</v>
      </c>
      <c r="BZ172">
        <f ca="1">INDIRECT(ADDRESS(11+(MATCH(RIGHT(Table13[[#This Row],[spawner_sku]],LEN(Table13[[#This Row],[spawner_sku]])-FIND("/",Table13[[#This Row],[spawner_sku]])),Table1[Entity Prefab])),10,1,1,"Entities"))</f>
        <v>25</v>
      </c>
      <c r="CA172">
        <f ca="1">ROUND((Table13[[#This Row],[XP]]*Table13[[#This Row],[entity_spawned (AVG)]])*(Table13[[#This Row],[activating_chance]]/100),0)</f>
        <v>75</v>
      </c>
      <c r="CB172" s="73" t="s">
        <v>351</v>
      </c>
      <c r="CD172" t="s">
        <v>238</v>
      </c>
      <c r="CE172">
        <v>1</v>
      </c>
      <c r="CF172">
        <v>170</v>
      </c>
      <c r="CG172">
        <v>100</v>
      </c>
      <c r="CH172">
        <f ca="1">INDIRECT(ADDRESS(11+(MATCH(RIGHT(Table14[[#This Row],[spawner_sku]],LEN(Table14[[#This Row],[spawner_sku]])-FIND("/",Table14[[#This Row],[spawner_sku]])),Table1[Entity Prefab])),10,1,1,"Entities"))</f>
        <v>75</v>
      </c>
      <c r="CI172">
        <f ca="1">ROUND((Table14[[#This Row],[XP]]*Table14[[#This Row],[entity_spawned (AVG)]])*(Table14[[#This Row],[activating_chance]]/100),0)</f>
        <v>75</v>
      </c>
      <c r="CJ172" s="73" t="s">
        <v>351</v>
      </c>
    </row>
    <row r="173" spans="2:88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351</v>
      </c>
      <c r="J173" t="s">
        <v>395</v>
      </c>
      <c r="K173">
        <v>1</v>
      </c>
      <c r="L173">
        <v>275</v>
      </c>
      <c r="M173" s="76">
        <v>100</v>
      </c>
      <c r="N173">
        <f ca="1">INDIRECT(ADDRESS(11+(MATCH(RIGHT(Table3[[#This Row],[spawner_sku]],LEN(Table3[[#This Row],[spawner_sku]])-FIND("/",Table3[[#This Row],[spawner_sku]])),Table1[Entity Prefab])),10,1,1,"Entities"))</f>
        <v>175</v>
      </c>
      <c r="O173" s="76">
        <f ca="1">ROUND((Table3[[#This Row],[XP]]*Table3[[#This Row],[entity_spawned (AVG)]])*(Table3[[#This Row],[activating_chance]]/100),0)</f>
        <v>175</v>
      </c>
      <c r="P173" t="s">
        <v>352</v>
      </c>
      <c r="Z173" t="s">
        <v>234</v>
      </c>
      <c r="AA173">
        <v>1</v>
      </c>
      <c r="AB173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352</v>
      </c>
      <c r="AH173" t="s">
        <v>259</v>
      </c>
      <c r="AI173">
        <v>1</v>
      </c>
      <c r="AJ173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351</v>
      </c>
      <c r="AP173" t="s">
        <v>468</v>
      </c>
      <c r="AQ173">
        <v>1</v>
      </c>
      <c r="AR173">
        <v>150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Prefab])),10,1,1,"Entities"))</f>
        <v>25</v>
      </c>
      <c r="AU173" s="76">
        <f ca="1">ROUND((Table610[[#This Row],[XP]]*Table610[[#This Row],[entity_spawned (AVG)]])*(Table610[[#This Row],[activating_chance]]/100),0)</f>
        <v>25</v>
      </c>
      <c r="AV173" s="73" t="s">
        <v>351</v>
      </c>
      <c r="AX173" t="s">
        <v>237</v>
      </c>
      <c r="AY173">
        <v>1</v>
      </c>
      <c r="AZ173">
        <v>180</v>
      </c>
      <c r="BA173" s="76">
        <v>100</v>
      </c>
      <c r="BB173">
        <f ca="1">INDIRECT(ADDRESS(11+(MATCH(RIGHT(Table61011[[#This Row],[spawner_sku]],LEN(Table61011[[#This Row],[spawner_sku]])-FIND("/",Table61011[[#This Row],[spawner_sku]])),Table1[Entity Prefab])),10,1,1,"Entities"))</f>
        <v>75</v>
      </c>
      <c r="BC173" s="76">
        <f ca="1">ROUND((Table61011[[#This Row],[XP]]*Table61011[[#This Row],[entity_spawned (AVG)]])*(Table61011[[#This Row],[activating_chance]]/100),0)</f>
        <v>75</v>
      </c>
      <c r="BD173" s="73" t="s">
        <v>352</v>
      </c>
      <c r="BF173" t="s">
        <v>542</v>
      </c>
      <c r="BG173">
        <v>1</v>
      </c>
      <c r="BH173">
        <v>180</v>
      </c>
      <c r="BI173">
        <v>30</v>
      </c>
      <c r="BJ173">
        <f ca="1">INDIRECT(ADDRESS(11+(MATCH(RIGHT(Table11[[#This Row],[spawner_sku]],LEN(Table11[[#This Row],[spawner_sku]])-FIND("/",Table11[[#This Row],[spawner_sku]])),Table1[Entity Prefab])),10,1,1,"Entities"))</f>
        <v>95</v>
      </c>
      <c r="BK173">
        <f ca="1">ROUND((Table11[[#This Row],[XP]]*Table11[[#This Row],[entity_spawned (AVG)]])*(Table11[[#This Row],[activating_chance]]/100),0)</f>
        <v>29</v>
      </c>
      <c r="BL173" s="73" t="s">
        <v>352</v>
      </c>
      <c r="BN173" t="s">
        <v>260</v>
      </c>
      <c r="BO173">
        <v>1</v>
      </c>
      <c r="BP173">
        <v>220</v>
      </c>
      <c r="BQ173">
        <v>30</v>
      </c>
      <c r="BR173">
        <f ca="1">INDIRECT(ADDRESS(11+(MATCH(RIGHT(Table12[[#This Row],[spawner_sku]],LEN(Table12[[#This Row],[spawner_sku]])-FIND("/",Table12[[#This Row],[spawner_sku]])),Table1[Entity Prefab])),10,1,1,"Entities"))</f>
        <v>50</v>
      </c>
      <c r="BS173">
        <f ca="1">ROUND((Table12[[#This Row],[XP]]*Table12[[#This Row],[entity_spawned (AVG)]])*(Table12[[#This Row],[activating_chance]]/100),0)</f>
        <v>15</v>
      </c>
      <c r="BT173" s="73" t="s">
        <v>351</v>
      </c>
      <c r="BV173" t="s">
        <v>410</v>
      </c>
      <c r="BW173">
        <v>5</v>
      </c>
      <c r="BX173">
        <v>120</v>
      </c>
      <c r="BY173">
        <v>100</v>
      </c>
      <c r="BZ173">
        <f ca="1">INDIRECT(ADDRESS(11+(MATCH(RIGHT(Table13[[#This Row],[spawner_sku]],LEN(Table13[[#This Row],[spawner_sku]])-FIND("/",Table13[[#This Row],[spawner_sku]])),Table1[Entity Prefab])),10,1,1,"Entities"))</f>
        <v>25</v>
      </c>
      <c r="CA173">
        <f ca="1">ROUND((Table13[[#This Row],[XP]]*Table13[[#This Row],[entity_spawned (AVG)]])*(Table13[[#This Row],[activating_chance]]/100),0)</f>
        <v>125</v>
      </c>
      <c r="CB173" s="73" t="s">
        <v>351</v>
      </c>
      <c r="CD173" t="s">
        <v>238</v>
      </c>
      <c r="CE173">
        <v>1</v>
      </c>
      <c r="CF173">
        <v>170</v>
      </c>
      <c r="CG173">
        <v>100</v>
      </c>
      <c r="CH173">
        <f ca="1">INDIRECT(ADDRESS(11+(MATCH(RIGHT(Table14[[#This Row],[spawner_sku]],LEN(Table14[[#This Row],[spawner_sku]])-FIND("/",Table14[[#This Row],[spawner_sku]])),Table1[Entity Prefab])),10,1,1,"Entities"))</f>
        <v>75</v>
      </c>
      <c r="CI173">
        <f ca="1">ROUND((Table14[[#This Row],[XP]]*Table14[[#This Row],[entity_spawned (AVG)]])*(Table14[[#This Row],[activating_chance]]/100),0)</f>
        <v>75</v>
      </c>
      <c r="CJ173" s="73" t="s">
        <v>351</v>
      </c>
    </row>
    <row r="174" spans="2:88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351</v>
      </c>
      <c r="J174" t="s">
        <v>395</v>
      </c>
      <c r="K174">
        <v>1</v>
      </c>
      <c r="L174">
        <v>240</v>
      </c>
      <c r="M174" s="76">
        <v>100</v>
      </c>
      <c r="N174">
        <f ca="1">INDIRECT(ADDRESS(11+(MATCH(RIGHT(Table3[[#This Row],[spawner_sku]],LEN(Table3[[#This Row],[spawner_sku]])-FIND("/",Table3[[#This Row],[spawner_sku]])),Table1[Entity Prefab])),10,1,1,"Entities"))</f>
        <v>175</v>
      </c>
      <c r="O174" s="76">
        <f ca="1">ROUND((Table3[[#This Row],[XP]]*Table3[[#This Row],[entity_spawned (AVG)]])*(Table3[[#This Row],[activating_chance]]/100),0)</f>
        <v>175</v>
      </c>
      <c r="P174" t="s">
        <v>352</v>
      </c>
      <c r="Z174" t="s">
        <v>234</v>
      </c>
      <c r="AA174">
        <v>1</v>
      </c>
      <c r="AB174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352</v>
      </c>
      <c r="AH174" t="s">
        <v>259</v>
      </c>
      <c r="AI174">
        <v>1</v>
      </c>
      <c r="AJ174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351</v>
      </c>
      <c r="AP174" t="s">
        <v>256</v>
      </c>
      <c r="AQ174">
        <v>1</v>
      </c>
      <c r="AR174">
        <v>170</v>
      </c>
      <c r="AS174" s="76">
        <v>100</v>
      </c>
      <c r="AT174">
        <f ca="1">INDIRECT(ADDRESS(11+(MATCH(RIGHT(Table610[[#This Row],[spawner_sku]],LEN(Table610[[#This Row],[spawner_sku]])-FIND("/",Table610[[#This Row],[spawner_sku]])),Table1[Entity Prefab])),10,1,1,"Entities"))</f>
        <v>70</v>
      </c>
      <c r="AU174" s="76">
        <f ca="1">ROUND((Table610[[#This Row],[XP]]*Table610[[#This Row],[entity_spawned (AVG)]])*(Table610[[#This Row],[activating_chance]]/100),0)</f>
        <v>70</v>
      </c>
      <c r="AV174" s="73" t="s">
        <v>352</v>
      </c>
      <c r="AX174" t="s">
        <v>237</v>
      </c>
      <c r="AY174">
        <v>1</v>
      </c>
      <c r="AZ174">
        <v>180</v>
      </c>
      <c r="BA174" s="76">
        <v>90</v>
      </c>
      <c r="BB174">
        <f ca="1">INDIRECT(ADDRESS(11+(MATCH(RIGHT(Table61011[[#This Row],[spawner_sku]],LEN(Table61011[[#This Row],[spawner_sku]])-FIND("/",Table61011[[#This Row],[spawner_sku]])),Table1[Entity Prefab])),10,1,1,"Entities"))</f>
        <v>75</v>
      </c>
      <c r="BC174" s="76">
        <f ca="1">ROUND((Table61011[[#This Row],[XP]]*Table61011[[#This Row],[entity_spawned (AVG)]])*(Table61011[[#This Row],[activating_chance]]/100),0)</f>
        <v>68</v>
      </c>
      <c r="BD174" s="73" t="s">
        <v>352</v>
      </c>
      <c r="BF174" t="s">
        <v>542</v>
      </c>
      <c r="BG174">
        <v>1</v>
      </c>
      <c r="BH174">
        <v>180</v>
      </c>
      <c r="BI174">
        <v>100</v>
      </c>
      <c r="BJ174">
        <f ca="1">INDIRECT(ADDRESS(11+(MATCH(RIGHT(Table11[[#This Row],[spawner_sku]],LEN(Table11[[#This Row],[spawner_sku]])-FIND("/",Table11[[#This Row],[spawner_sku]])),Table1[Entity Prefab])),10,1,1,"Entities"))</f>
        <v>95</v>
      </c>
      <c r="BK174">
        <f ca="1">ROUND((Table11[[#This Row],[XP]]*Table11[[#This Row],[entity_spawned (AVG)]])*(Table11[[#This Row],[activating_chance]]/100),0)</f>
        <v>95</v>
      </c>
      <c r="BL174" s="73" t="s">
        <v>352</v>
      </c>
      <c r="BN174" t="s">
        <v>260</v>
      </c>
      <c r="BO174">
        <v>1</v>
      </c>
      <c r="BP174">
        <v>220</v>
      </c>
      <c r="BQ174">
        <v>100</v>
      </c>
      <c r="BR174">
        <f ca="1">INDIRECT(ADDRESS(11+(MATCH(RIGHT(Table12[[#This Row],[spawner_sku]],LEN(Table12[[#This Row],[spawner_sku]])-FIND("/",Table12[[#This Row],[spawner_sku]])),Table1[Entity Prefab])),10,1,1,"Entities"))</f>
        <v>50</v>
      </c>
      <c r="BS174">
        <f ca="1">ROUND((Table12[[#This Row],[XP]]*Table12[[#This Row],[entity_spawned (AVG)]])*(Table12[[#This Row],[activating_chance]]/100),0)</f>
        <v>50</v>
      </c>
      <c r="BT174" s="73" t="s">
        <v>351</v>
      </c>
      <c r="BV174" t="s">
        <v>410</v>
      </c>
      <c r="BW174">
        <v>2</v>
      </c>
      <c r="BX174">
        <v>120</v>
      </c>
      <c r="BY174">
        <v>100</v>
      </c>
      <c r="BZ174">
        <f ca="1">INDIRECT(ADDRESS(11+(MATCH(RIGHT(Table13[[#This Row],[spawner_sku]],LEN(Table13[[#This Row],[spawner_sku]])-FIND("/",Table13[[#This Row],[spawner_sku]])),Table1[Entity Prefab])),10,1,1,"Entities"))</f>
        <v>25</v>
      </c>
      <c r="CA174">
        <f ca="1">ROUND((Table13[[#This Row],[XP]]*Table13[[#This Row],[entity_spawned (AVG)]])*(Table13[[#This Row],[activating_chance]]/100),0)</f>
        <v>50</v>
      </c>
      <c r="CB174" s="73" t="s">
        <v>351</v>
      </c>
      <c r="CD174" t="s">
        <v>238</v>
      </c>
      <c r="CE174">
        <v>1</v>
      </c>
      <c r="CF174">
        <v>170</v>
      </c>
      <c r="CG174">
        <v>100</v>
      </c>
      <c r="CH174">
        <f ca="1">INDIRECT(ADDRESS(11+(MATCH(RIGHT(Table14[[#This Row],[spawner_sku]],LEN(Table14[[#This Row],[spawner_sku]])-FIND("/",Table14[[#This Row],[spawner_sku]])),Table1[Entity Prefab])),10,1,1,"Entities"))</f>
        <v>75</v>
      </c>
      <c r="CI174">
        <f ca="1">ROUND((Table14[[#This Row],[XP]]*Table14[[#This Row],[entity_spawned (AVG)]])*(Table14[[#This Row],[activating_chance]]/100),0)</f>
        <v>75</v>
      </c>
      <c r="CJ174" s="73" t="s">
        <v>351</v>
      </c>
    </row>
    <row r="175" spans="2:88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351</v>
      </c>
      <c r="J175" t="s">
        <v>395</v>
      </c>
      <c r="K175">
        <v>1</v>
      </c>
      <c r="L175">
        <v>240</v>
      </c>
      <c r="M175" s="76">
        <v>100</v>
      </c>
      <c r="N175">
        <f ca="1">INDIRECT(ADDRESS(11+(MATCH(RIGHT(Table3[[#This Row],[spawner_sku]],LEN(Table3[[#This Row],[spawner_sku]])-FIND("/",Table3[[#This Row],[spawner_sku]])),Table1[Entity Prefab])),10,1,1,"Entities"))</f>
        <v>175</v>
      </c>
      <c r="O175" s="76">
        <f ca="1">ROUND((Table3[[#This Row],[XP]]*Table3[[#This Row],[entity_spawned (AVG)]])*(Table3[[#This Row],[activating_chance]]/100),0)</f>
        <v>175</v>
      </c>
      <c r="P175" t="s">
        <v>352</v>
      </c>
      <c r="Z175" t="s">
        <v>234</v>
      </c>
      <c r="AA175">
        <v>1</v>
      </c>
      <c r="AB175">
        <v>250</v>
      </c>
      <c r="AC175" s="76">
        <v>10</v>
      </c>
      <c r="AD175">
        <f ca="1">INDIRECT(ADDRESS(11+(MATCH(RIGHT(Table2[[#This Row],[spawner_sku]],LEN(Table2[[#This Row],[spawner_sku]])-FIND("/",Table2[[#This Row],[spawner_sku]])),Table1[Entity Prefab])),10,1,1,"Entities"))</f>
        <v>95</v>
      </c>
      <c r="AE175" s="76">
        <f ca="1">ROUND((Table2[[#This Row],[XP]]*Table2[[#This Row],[entity_spawned (AVG)]])*(Table2[[#This Row],[activating_chance]]/100),0)</f>
        <v>10</v>
      </c>
      <c r="AF175" s="73" t="s">
        <v>352</v>
      </c>
      <c r="AH175" t="s">
        <v>259</v>
      </c>
      <c r="AI175">
        <v>1</v>
      </c>
      <c r="AJ175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351</v>
      </c>
      <c r="AP175" t="s">
        <v>257</v>
      </c>
      <c r="AQ175">
        <v>1</v>
      </c>
      <c r="AR175">
        <v>200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Prefab])),10,1,1,"Entities"))</f>
        <v>70</v>
      </c>
      <c r="AU175" s="76">
        <f ca="1">ROUND((Table610[[#This Row],[XP]]*Table610[[#This Row],[entity_spawned (AVG)]])*(Table610[[#This Row],[activating_chance]]/100),0)</f>
        <v>70</v>
      </c>
      <c r="AV175" s="73" t="s">
        <v>352</v>
      </c>
      <c r="AX175" t="s">
        <v>237</v>
      </c>
      <c r="AY175">
        <v>1</v>
      </c>
      <c r="AZ175">
        <v>180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Prefab])),10,1,1,"Entities"))</f>
        <v>75</v>
      </c>
      <c r="BC175" s="76">
        <f ca="1">ROUND((Table61011[[#This Row],[XP]]*Table61011[[#This Row],[entity_spawned (AVG)]])*(Table61011[[#This Row],[activating_chance]]/100),0)</f>
        <v>75</v>
      </c>
      <c r="BD175" s="73" t="s">
        <v>352</v>
      </c>
      <c r="BF175" t="s">
        <v>545</v>
      </c>
      <c r="BG175">
        <v>2</v>
      </c>
      <c r="BH175">
        <v>120</v>
      </c>
      <c r="BI175">
        <v>80</v>
      </c>
      <c r="BJ175">
        <f ca="1">INDIRECT(ADDRESS(11+(MATCH(RIGHT(Table11[[#This Row],[spawner_sku]],LEN(Table11[[#This Row],[spawner_sku]])-FIND("/",Table11[[#This Row],[spawner_sku]])),Table1[Entity Prefab])),10,1,1,"Entities"))</f>
        <v>35</v>
      </c>
      <c r="BK175">
        <f ca="1">ROUND((Table11[[#This Row],[XP]]*Table11[[#This Row],[entity_spawned (AVG)]])*(Table11[[#This Row],[activating_chance]]/100),0)</f>
        <v>56</v>
      </c>
      <c r="BL175" s="73" t="s">
        <v>351</v>
      </c>
      <c r="BN175" t="s">
        <v>260</v>
      </c>
      <c r="BO175">
        <v>1</v>
      </c>
      <c r="BP175">
        <v>220</v>
      </c>
      <c r="BQ175">
        <v>80</v>
      </c>
      <c r="BR175">
        <f ca="1">INDIRECT(ADDRESS(11+(MATCH(RIGHT(Table12[[#This Row],[spawner_sku]],LEN(Table12[[#This Row],[spawner_sku]])-FIND("/",Table12[[#This Row],[spawner_sku]])),Table1[Entity Prefab])),10,1,1,"Entities"))</f>
        <v>50</v>
      </c>
      <c r="BS175">
        <f ca="1">ROUND((Table12[[#This Row],[XP]]*Table12[[#This Row],[entity_spawned (AVG)]])*(Table12[[#This Row],[activating_chance]]/100),0)</f>
        <v>40</v>
      </c>
      <c r="BT175" s="73" t="s">
        <v>351</v>
      </c>
      <c r="BV175" t="s">
        <v>256</v>
      </c>
      <c r="BW175">
        <v>1</v>
      </c>
      <c r="BX175">
        <v>170</v>
      </c>
      <c r="BY175">
        <v>80</v>
      </c>
      <c r="BZ175">
        <f ca="1">INDIRECT(ADDRESS(11+(MATCH(RIGHT(Table13[[#This Row],[spawner_sku]],LEN(Table13[[#This Row],[spawner_sku]])-FIND("/",Table13[[#This Row],[spawner_sku]])),Table1[Entity Prefab])),10,1,1,"Entities"))</f>
        <v>70</v>
      </c>
      <c r="CA175">
        <f ca="1">ROUND((Table13[[#This Row],[XP]]*Table13[[#This Row],[entity_spawned (AVG)]])*(Table13[[#This Row],[activating_chance]]/100),0)</f>
        <v>56</v>
      </c>
      <c r="CB175" s="73" t="s">
        <v>352</v>
      </c>
      <c r="CD175" t="s">
        <v>238</v>
      </c>
      <c r="CE175">
        <v>1</v>
      </c>
      <c r="CF175">
        <v>100</v>
      </c>
      <c r="CG175">
        <v>100</v>
      </c>
      <c r="CH175">
        <f ca="1">INDIRECT(ADDRESS(11+(MATCH(RIGHT(Table14[[#This Row],[spawner_sku]],LEN(Table14[[#This Row],[spawner_sku]])-FIND("/",Table14[[#This Row],[spawner_sku]])),Table1[Entity Prefab])),10,1,1,"Entities"))</f>
        <v>75</v>
      </c>
      <c r="CI175">
        <f ca="1">ROUND((Table14[[#This Row],[XP]]*Table14[[#This Row],[entity_spawned (AVG)]])*(Table14[[#This Row],[activating_chance]]/100),0)</f>
        <v>75</v>
      </c>
      <c r="CJ175" s="73" t="s">
        <v>351</v>
      </c>
    </row>
    <row r="176" spans="2:88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351</v>
      </c>
      <c r="J176" t="s">
        <v>395</v>
      </c>
      <c r="K176">
        <v>2</v>
      </c>
      <c r="L176">
        <v>240</v>
      </c>
      <c r="M176" s="76">
        <v>30</v>
      </c>
      <c r="N176">
        <f ca="1">INDIRECT(ADDRESS(11+(MATCH(RIGHT(Table3[[#This Row],[spawner_sku]],LEN(Table3[[#This Row],[spawner_sku]])-FIND("/",Table3[[#This Row],[spawner_sku]])),Table1[Entity Prefab])),10,1,1,"Entities"))</f>
        <v>175</v>
      </c>
      <c r="O176" s="76">
        <f ca="1">ROUND((Table3[[#This Row],[XP]]*Table3[[#This Row],[entity_spawned (AVG)]])*(Table3[[#This Row],[activating_chance]]/100),0)</f>
        <v>105</v>
      </c>
      <c r="P176" t="s">
        <v>352</v>
      </c>
      <c r="Z176" t="s">
        <v>234</v>
      </c>
      <c r="AA176">
        <v>1</v>
      </c>
      <c r="AB1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352</v>
      </c>
      <c r="AH176" t="s">
        <v>259</v>
      </c>
      <c r="AI176">
        <v>1</v>
      </c>
      <c r="AJ176">
        <v>150</v>
      </c>
      <c r="AK176" s="76">
        <v>100</v>
      </c>
      <c r="AL176">
        <f ca="1">INDIRECT(ADDRESS(11+(MATCH(RIGHT(Table6[[#This Row],[spawner_sku]],LEN(Table6[[#This Row],[spawner_sku]])-FIND("/",Table6[[#This Row],[spawner_sku]])),Table1[Entity Prefab])),10,1,1,"Entities"))</f>
        <v>25</v>
      </c>
      <c r="AM176" s="76">
        <f ca="1">ROUND((Table6[[#This Row],[XP]]*Table6[[#This Row],[entity_spawned (AVG)]])*(Table6[[#This Row],[activating_chance]]/100),0)</f>
        <v>25</v>
      </c>
      <c r="AN176" s="73" t="s">
        <v>351</v>
      </c>
      <c r="AP176" t="s">
        <v>257</v>
      </c>
      <c r="AQ176">
        <v>1</v>
      </c>
      <c r="AR176">
        <v>170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Prefab])),10,1,1,"Entities"))</f>
        <v>70</v>
      </c>
      <c r="AU176" s="76">
        <f ca="1">ROUND((Table610[[#This Row],[XP]]*Table610[[#This Row],[entity_spawned (AVG)]])*(Table610[[#This Row],[activating_chance]]/100),0)</f>
        <v>70</v>
      </c>
      <c r="AV176" s="73" t="s">
        <v>352</v>
      </c>
      <c r="AX176" t="s">
        <v>237</v>
      </c>
      <c r="AY176">
        <v>1</v>
      </c>
      <c r="AZ176">
        <v>180</v>
      </c>
      <c r="BA176" s="76">
        <v>100</v>
      </c>
      <c r="BB176">
        <f ca="1">INDIRECT(ADDRESS(11+(MATCH(RIGHT(Table61011[[#This Row],[spawner_sku]],LEN(Table61011[[#This Row],[spawner_sku]])-FIND("/",Table61011[[#This Row],[spawner_sku]])),Table1[Entity Prefab])),10,1,1,"Entities"))</f>
        <v>75</v>
      </c>
      <c r="BC176" s="76">
        <f ca="1">ROUND((Table61011[[#This Row],[XP]]*Table61011[[#This Row],[entity_spawned (AVG)]])*(Table61011[[#This Row],[activating_chance]]/100),0)</f>
        <v>75</v>
      </c>
      <c r="BD176" s="73" t="s">
        <v>352</v>
      </c>
      <c r="BF176" t="s">
        <v>545</v>
      </c>
      <c r="BG176">
        <v>3</v>
      </c>
      <c r="BH176">
        <v>120</v>
      </c>
      <c r="BI176">
        <v>100</v>
      </c>
      <c r="BJ176">
        <f ca="1">INDIRECT(ADDRESS(11+(MATCH(RIGHT(Table11[[#This Row],[spawner_sku]],LEN(Table11[[#This Row],[spawner_sku]])-FIND("/",Table11[[#This Row],[spawner_sku]])),Table1[Entity Prefab])),10,1,1,"Entities"))</f>
        <v>35</v>
      </c>
      <c r="BK176">
        <f ca="1">ROUND((Table11[[#This Row],[XP]]*Table11[[#This Row],[entity_spawned (AVG)]])*(Table11[[#This Row],[activating_chance]]/100),0)</f>
        <v>105</v>
      </c>
      <c r="BL176" s="73" t="s">
        <v>351</v>
      </c>
      <c r="BN176" t="s">
        <v>260</v>
      </c>
      <c r="BO176">
        <v>1</v>
      </c>
      <c r="BP176">
        <v>220</v>
      </c>
      <c r="BQ176">
        <v>100</v>
      </c>
      <c r="BR176">
        <f ca="1">INDIRECT(ADDRESS(11+(MATCH(RIGHT(Table12[[#This Row],[spawner_sku]],LEN(Table12[[#This Row],[spawner_sku]])-FIND("/",Table12[[#This Row],[spawner_sku]])),Table1[Entity Prefab])),10,1,1,"Entities"))</f>
        <v>50</v>
      </c>
      <c r="BS176">
        <f ca="1">ROUND((Table12[[#This Row],[XP]]*Table12[[#This Row],[entity_spawned (AVG)]])*(Table12[[#This Row],[activating_chance]]/100),0)</f>
        <v>50</v>
      </c>
      <c r="BT176" s="73" t="s">
        <v>351</v>
      </c>
      <c r="BV176" t="s">
        <v>256</v>
      </c>
      <c r="BW176">
        <v>1</v>
      </c>
      <c r="BX176">
        <v>170</v>
      </c>
      <c r="BY176">
        <v>100</v>
      </c>
      <c r="BZ176">
        <f ca="1">INDIRECT(ADDRESS(11+(MATCH(RIGHT(Table13[[#This Row],[spawner_sku]],LEN(Table13[[#This Row],[spawner_sku]])-FIND("/",Table13[[#This Row],[spawner_sku]])),Table1[Entity Prefab])),10,1,1,"Entities"))</f>
        <v>70</v>
      </c>
      <c r="CA176">
        <f ca="1">ROUND((Table13[[#This Row],[XP]]*Table13[[#This Row],[entity_spawned (AVG)]])*(Table13[[#This Row],[activating_chance]]/100),0)</f>
        <v>70</v>
      </c>
      <c r="CB176" s="73" t="s">
        <v>352</v>
      </c>
      <c r="CD176" t="s">
        <v>238</v>
      </c>
      <c r="CE176">
        <v>1</v>
      </c>
      <c r="CF176">
        <v>170</v>
      </c>
      <c r="CG176">
        <v>100</v>
      </c>
      <c r="CH176">
        <f ca="1">INDIRECT(ADDRESS(11+(MATCH(RIGHT(Table14[[#This Row],[spawner_sku]],LEN(Table14[[#This Row],[spawner_sku]])-FIND("/",Table14[[#This Row],[spawner_sku]])),Table1[Entity Prefab])),10,1,1,"Entities"))</f>
        <v>75</v>
      </c>
      <c r="CI176">
        <f ca="1">ROUND((Table14[[#This Row],[XP]]*Table14[[#This Row],[entity_spawned (AVG)]])*(Table14[[#This Row],[activating_chance]]/100),0)</f>
        <v>75</v>
      </c>
      <c r="CJ176" s="73" t="s">
        <v>351</v>
      </c>
    </row>
    <row r="177" spans="2:88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351</v>
      </c>
      <c r="J177" t="s">
        <v>395</v>
      </c>
      <c r="K177">
        <v>1</v>
      </c>
      <c r="L177">
        <v>240</v>
      </c>
      <c r="M177" s="76">
        <v>100</v>
      </c>
      <c r="N177">
        <f ca="1">INDIRECT(ADDRESS(11+(MATCH(RIGHT(Table3[[#This Row],[spawner_sku]],LEN(Table3[[#This Row],[spawner_sku]])-FIND("/",Table3[[#This Row],[spawner_sku]])),Table1[Entity Prefab])),10,1,1,"Entities"))</f>
        <v>175</v>
      </c>
      <c r="O177" s="76">
        <f ca="1">ROUND((Table3[[#This Row],[XP]]*Table3[[#This Row],[entity_spawned (AVG)]])*(Table3[[#This Row],[activating_chance]]/100),0)</f>
        <v>175</v>
      </c>
      <c r="P177" t="s">
        <v>352</v>
      </c>
      <c r="Z177" t="s">
        <v>234</v>
      </c>
      <c r="AA177">
        <v>1</v>
      </c>
      <c r="AB177">
        <v>250</v>
      </c>
      <c r="AC177" s="76">
        <v>100</v>
      </c>
      <c r="AD177">
        <f ca="1">INDIRECT(ADDRESS(11+(MATCH(RIGHT(Table2[[#This Row],[spawner_sku]],LEN(Table2[[#This Row],[spawner_sku]])-FIND("/",Table2[[#This Row],[spawner_sku]])),Table1[Entity Prefab])),10,1,1,"Entities"))</f>
        <v>95</v>
      </c>
      <c r="AE177" s="76">
        <f ca="1">ROUND((Table2[[#This Row],[XP]]*Table2[[#This Row],[entity_spawned (AVG)]])*(Table2[[#This Row],[activating_chance]]/100),0)</f>
        <v>95</v>
      </c>
      <c r="AF177" s="73" t="s">
        <v>352</v>
      </c>
      <c r="AH177" t="s">
        <v>259</v>
      </c>
      <c r="AI177">
        <v>1</v>
      </c>
      <c r="AJ177">
        <v>150</v>
      </c>
      <c r="AK177" s="76">
        <v>100</v>
      </c>
      <c r="AL177">
        <f ca="1">INDIRECT(ADDRESS(11+(MATCH(RIGHT(Table6[[#This Row],[spawner_sku]],LEN(Table6[[#This Row],[spawner_sku]])-FIND("/",Table6[[#This Row],[spawner_sku]])),Table1[Entity Prefab])),10,1,1,"Entities"))</f>
        <v>25</v>
      </c>
      <c r="AM177" s="76">
        <f ca="1">ROUND((Table6[[#This Row],[XP]]*Table6[[#This Row],[entity_spawned (AVG)]])*(Table6[[#This Row],[activating_chance]]/100),0)</f>
        <v>25</v>
      </c>
      <c r="AN177" s="73" t="s">
        <v>351</v>
      </c>
      <c r="AP177" t="s">
        <v>257</v>
      </c>
      <c r="AQ177">
        <v>1</v>
      </c>
      <c r="AR177">
        <v>170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Prefab])),10,1,1,"Entities"))</f>
        <v>70</v>
      </c>
      <c r="AU177" s="76">
        <f ca="1">ROUND((Table610[[#This Row],[XP]]*Table610[[#This Row],[entity_spawned (AVG)]])*(Table610[[#This Row],[activating_chance]]/100),0)</f>
        <v>70</v>
      </c>
      <c r="AV177" s="73" t="s">
        <v>352</v>
      </c>
      <c r="AX177" t="s">
        <v>237</v>
      </c>
      <c r="AY177">
        <v>1</v>
      </c>
      <c r="AZ177">
        <v>180</v>
      </c>
      <c r="BA177" s="76">
        <v>80</v>
      </c>
      <c r="BB177">
        <f ca="1">INDIRECT(ADDRESS(11+(MATCH(RIGHT(Table61011[[#This Row],[spawner_sku]],LEN(Table61011[[#This Row],[spawner_sku]])-FIND("/",Table61011[[#This Row],[spawner_sku]])),Table1[Entity Prefab])),10,1,1,"Entities"))</f>
        <v>75</v>
      </c>
      <c r="BC177" s="76">
        <f ca="1">ROUND((Table61011[[#This Row],[XP]]*Table61011[[#This Row],[entity_spawned (AVG)]])*(Table61011[[#This Row],[activating_chance]]/100),0)</f>
        <v>60</v>
      </c>
      <c r="BD177" s="73" t="s">
        <v>352</v>
      </c>
      <c r="BF177" t="s">
        <v>545</v>
      </c>
      <c r="BG177">
        <v>3</v>
      </c>
      <c r="BH177">
        <v>120</v>
      </c>
      <c r="BI177">
        <v>100</v>
      </c>
      <c r="BJ177">
        <f ca="1">INDIRECT(ADDRESS(11+(MATCH(RIGHT(Table11[[#This Row],[spawner_sku]],LEN(Table11[[#This Row],[spawner_sku]])-FIND("/",Table11[[#This Row],[spawner_sku]])),Table1[Entity Prefab])),10,1,1,"Entities"))</f>
        <v>35</v>
      </c>
      <c r="BK177">
        <f ca="1">ROUND((Table11[[#This Row],[XP]]*Table11[[#This Row],[entity_spawned (AVG)]])*(Table11[[#This Row],[activating_chance]]/100),0)</f>
        <v>105</v>
      </c>
      <c r="BL177" s="73" t="s">
        <v>351</v>
      </c>
      <c r="BN177" t="s">
        <v>260</v>
      </c>
      <c r="BO177">
        <v>1</v>
      </c>
      <c r="BP177">
        <v>220</v>
      </c>
      <c r="BQ177">
        <v>30</v>
      </c>
      <c r="BR177">
        <f ca="1">INDIRECT(ADDRESS(11+(MATCH(RIGHT(Table12[[#This Row],[spawner_sku]],LEN(Table12[[#This Row],[spawner_sku]])-FIND("/",Table12[[#This Row],[spawner_sku]])),Table1[Entity Prefab])),10,1,1,"Entities"))</f>
        <v>50</v>
      </c>
      <c r="BS177">
        <f ca="1">ROUND((Table12[[#This Row],[XP]]*Table12[[#This Row],[entity_spawned (AVG)]])*(Table12[[#This Row],[activating_chance]]/100),0)</f>
        <v>15</v>
      </c>
      <c r="BT177" s="73" t="s">
        <v>351</v>
      </c>
      <c r="BV177" t="s">
        <v>256</v>
      </c>
      <c r="BW177">
        <v>1</v>
      </c>
      <c r="BX177">
        <v>170</v>
      </c>
      <c r="BY177">
        <v>100</v>
      </c>
      <c r="BZ177">
        <f ca="1">INDIRECT(ADDRESS(11+(MATCH(RIGHT(Table13[[#This Row],[spawner_sku]],LEN(Table13[[#This Row],[spawner_sku]])-FIND("/",Table13[[#This Row],[spawner_sku]])),Table1[Entity Prefab])),10,1,1,"Entities"))</f>
        <v>70</v>
      </c>
      <c r="CA177">
        <f ca="1">ROUND((Table13[[#This Row],[XP]]*Table13[[#This Row],[entity_spawned (AVG)]])*(Table13[[#This Row],[activating_chance]]/100),0)</f>
        <v>70</v>
      </c>
      <c r="CB177" s="73" t="s">
        <v>352</v>
      </c>
      <c r="CD177" t="s">
        <v>238</v>
      </c>
      <c r="CE177">
        <v>1</v>
      </c>
      <c r="CF177">
        <v>150</v>
      </c>
      <c r="CG177">
        <v>100</v>
      </c>
      <c r="CH177">
        <f ca="1">INDIRECT(ADDRESS(11+(MATCH(RIGHT(Table14[[#This Row],[spawner_sku]],LEN(Table14[[#This Row],[spawner_sku]])-FIND("/",Table14[[#This Row],[spawner_sku]])),Table1[Entity Prefab])),10,1,1,"Entities"))</f>
        <v>75</v>
      </c>
      <c r="CI177">
        <f ca="1">ROUND((Table14[[#This Row],[XP]]*Table14[[#This Row],[entity_spawned (AVG)]])*(Table14[[#This Row],[activating_chance]]/100),0)</f>
        <v>75</v>
      </c>
      <c r="CJ177" s="73" t="s">
        <v>351</v>
      </c>
    </row>
    <row r="178" spans="2:88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351</v>
      </c>
      <c r="J178" t="s">
        <v>395</v>
      </c>
      <c r="K178">
        <v>1</v>
      </c>
      <c r="L178">
        <v>275</v>
      </c>
      <c r="M178" s="76">
        <v>100</v>
      </c>
      <c r="N178">
        <f ca="1">INDIRECT(ADDRESS(11+(MATCH(RIGHT(Table3[[#This Row],[spawner_sku]],LEN(Table3[[#This Row],[spawner_sku]])-FIND("/",Table3[[#This Row],[spawner_sku]])),Table1[Entity Prefab])),10,1,1,"Entities"))</f>
        <v>175</v>
      </c>
      <c r="O178" s="76">
        <f ca="1">ROUND((Table3[[#This Row],[XP]]*Table3[[#This Row],[entity_spawned (AVG)]])*(Table3[[#This Row],[activating_chance]]/100),0)</f>
        <v>175</v>
      </c>
      <c r="P178" t="s">
        <v>352</v>
      </c>
      <c r="Z178" t="s">
        <v>234</v>
      </c>
      <c r="AA178">
        <v>1</v>
      </c>
      <c r="AB178">
        <v>250</v>
      </c>
      <c r="AC178" s="76">
        <v>20</v>
      </c>
      <c r="AD178">
        <f ca="1">INDIRECT(ADDRESS(11+(MATCH(RIGHT(Table2[[#This Row],[spawner_sku]],LEN(Table2[[#This Row],[spawner_sku]])-FIND("/",Table2[[#This Row],[spawner_sku]])),Table1[Entity Prefab])),10,1,1,"Entities"))</f>
        <v>95</v>
      </c>
      <c r="AE178" s="76">
        <f ca="1">ROUND((Table2[[#This Row],[XP]]*Table2[[#This Row],[entity_spawned (AVG)]])*(Table2[[#This Row],[activating_chance]]/100),0)</f>
        <v>19</v>
      </c>
      <c r="AF178" s="73" t="s">
        <v>352</v>
      </c>
      <c r="AH178" t="s">
        <v>259</v>
      </c>
      <c r="AI178">
        <v>1</v>
      </c>
      <c r="AJ178">
        <v>150</v>
      </c>
      <c r="AK178" s="76">
        <v>100</v>
      </c>
      <c r="AL178">
        <f ca="1">INDIRECT(ADDRESS(11+(MATCH(RIGHT(Table6[[#This Row],[spawner_sku]],LEN(Table6[[#This Row],[spawner_sku]])-FIND("/",Table6[[#This Row],[spawner_sku]])),Table1[Entity Prefab])),10,1,1,"Entities"))</f>
        <v>25</v>
      </c>
      <c r="AM178" s="76">
        <f ca="1">ROUND((Table6[[#This Row],[XP]]*Table6[[#This Row],[entity_spawned (AVG)]])*(Table6[[#This Row],[activating_chance]]/100),0)</f>
        <v>25</v>
      </c>
      <c r="AN178" s="73" t="s">
        <v>351</v>
      </c>
      <c r="AP178" t="s">
        <v>257</v>
      </c>
      <c r="AQ178">
        <v>1</v>
      </c>
      <c r="AR178">
        <v>200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Prefab])),10,1,1,"Entities"))</f>
        <v>70</v>
      </c>
      <c r="AU178" s="76">
        <f ca="1">ROUND((Table610[[#This Row],[XP]]*Table610[[#This Row],[entity_spawned (AVG)]])*(Table610[[#This Row],[activating_chance]]/100),0)</f>
        <v>70</v>
      </c>
      <c r="AV178" s="73" t="s">
        <v>352</v>
      </c>
      <c r="AX178" t="s">
        <v>237</v>
      </c>
      <c r="AY178">
        <v>1</v>
      </c>
      <c r="AZ178">
        <v>180</v>
      </c>
      <c r="BA178" s="76">
        <v>100</v>
      </c>
      <c r="BB178">
        <f ca="1">INDIRECT(ADDRESS(11+(MATCH(RIGHT(Table61011[[#This Row],[spawner_sku]],LEN(Table61011[[#This Row],[spawner_sku]])-FIND("/",Table61011[[#This Row],[spawner_sku]])),Table1[Entity Prefab])),10,1,1,"Entities"))</f>
        <v>75</v>
      </c>
      <c r="BC178" s="76">
        <f ca="1">ROUND((Table61011[[#This Row],[XP]]*Table61011[[#This Row],[entity_spawned (AVG)]])*(Table61011[[#This Row],[activating_chance]]/100),0)</f>
        <v>75</v>
      </c>
      <c r="BD178" s="73" t="s">
        <v>352</v>
      </c>
      <c r="BF178" t="s">
        <v>545</v>
      </c>
      <c r="BG178">
        <v>1</v>
      </c>
      <c r="BH178">
        <v>120</v>
      </c>
      <c r="BI178">
        <v>100</v>
      </c>
      <c r="BJ178">
        <f ca="1">INDIRECT(ADDRESS(11+(MATCH(RIGHT(Table11[[#This Row],[spawner_sku]],LEN(Table11[[#This Row],[spawner_sku]])-FIND("/",Table11[[#This Row],[spawner_sku]])),Table1[Entity Prefab])),10,1,1,"Entities"))</f>
        <v>35</v>
      </c>
      <c r="BK178">
        <f ca="1">ROUND((Table11[[#This Row],[XP]]*Table11[[#This Row],[entity_spawned (AVG)]])*(Table11[[#This Row],[activating_chance]]/100),0)</f>
        <v>35</v>
      </c>
      <c r="BL178" s="73" t="s">
        <v>351</v>
      </c>
      <c r="BN178" t="s">
        <v>556</v>
      </c>
      <c r="BO178">
        <v>1</v>
      </c>
      <c r="BP178">
        <v>240</v>
      </c>
      <c r="BQ178">
        <v>100</v>
      </c>
      <c r="BR178">
        <f ca="1">INDIRECT(ADDRESS(11+(MATCH(RIGHT(Table12[[#This Row],[spawner_sku]],LEN(Table12[[#This Row],[spawner_sku]])-FIND("/",Table12[[#This Row],[spawner_sku]])),Table1[Entity Prefab])),10,1,1,"Entities"))</f>
        <v>83</v>
      </c>
      <c r="BS178">
        <f ca="1">ROUND((Table12[[#This Row],[XP]]*Table12[[#This Row],[entity_spawned (AVG)]])*(Table12[[#This Row],[activating_chance]]/100),0)</f>
        <v>83</v>
      </c>
      <c r="BT178" s="73" t="s">
        <v>352</v>
      </c>
      <c r="BV178" t="s">
        <v>256</v>
      </c>
      <c r="BW178">
        <v>1</v>
      </c>
      <c r="BX178">
        <v>170</v>
      </c>
      <c r="BY178">
        <v>100</v>
      </c>
      <c r="BZ178">
        <f ca="1">INDIRECT(ADDRESS(11+(MATCH(RIGHT(Table13[[#This Row],[spawner_sku]],LEN(Table13[[#This Row],[spawner_sku]])-FIND("/",Table13[[#This Row],[spawner_sku]])),Table1[Entity Prefab])),10,1,1,"Entities"))</f>
        <v>70</v>
      </c>
      <c r="CA178">
        <f ca="1">ROUND((Table13[[#This Row],[XP]]*Table13[[#This Row],[entity_spawned (AVG)]])*(Table13[[#This Row],[activating_chance]]/100),0)</f>
        <v>70</v>
      </c>
      <c r="CB178" s="73" t="s">
        <v>352</v>
      </c>
      <c r="CD178" t="s">
        <v>238</v>
      </c>
      <c r="CE178">
        <v>1</v>
      </c>
      <c r="CF178">
        <v>170</v>
      </c>
      <c r="CG178">
        <v>100</v>
      </c>
      <c r="CH178">
        <f ca="1">INDIRECT(ADDRESS(11+(MATCH(RIGHT(Table14[[#This Row],[spawner_sku]],LEN(Table14[[#This Row],[spawner_sku]])-FIND("/",Table14[[#This Row],[spawner_sku]])),Table1[Entity Prefab])),10,1,1,"Entities"))</f>
        <v>75</v>
      </c>
      <c r="CI178">
        <f ca="1">ROUND((Table14[[#This Row],[XP]]*Table14[[#This Row],[entity_spawned (AVG)]])*(Table14[[#This Row],[activating_chance]]/100),0)</f>
        <v>75</v>
      </c>
      <c r="CJ178" s="73" t="s">
        <v>351</v>
      </c>
    </row>
    <row r="179" spans="2:88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351</v>
      </c>
      <c r="J179" t="s">
        <v>395</v>
      </c>
      <c r="K179">
        <v>1</v>
      </c>
      <c r="L179">
        <v>275</v>
      </c>
      <c r="M179" s="76">
        <v>100</v>
      </c>
      <c r="N179">
        <f ca="1">INDIRECT(ADDRESS(11+(MATCH(RIGHT(Table3[[#This Row],[spawner_sku]],LEN(Table3[[#This Row],[spawner_sku]])-FIND("/",Table3[[#This Row],[spawner_sku]])),Table1[Entity Prefab])),10,1,1,"Entities"))</f>
        <v>175</v>
      </c>
      <c r="O179" s="76">
        <f ca="1">ROUND((Table3[[#This Row],[XP]]*Table3[[#This Row],[entity_spawned (AVG)]])*(Table3[[#This Row],[activating_chance]]/100),0)</f>
        <v>175</v>
      </c>
      <c r="P179" t="s">
        <v>352</v>
      </c>
      <c r="Z179" t="s">
        <v>234</v>
      </c>
      <c r="AA179">
        <v>1</v>
      </c>
      <c r="AB179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352</v>
      </c>
      <c r="AH179" t="s">
        <v>259</v>
      </c>
      <c r="AI179">
        <v>1</v>
      </c>
      <c r="AJ179">
        <v>150</v>
      </c>
      <c r="AK179" s="76">
        <v>30</v>
      </c>
      <c r="AL179">
        <f ca="1">INDIRECT(ADDRESS(11+(MATCH(RIGHT(Table6[[#This Row],[spawner_sku]],LEN(Table6[[#This Row],[spawner_sku]])-FIND("/",Table6[[#This Row],[spawner_sku]])),Table1[Entity Prefab])),10,1,1,"Entities"))</f>
        <v>25</v>
      </c>
      <c r="AM179" s="76">
        <f ca="1">ROUND((Table6[[#This Row],[XP]]*Table6[[#This Row],[entity_spawned (AVG)]])*(Table6[[#This Row],[activating_chance]]/100),0)</f>
        <v>8</v>
      </c>
      <c r="AN179" s="73" t="s">
        <v>351</v>
      </c>
      <c r="AP179" t="s">
        <v>257</v>
      </c>
      <c r="AQ179">
        <v>1</v>
      </c>
      <c r="AR179">
        <v>170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Prefab])),10,1,1,"Entities"))</f>
        <v>70</v>
      </c>
      <c r="AU179" s="76">
        <f ca="1">ROUND((Table610[[#This Row],[XP]]*Table610[[#This Row],[entity_spawned (AVG)]])*(Table610[[#This Row],[activating_chance]]/100),0)</f>
        <v>70</v>
      </c>
      <c r="AV179" s="73" t="s">
        <v>352</v>
      </c>
      <c r="AX179" t="s">
        <v>237</v>
      </c>
      <c r="AY179">
        <v>1</v>
      </c>
      <c r="AZ179">
        <v>180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Prefab])),10,1,1,"Entities"))</f>
        <v>75</v>
      </c>
      <c r="BC179" s="76">
        <f ca="1">ROUND((Table61011[[#This Row],[XP]]*Table61011[[#This Row],[entity_spawned (AVG)]])*(Table61011[[#This Row],[activating_chance]]/100),0)</f>
        <v>75</v>
      </c>
      <c r="BD179" s="73" t="s">
        <v>352</v>
      </c>
      <c r="BF179" t="s">
        <v>545</v>
      </c>
      <c r="BG179">
        <v>2</v>
      </c>
      <c r="BH179">
        <v>120</v>
      </c>
      <c r="BI179">
        <v>20</v>
      </c>
      <c r="BJ179">
        <f ca="1">INDIRECT(ADDRESS(11+(MATCH(RIGHT(Table11[[#This Row],[spawner_sku]],LEN(Table11[[#This Row],[spawner_sku]])-FIND("/",Table11[[#This Row],[spawner_sku]])),Table1[Entity Prefab])),10,1,1,"Entities"))</f>
        <v>35</v>
      </c>
      <c r="BK179">
        <f ca="1">ROUND((Table11[[#This Row],[XP]]*Table11[[#This Row],[entity_spawned (AVG)]])*(Table11[[#This Row],[activating_chance]]/100),0)</f>
        <v>14</v>
      </c>
      <c r="BL179" s="73" t="s">
        <v>351</v>
      </c>
      <c r="BN179" t="s">
        <v>556</v>
      </c>
      <c r="BO179">
        <v>1</v>
      </c>
      <c r="BP179">
        <v>240</v>
      </c>
      <c r="BQ179">
        <v>100</v>
      </c>
      <c r="BR179">
        <f ca="1">INDIRECT(ADDRESS(11+(MATCH(RIGHT(Table12[[#This Row],[spawner_sku]],LEN(Table12[[#This Row],[spawner_sku]])-FIND("/",Table12[[#This Row],[spawner_sku]])),Table1[Entity Prefab])),10,1,1,"Entities"))</f>
        <v>83</v>
      </c>
      <c r="BS179">
        <f ca="1">ROUND((Table12[[#This Row],[XP]]*Table12[[#This Row],[entity_spawned (AVG)]])*(Table12[[#This Row],[activating_chance]]/100),0)</f>
        <v>83</v>
      </c>
      <c r="BT179" s="73" t="s">
        <v>352</v>
      </c>
      <c r="BV179" t="s">
        <v>256</v>
      </c>
      <c r="BW179">
        <v>1</v>
      </c>
      <c r="BX179">
        <v>170</v>
      </c>
      <c r="BY179">
        <v>30</v>
      </c>
      <c r="BZ179">
        <f ca="1">INDIRECT(ADDRESS(11+(MATCH(RIGHT(Table13[[#This Row],[spawner_sku]],LEN(Table13[[#This Row],[spawner_sku]])-FIND("/",Table13[[#This Row],[spawner_sku]])),Table1[Entity Prefab])),10,1,1,"Entities"))</f>
        <v>70</v>
      </c>
      <c r="CA179">
        <f ca="1">ROUND((Table13[[#This Row],[XP]]*Table13[[#This Row],[entity_spawned (AVG)]])*(Table13[[#This Row],[activating_chance]]/100),0)</f>
        <v>21</v>
      </c>
      <c r="CB179" s="73" t="s">
        <v>352</v>
      </c>
      <c r="CD179" t="s">
        <v>238</v>
      </c>
      <c r="CE179">
        <v>1</v>
      </c>
      <c r="CF179">
        <v>170</v>
      </c>
      <c r="CG179">
        <v>100</v>
      </c>
      <c r="CH179">
        <f ca="1">INDIRECT(ADDRESS(11+(MATCH(RIGHT(Table14[[#This Row],[spawner_sku]],LEN(Table14[[#This Row],[spawner_sku]])-FIND("/",Table14[[#This Row],[spawner_sku]])),Table1[Entity Prefab])),10,1,1,"Entities"))</f>
        <v>75</v>
      </c>
      <c r="CI179">
        <f ca="1">ROUND((Table14[[#This Row],[XP]]*Table14[[#This Row],[entity_spawned (AVG)]])*(Table14[[#This Row],[activating_chance]]/100),0)</f>
        <v>75</v>
      </c>
      <c r="CJ179" s="73" t="s">
        <v>351</v>
      </c>
    </row>
    <row r="180" spans="2:88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351</v>
      </c>
      <c r="J180" t="s">
        <v>395</v>
      </c>
      <c r="K180">
        <v>1</v>
      </c>
      <c r="L180">
        <v>275</v>
      </c>
      <c r="M180" s="76">
        <v>100</v>
      </c>
      <c r="N180">
        <f ca="1">INDIRECT(ADDRESS(11+(MATCH(RIGHT(Table3[[#This Row],[spawner_sku]],LEN(Table3[[#This Row],[spawner_sku]])-FIND("/",Table3[[#This Row],[spawner_sku]])),Table1[Entity Prefab])),10,1,1,"Entities"))</f>
        <v>175</v>
      </c>
      <c r="O180" s="76">
        <f ca="1">ROUND((Table3[[#This Row],[XP]]*Table3[[#This Row],[entity_spawned (AVG)]])*(Table3[[#This Row],[activating_chance]]/100),0)</f>
        <v>175</v>
      </c>
      <c r="P180" t="s">
        <v>352</v>
      </c>
      <c r="Z180" t="s">
        <v>235</v>
      </c>
      <c r="AA180">
        <v>1</v>
      </c>
      <c r="AB180">
        <v>300</v>
      </c>
      <c r="AC180" s="76">
        <v>100</v>
      </c>
      <c r="AD180">
        <f ca="1">INDIRECT(ADDRESS(11+(MATCH(RIGHT(Table2[[#This Row],[spawner_sku]],LEN(Table2[[#This Row],[spawner_sku]])-FIND("/",Table2[[#This Row],[spawner_sku]])),Table1[Entity Prefab])),10,1,1,"Entities"))</f>
        <v>195</v>
      </c>
      <c r="AE180" s="76">
        <f ca="1">ROUND((Table2[[#This Row],[XP]]*Table2[[#This Row],[entity_spawned (AVG)]])*(Table2[[#This Row],[activating_chance]]/100),0)</f>
        <v>195</v>
      </c>
      <c r="AF180" s="73" t="s">
        <v>352</v>
      </c>
      <c r="AP180" t="s">
        <v>257</v>
      </c>
      <c r="AQ180">
        <v>1</v>
      </c>
      <c r="AR180">
        <v>200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Prefab])),10,1,1,"Entities"))</f>
        <v>70</v>
      </c>
      <c r="AU180" s="76">
        <f ca="1">ROUND((Table610[[#This Row],[XP]]*Table610[[#This Row],[entity_spawned (AVG)]])*(Table610[[#This Row],[activating_chance]]/100),0)</f>
        <v>70</v>
      </c>
      <c r="AV180" s="73" t="s">
        <v>352</v>
      </c>
      <c r="AX180" t="s">
        <v>238</v>
      </c>
      <c r="AY180">
        <v>1</v>
      </c>
      <c r="AZ180">
        <v>200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Prefab])),10,1,1,"Entities"))</f>
        <v>75</v>
      </c>
      <c r="BC180" s="76">
        <f ca="1">ROUND((Table61011[[#This Row],[XP]]*Table61011[[#This Row],[entity_spawned (AVG)]])*(Table61011[[#This Row],[activating_chance]]/100),0)</f>
        <v>75</v>
      </c>
      <c r="BD180" s="73" t="s">
        <v>352</v>
      </c>
      <c r="BF180" t="s">
        <v>545</v>
      </c>
      <c r="BG180">
        <v>3</v>
      </c>
      <c r="BH180">
        <v>120</v>
      </c>
      <c r="BI180">
        <v>100</v>
      </c>
      <c r="BJ180">
        <f ca="1">INDIRECT(ADDRESS(11+(MATCH(RIGHT(Table11[[#This Row],[spawner_sku]],LEN(Table11[[#This Row],[spawner_sku]])-FIND("/",Table11[[#This Row],[spawner_sku]])),Table1[Entity Prefab])),10,1,1,"Entities"))</f>
        <v>35</v>
      </c>
      <c r="BK180">
        <f ca="1">ROUND((Table11[[#This Row],[XP]]*Table11[[#This Row],[entity_spawned (AVG)]])*(Table11[[#This Row],[activating_chance]]/100),0)</f>
        <v>105</v>
      </c>
      <c r="BL180" s="73" t="s">
        <v>351</v>
      </c>
      <c r="BN180" t="s">
        <v>556</v>
      </c>
      <c r="BO180">
        <v>1</v>
      </c>
      <c r="BP180">
        <v>240</v>
      </c>
      <c r="BQ180">
        <v>100</v>
      </c>
      <c r="BR180">
        <f ca="1">INDIRECT(ADDRESS(11+(MATCH(RIGHT(Table12[[#This Row],[spawner_sku]],LEN(Table12[[#This Row],[spawner_sku]])-FIND("/",Table12[[#This Row],[spawner_sku]])),Table1[Entity Prefab])),10,1,1,"Entities"))</f>
        <v>83</v>
      </c>
      <c r="BS180">
        <f ca="1">ROUND((Table12[[#This Row],[XP]]*Table12[[#This Row],[entity_spawned (AVG)]])*(Table12[[#This Row],[activating_chance]]/100),0)</f>
        <v>83</v>
      </c>
      <c r="BT180" s="73" t="s">
        <v>352</v>
      </c>
      <c r="BV180" t="s">
        <v>256</v>
      </c>
      <c r="BW180">
        <v>1</v>
      </c>
      <c r="BX180">
        <v>170</v>
      </c>
      <c r="BY180">
        <v>100</v>
      </c>
      <c r="BZ180">
        <f ca="1">INDIRECT(ADDRESS(11+(MATCH(RIGHT(Table13[[#This Row],[spawner_sku]],LEN(Table13[[#This Row],[spawner_sku]])-FIND("/",Table13[[#This Row],[spawner_sku]])),Table1[Entity Prefab])),10,1,1,"Entities"))</f>
        <v>70</v>
      </c>
      <c r="CA180">
        <f ca="1">ROUND((Table13[[#This Row],[XP]]*Table13[[#This Row],[entity_spawned (AVG)]])*(Table13[[#This Row],[activating_chance]]/100),0)</f>
        <v>70</v>
      </c>
      <c r="CB180" s="73" t="s">
        <v>352</v>
      </c>
      <c r="CD180" t="s">
        <v>238</v>
      </c>
      <c r="CE180">
        <v>1</v>
      </c>
      <c r="CF180">
        <v>170</v>
      </c>
      <c r="CG180">
        <v>100</v>
      </c>
      <c r="CH180">
        <f ca="1">INDIRECT(ADDRESS(11+(MATCH(RIGHT(Table14[[#This Row],[spawner_sku]],LEN(Table14[[#This Row],[spawner_sku]])-FIND("/",Table14[[#This Row],[spawner_sku]])),Table1[Entity Prefab])),10,1,1,"Entities"))</f>
        <v>75</v>
      </c>
      <c r="CI180">
        <f ca="1">ROUND((Table14[[#This Row],[XP]]*Table14[[#This Row],[entity_spawned (AVG)]])*(Table14[[#This Row],[activating_chance]]/100),0)</f>
        <v>75</v>
      </c>
      <c r="CJ180" s="73" t="s">
        <v>351</v>
      </c>
    </row>
    <row r="181" spans="2:88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351</v>
      </c>
      <c r="J181" t="s">
        <v>395</v>
      </c>
      <c r="K181">
        <v>1</v>
      </c>
      <c r="L181">
        <v>240</v>
      </c>
      <c r="M181" s="76">
        <v>100</v>
      </c>
      <c r="N181">
        <f ca="1">INDIRECT(ADDRESS(11+(MATCH(RIGHT(Table3[[#This Row],[spawner_sku]],LEN(Table3[[#This Row],[spawner_sku]])-FIND("/",Table3[[#This Row],[spawner_sku]])),Table1[Entity Prefab])),10,1,1,"Entities"))</f>
        <v>175</v>
      </c>
      <c r="O181" s="76">
        <f ca="1">ROUND((Table3[[#This Row],[XP]]*Table3[[#This Row],[entity_spawned (AVG)]])*(Table3[[#This Row],[activating_chance]]/100),0)</f>
        <v>175</v>
      </c>
      <c r="P181" t="s">
        <v>352</v>
      </c>
      <c r="Z181" t="s">
        <v>235</v>
      </c>
      <c r="AA181">
        <v>1</v>
      </c>
      <c r="AB181">
        <v>300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Prefab])),10,1,1,"Entities"))</f>
        <v>195</v>
      </c>
      <c r="AE181" s="76">
        <f ca="1">ROUND((Table2[[#This Row],[XP]]*Table2[[#This Row],[entity_spawned (AVG)]])*(Table2[[#This Row],[activating_chance]]/100),0)</f>
        <v>195</v>
      </c>
      <c r="AF181" s="73" t="s">
        <v>352</v>
      </c>
      <c r="AP181" t="s">
        <v>257</v>
      </c>
      <c r="AQ181">
        <v>1</v>
      </c>
      <c r="AR181">
        <v>170</v>
      </c>
      <c r="AS181" s="76">
        <v>100</v>
      </c>
      <c r="AT181">
        <f ca="1">INDIRECT(ADDRESS(11+(MATCH(RIGHT(Table610[[#This Row],[spawner_sku]],LEN(Table610[[#This Row],[spawner_sku]])-FIND("/",Table610[[#This Row],[spawner_sku]])),Table1[Entity Prefab])),10,1,1,"Entities"))</f>
        <v>70</v>
      </c>
      <c r="AU181" s="76">
        <f ca="1">ROUND((Table610[[#This Row],[XP]]*Table610[[#This Row],[entity_spawned (AVG)]])*(Table610[[#This Row],[activating_chance]]/100),0)</f>
        <v>70</v>
      </c>
      <c r="AV181" s="73" t="s">
        <v>352</v>
      </c>
      <c r="AX181" t="s">
        <v>238</v>
      </c>
      <c r="AY181">
        <v>1</v>
      </c>
      <c r="AZ181">
        <v>200</v>
      </c>
      <c r="BA181" s="76">
        <v>100</v>
      </c>
      <c r="BB181">
        <f ca="1">INDIRECT(ADDRESS(11+(MATCH(RIGHT(Table61011[[#This Row],[spawner_sku]],LEN(Table61011[[#This Row],[spawner_sku]])-FIND("/",Table61011[[#This Row],[spawner_sku]])),Table1[Entity Prefab])),10,1,1,"Entities"))</f>
        <v>75</v>
      </c>
      <c r="BC181" s="76">
        <f ca="1">ROUND((Table61011[[#This Row],[XP]]*Table61011[[#This Row],[entity_spawned (AVG)]])*(Table61011[[#This Row],[activating_chance]]/100),0)</f>
        <v>75</v>
      </c>
      <c r="BD181" s="73" t="s">
        <v>352</v>
      </c>
      <c r="BF181" t="s">
        <v>545</v>
      </c>
      <c r="BG181">
        <v>3</v>
      </c>
      <c r="BH181">
        <v>120</v>
      </c>
      <c r="BI181">
        <v>10</v>
      </c>
      <c r="BJ181">
        <f ca="1">INDIRECT(ADDRESS(11+(MATCH(RIGHT(Table11[[#This Row],[spawner_sku]],LEN(Table11[[#This Row],[spawner_sku]])-FIND("/",Table11[[#This Row],[spawner_sku]])),Table1[Entity Prefab])),10,1,1,"Entities"))</f>
        <v>35</v>
      </c>
      <c r="BK181">
        <f ca="1">ROUND((Table11[[#This Row],[XP]]*Table11[[#This Row],[entity_spawned (AVG)]])*(Table11[[#This Row],[activating_chance]]/100),0)</f>
        <v>11</v>
      </c>
      <c r="BL181" s="73" t="s">
        <v>351</v>
      </c>
      <c r="BN181" t="s">
        <v>556</v>
      </c>
      <c r="BO181">
        <v>1</v>
      </c>
      <c r="BP181">
        <v>240</v>
      </c>
      <c r="BQ181">
        <v>100</v>
      </c>
      <c r="BR181">
        <f ca="1">INDIRECT(ADDRESS(11+(MATCH(RIGHT(Table12[[#This Row],[spawner_sku]],LEN(Table12[[#This Row],[spawner_sku]])-FIND("/",Table12[[#This Row],[spawner_sku]])),Table1[Entity Prefab])),10,1,1,"Entities"))</f>
        <v>83</v>
      </c>
      <c r="BS181">
        <f ca="1">ROUND((Table12[[#This Row],[XP]]*Table12[[#This Row],[entity_spawned (AVG)]])*(Table12[[#This Row],[activating_chance]]/100),0)</f>
        <v>83</v>
      </c>
      <c r="BT181" s="73" t="s">
        <v>352</v>
      </c>
      <c r="BV181" t="s">
        <v>257</v>
      </c>
      <c r="BW181">
        <v>1</v>
      </c>
      <c r="BX181">
        <v>170</v>
      </c>
      <c r="BY181">
        <v>100</v>
      </c>
      <c r="BZ181">
        <f ca="1">INDIRECT(ADDRESS(11+(MATCH(RIGHT(Table13[[#This Row],[spawner_sku]],LEN(Table13[[#This Row],[spawner_sku]])-FIND("/",Table13[[#This Row],[spawner_sku]])),Table1[Entity Prefab])),10,1,1,"Entities"))</f>
        <v>70</v>
      </c>
      <c r="CA181">
        <f ca="1">ROUND((Table13[[#This Row],[XP]]*Table13[[#This Row],[entity_spawned (AVG)]])*(Table13[[#This Row],[activating_chance]]/100),0)</f>
        <v>70</v>
      </c>
      <c r="CB181" s="73" t="s">
        <v>352</v>
      </c>
      <c r="CD181" t="s">
        <v>238</v>
      </c>
      <c r="CE181">
        <v>1</v>
      </c>
      <c r="CF181">
        <v>170</v>
      </c>
      <c r="CG181">
        <v>100</v>
      </c>
      <c r="CH181">
        <f ca="1">INDIRECT(ADDRESS(11+(MATCH(RIGHT(Table14[[#This Row],[spawner_sku]],LEN(Table14[[#This Row],[spawner_sku]])-FIND("/",Table14[[#This Row],[spawner_sku]])),Table1[Entity Prefab])),10,1,1,"Entities"))</f>
        <v>75</v>
      </c>
      <c r="CI181">
        <f ca="1">ROUND((Table14[[#This Row],[XP]]*Table14[[#This Row],[entity_spawned (AVG)]])*(Table14[[#This Row],[activating_chance]]/100),0)</f>
        <v>75</v>
      </c>
      <c r="CJ181" s="73" t="s">
        <v>351</v>
      </c>
    </row>
    <row r="182" spans="2:88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351</v>
      </c>
      <c r="J182" t="s">
        <v>395</v>
      </c>
      <c r="K182">
        <v>1</v>
      </c>
      <c r="L182">
        <v>240</v>
      </c>
      <c r="M182" s="76">
        <v>100</v>
      </c>
      <c r="N182">
        <f ca="1">INDIRECT(ADDRESS(11+(MATCH(RIGHT(Table3[[#This Row],[spawner_sku]],LEN(Table3[[#This Row],[spawner_sku]])-FIND("/",Table3[[#This Row],[spawner_sku]])),Table1[Entity Prefab])),10,1,1,"Entities"))</f>
        <v>175</v>
      </c>
      <c r="O182" s="76">
        <f ca="1">ROUND((Table3[[#This Row],[XP]]*Table3[[#This Row],[entity_spawned (AVG)]])*(Table3[[#This Row],[activating_chance]]/100),0)</f>
        <v>175</v>
      </c>
      <c r="P182" t="s">
        <v>352</v>
      </c>
      <c r="Z182" t="s">
        <v>417</v>
      </c>
      <c r="AA182">
        <v>1</v>
      </c>
      <c r="AB182">
        <v>340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Prefab])),10,1,1,"Entities"))</f>
        <v>263</v>
      </c>
      <c r="AE182" s="76">
        <f ca="1">ROUND((Table2[[#This Row],[XP]]*Table2[[#This Row],[entity_spawned (AVG)]])*(Table2[[#This Row],[activating_chance]]/100),0)</f>
        <v>263</v>
      </c>
      <c r="AF182" s="73" t="s">
        <v>352</v>
      </c>
      <c r="AP182" t="s">
        <v>257</v>
      </c>
      <c r="AQ182">
        <v>1</v>
      </c>
      <c r="AR182">
        <v>170</v>
      </c>
      <c r="AS182" s="76">
        <v>100</v>
      </c>
      <c r="AT182">
        <f ca="1">INDIRECT(ADDRESS(11+(MATCH(RIGHT(Table610[[#This Row],[spawner_sku]],LEN(Table610[[#This Row],[spawner_sku]])-FIND("/",Table610[[#This Row],[spawner_sku]])),Table1[Entity Prefab])),10,1,1,"Entities"))</f>
        <v>70</v>
      </c>
      <c r="AU182" s="76">
        <f ca="1">ROUND((Table610[[#This Row],[XP]]*Table610[[#This Row],[entity_spawned (AVG)]])*(Table610[[#This Row],[activating_chance]]/100),0)</f>
        <v>70</v>
      </c>
      <c r="AV182" s="73" t="s">
        <v>352</v>
      </c>
      <c r="AX182" t="s">
        <v>238</v>
      </c>
      <c r="AY182">
        <v>1</v>
      </c>
      <c r="AZ182">
        <v>200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Prefab])),10,1,1,"Entities"))</f>
        <v>75</v>
      </c>
      <c r="BC182" s="76">
        <f ca="1">ROUND((Table61011[[#This Row],[XP]]*Table61011[[#This Row],[entity_spawned (AVG)]])*(Table61011[[#This Row],[activating_chance]]/100),0)</f>
        <v>75</v>
      </c>
      <c r="BD182" s="73" t="s">
        <v>352</v>
      </c>
      <c r="BF182" t="s">
        <v>545</v>
      </c>
      <c r="BG182">
        <v>3</v>
      </c>
      <c r="BH182">
        <v>120</v>
      </c>
      <c r="BI182">
        <v>60</v>
      </c>
      <c r="BJ182">
        <f ca="1">INDIRECT(ADDRESS(11+(MATCH(RIGHT(Table11[[#This Row],[spawner_sku]],LEN(Table11[[#This Row],[spawner_sku]])-FIND("/",Table11[[#This Row],[spawner_sku]])),Table1[Entity Prefab])),10,1,1,"Entities"))</f>
        <v>35</v>
      </c>
      <c r="BK182">
        <f ca="1">ROUND((Table11[[#This Row],[XP]]*Table11[[#This Row],[entity_spawned (AVG)]])*(Table11[[#This Row],[activating_chance]]/100),0)</f>
        <v>63</v>
      </c>
      <c r="BL182" s="73" t="s">
        <v>351</v>
      </c>
      <c r="BN182" t="s">
        <v>556</v>
      </c>
      <c r="BO182">
        <v>1</v>
      </c>
      <c r="BP182">
        <v>240</v>
      </c>
      <c r="BQ182">
        <v>100</v>
      </c>
      <c r="BR182">
        <f ca="1">INDIRECT(ADDRESS(11+(MATCH(RIGHT(Table12[[#This Row],[spawner_sku]],LEN(Table12[[#This Row],[spawner_sku]])-FIND("/",Table12[[#This Row],[spawner_sku]])),Table1[Entity Prefab])),10,1,1,"Entities"))</f>
        <v>83</v>
      </c>
      <c r="BS182">
        <f ca="1">ROUND((Table12[[#This Row],[XP]]*Table12[[#This Row],[entity_spawned (AVG)]])*(Table12[[#This Row],[activating_chance]]/100),0)</f>
        <v>83</v>
      </c>
      <c r="BT182" s="73" t="s">
        <v>352</v>
      </c>
      <c r="BV182" t="s">
        <v>257</v>
      </c>
      <c r="BW182">
        <v>1</v>
      </c>
      <c r="BX182">
        <v>170</v>
      </c>
      <c r="BY182">
        <v>80</v>
      </c>
      <c r="BZ182">
        <f ca="1">INDIRECT(ADDRESS(11+(MATCH(RIGHT(Table13[[#This Row],[spawner_sku]],LEN(Table13[[#This Row],[spawner_sku]])-FIND("/",Table13[[#This Row],[spawner_sku]])),Table1[Entity Prefab])),10,1,1,"Entities"))</f>
        <v>70</v>
      </c>
      <c r="CA182">
        <f ca="1">ROUND((Table13[[#This Row],[XP]]*Table13[[#This Row],[entity_spawned (AVG)]])*(Table13[[#This Row],[activating_chance]]/100),0)</f>
        <v>56</v>
      </c>
      <c r="CB182" s="73" t="s">
        <v>352</v>
      </c>
      <c r="CD182" t="s">
        <v>238</v>
      </c>
      <c r="CE182">
        <v>1</v>
      </c>
      <c r="CF182">
        <v>170</v>
      </c>
      <c r="CG182">
        <v>100</v>
      </c>
      <c r="CH182">
        <f ca="1">INDIRECT(ADDRESS(11+(MATCH(RIGHT(Table14[[#This Row],[spawner_sku]],LEN(Table14[[#This Row],[spawner_sku]])-FIND("/",Table14[[#This Row],[spawner_sku]])),Table1[Entity Prefab])),10,1,1,"Entities"))</f>
        <v>75</v>
      </c>
      <c r="CI182">
        <f ca="1">ROUND((Table14[[#This Row],[XP]]*Table14[[#This Row],[entity_spawned (AVG)]])*(Table14[[#This Row],[activating_chance]]/100),0)</f>
        <v>75</v>
      </c>
      <c r="CJ182" s="73" t="s">
        <v>351</v>
      </c>
    </row>
    <row r="183" spans="2:88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351</v>
      </c>
      <c r="J183" t="s">
        <v>397</v>
      </c>
      <c r="K183">
        <v>1</v>
      </c>
      <c r="L183">
        <v>350</v>
      </c>
      <c r="M183" s="76">
        <v>100</v>
      </c>
      <c r="N183">
        <f ca="1">INDIRECT(ADDRESS(11+(MATCH(RIGHT(Table3[[#This Row],[spawner_sku]],LEN(Table3[[#This Row],[spawner_sku]])-FIND("/",Table3[[#This Row],[spawner_sku]])),Table1[Entity Prefab])),10,1,1,"Entities"))</f>
        <v>83</v>
      </c>
      <c r="O183" s="76">
        <f ca="1">ROUND((Table3[[#This Row],[XP]]*Table3[[#This Row],[entity_spawned (AVG)]])*(Table3[[#This Row],[activating_chance]]/100),0)</f>
        <v>83</v>
      </c>
      <c r="P183" t="s">
        <v>352</v>
      </c>
      <c r="Z183" t="s">
        <v>417</v>
      </c>
      <c r="AA183">
        <v>1</v>
      </c>
      <c r="AB183">
        <v>340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Prefab])),10,1,1,"Entities"))</f>
        <v>263</v>
      </c>
      <c r="AE183" s="76">
        <f ca="1">ROUND((Table2[[#This Row],[XP]]*Table2[[#This Row],[entity_spawned (AVG)]])*(Table2[[#This Row],[activating_chance]]/100),0)</f>
        <v>263</v>
      </c>
      <c r="AF183" s="73" t="s">
        <v>352</v>
      </c>
      <c r="AP183" t="s">
        <v>257</v>
      </c>
      <c r="AQ183">
        <v>1</v>
      </c>
      <c r="AR183">
        <v>170</v>
      </c>
      <c r="AS183" s="76">
        <v>100</v>
      </c>
      <c r="AT183">
        <f ca="1">INDIRECT(ADDRESS(11+(MATCH(RIGHT(Table610[[#This Row],[spawner_sku]],LEN(Table610[[#This Row],[spawner_sku]])-FIND("/",Table610[[#This Row],[spawner_sku]])),Table1[Entity Prefab])),10,1,1,"Entities"))</f>
        <v>70</v>
      </c>
      <c r="AU183" s="76">
        <f ca="1">ROUND((Table610[[#This Row],[XP]]*Table610[[#This Row],[entity_spawned (AVG)]])*(Table610[[#This Row],[activating_chance]]/100),0)</f>
        <v>70</v>
      </c>
      <c r="AV183" s="73" t="s">
        <v>352</v>
      </c>
      <c r="AX183" t="s">
        <v>238</v>
      </c>
      <c r="AY183">
        <v>1</v>
      </c>
      <c r="AZ183">
        <v>200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Prefab])),10,1,1,"Entities"))</f>
        <v>75</v>
      </c>
      <c r="BC183" s="76">
        <f ca="1">ROUND((Table61011[[#This Row],[XP]]*Table61011[[#This Row],[entity_spawned (AVG)]])*(Table61011[[#This Row],[activating_chance]]/100),0)</f>
        <v>75</v>
      </c>
      <c r="BD183" s="73" t="s">
        <v>352</v>
      </c>
      <c r="BF183" t="s">
        <v>545</v>
      </c>
      <c r="BG183">
        <v>1</v>
      </c>
      <c r="BH183">
        <v>120</v>
      </c>
      <c r="BI183">
        <v>100</v>
      </c>
      <c r="BJ183">
        <f ca="1">INDIRECT(ADDRESS(11+(MATCH(RIGHT(Table11[[#This Row],[spawner_sku]],LEN(Table11[[#This Row],[spawner_sku]])-FIND("/",Table11[[#This Row],[spawner_sku]])),Table1[Entity Prefab])),10,1,1,"Entities"))</f>
        <v>35</v>
      </c>
      <c r="BK183">
        <f ca="1">ROUND((Table11[[#This Row],[XP]]*Table11[[#This Row],[entity_spawned (AVG)]])*(Table11[[#This Row],[activating_chance]]/100),0)</f>
        <v>35</v>
      </c>
      <c r="BL183" s="73" t="s">
        <v>351</v>
      </c>
      <c r="BN183" t="s">
        <v>556</v>
      </c>
      <c r="BO183">
        <v>1</v>
      </c>
      <c r="BP183">
        <v>240</v>
      </c>
      <c r="BQ183">
        <v>100</v>
      </c>
      <c r="BR183">
        <f ca="1">INDIRECT(ADDRESS(11+(MATCH(RIGHT(Table12[[#This Row],[spawner_sku]],LEN(Table12[[#This Row],[spawner_sku]])-FIND("/",Table12[[#This Row],[spawner_sku]])),Table1[Entity Prefab])),10,1,1,"Entities"))</f>
        <v>83</v>
      </c>
      <c r="BS183">
        <f ca="1">ROUND((Table12[[#This Row],[XP]]*Table12[[#This Row],[entity_spawned (AVG)]])*(Table12[[#This Row],[activating_chance]]/100),0)</f>
        <v>83</v>
      </c>
      <c r="BT183" s="73" t="s">
        <v>352</v>
      </c>
      <c r="BV183" t="s">
        <v>257</v>
      </c>
      <c r="BW183">
        <v>1</v>
      </c>
      <c r="BX183">
        <v>170</v>
      </c>
      <c r="BY183">
        <v>100</v>
      </c>
      <c r="BZ183">
        <f ca="1">INDIRECT(ADDRESS(11+(MATCH(RIGHT(Table13[[#This Row],[spawner_sku]],LEN(Table13[[#This Row],[spawner_sku]])-FIND("/",Table13[[#This Row],[spawner_sku]])),Table1[Entity Prefab])),10,1,1,"Entities"))</f>
        <v>70</v>
      </c>
      <c r="CA183">
        <f ca="1">ROUND((Table13[[#This Row],[XP]]*Table13[[#This Row],[entity_spawned (AVG)]])*(Table13[[#This Row],[activating_chance]]/100),0)</f>
        <v>70</v>
      </c>
      <c r="CB183" s="73" t="s">
        <v>352</v>
      </c>
      <c r="CD183" t="s">
        <v>238</v>
      </c>
      <c r="CE183">
        <v>1</v>
      </c>
      <c r="CF183">
        <v>170</v>
      </c>
      <c r="CG183">
        <v>100</v>
      </c>
      <c r="CH183">
        <f ca="1">INDIRECT(ADDRESS(11+(MATCH(RIGHT(Table14[[#This Row],[spawner_sku]],LEN(Table14[[#This Row],[spawner_sku]])-FIND("/",Table14[[#This Row],[spawner_sku]])),Table1[Entity Prefab])),10,1,1,"Entities"))</f>
        <v>75</v>
      </c>
      <c r="CI183">
        <f ca="1">ROUND((Table14[[#This Row],[XP]]*Table14[[#This Row],[entity_spawned (AVG)]])*(Table14[[#This Row],[activating_chance]]/100),0)</f>
        <v>75</v>
      </c>
      <c r="CJ183" s="73" t="s">
        <v>351</v>
      </c>
    </row>
    <row r="184" spans="2:88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351</v>
      </c>
      <c r="J184" t="s">
        <v>397</v>
      </c>
      <c r="K184">
        <v>1</v>
      </c>
      <c r="L184">
        <v>350</v>
      </c>
      <c r="M184" s="76">
        <v>100</v>
      </c>
      <c r="N184">
        <f ca="1">INDIRECT(ADDRESS(11+(MATCH(RIGHT(Table3[[#This Row],[spawner_sku]],LEN(Table3[[#This Row],[spawner_sku]])-FIND("/",Table3[[#This Row],[spawner_sku]])),Table1[Entity Prefab])),10,1,1,"Entities"))</f>
        <v>83</v>
      </c>
      <c r="O184" s="76">
        <f ca="1">ROUND((Table3[[#This Row],[XP]]*Table3[[#This Row],[entity_spawned (AVG)]])*(Table3[[#This Row],[activating_chance]]/100),0)</f>
        <v>83</v>
      </c>
      <c r="P184" t="s">
        <v>352</v>
      </c>
      <c r="Z184" t="s">
        <v>417</v>
      </c>
      <c r="AA184">
        <v>1</v>
      </c>
      <c r="AB184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352</v>
      </c>
      <c r="AP184" t="s">
        <v>258</v>
      </c>
      <c r="AQ184">
        <v>1</v>
      </c>
      <c r="AR184">
        <v>200</v>
      </c>
      <c r="AS184" s="76">
        <v>40</v>
      </c>
      <c r="AT184">
        <f ca="1">INDIRECT(ADDRESS(11+(MATCH(RIGHT(Table610[[#This Row],[spawner_sku]],LEN(Table610[[#This Row],[spawner_sku]])-FIND("/",Table610[[#This Row],[spawner_sku]])),Table1[Entity Prefab])),10,1,1,"Entities"))</f>
        <v>25</v>
      </c>
      <c r="AU184" s="76">
        <f ca="1">ROUND((Table610[[#This Row],[XP]]*Table610[[#This Row],[entity_spawned (AVG)]])*(Table610[[#This Row],[activating_chance]]/100),0)</f>
        <v>10</v>
      </c>
      <c r="AV184" s="73" t="s">
        <v>351</v>
      </c>
      <c r="AX184" t="s">
        <v>238</v>
      </c>
      <c r="AY184">
        <v>1</v>
      </c>
      <c r="AZ184">
        <v>200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Prefab])),10,1,1,"Entities"))</f>
        <v>75</v>
      </c>
      <c r="BC184" s="76">
        <f ca="1">ROUND((Table61011[[#This Row],[XP]]*Table61011[[#This Row],[entity_spawned (AVG)]])*(Table61011[[#This Row],[activating_chance]]/100),0)</f>
        <v>75</v>
      </c>
      <c r="BD184" s="73" t="s">
        <v>352</v>
      </c>
      <c r="BF184" t="s">
        <v>490</v>
      </c>
      <c r="BG184">
        <v>1</v>
      </c>
      <c r="BH184">
        <v>220</v>
      </c>
      <c r="BI184">
        <v>100</v>
      </c>
      <c r="BJ184">
        <f ca="1">INDIRECT(ADDRESS(11+(MATCH(RIGHT(Table11[[#This Row],[spawner_sku]],LEN(Table11[[#This Row],[spawner_sku]])-FIND("/",Table11[[#This Row],[spawner_sku]])),Table1[Entity Prefab])),10,1,1,"Entities"))</f>
        <v>50</v>
      </c>
      <c r="BK184">
        <f ca="1">ROUND((Table11[[#This Row],[XP]]*Table11[[#This Row],[entity_spawned (AVG)]])*(Table11[[#This Row],[activating_chance]]/100),0)</f>
        <v>50</v>
      </c>
      <c r="BL184" s="73" t="s">
        <v>352</v>
      </c>
      <c r="BN184" t="s">
        <v>556</v>
      </c>
      <c r="BO184">
        <v>1</v>
      </c>
      <c r="BP184">
        <v>240</v>
      </c>
      <c r="BQ184">
        <v>100</v>
      </c>
      <c r="BR184">
        <f ca="1">INDIRECT(ADDRESS(11+(MATCH(RIGHT(Table12[[#This Row],[spawner_sku]],LEN(Table12[[#This Row],[spawner_sku]])-FIND("/",Table12[[#This Row],[spawner_sku]])),Table1[Entity Prefab])),10,1,1,"Entities"))</f>
        <v>83</v>
      </c>
      <c r="BS184">
        <f ca="1">ROUND((Table12[[#This Row],[XP]]*Table12[[#This Row],[entity_spawned (AVG)]])*(Table12[[#This Row],[activating_chance]]/100),0)</f>
        <v>83</v>
      </c>
      <c r="BT184" s="73" t="s">
        <v>352</v>
      </c>
      <c r="BV184" t="s">
        <v>257</v>
      </c>
      <c r="BW184">
        <v>1</v>
      </c>
      <c r="BX184">
        <v>170</v>
      </c>
      <c r="BY184">
        <v>100</v>
      </c>
      <c r="BZ184">
        <f ca="1">INDIRECT(ADDRESS(11+(MATCH(RIGHT(Table13[[#This Row],[spawner_sku]],LEN(Table13[[#This Row],[spawner_sku]])-FIND("/",Table13[[#This Row],[spawner_sku]])),Table1[Entity Prefab])),10,1,1,"Entities"))</f>
        <v>70</v>
      </c>
      <c r="CA184">
        <f ca="1">ROUND((Table13[[#This Row],[XP]]*Table13[[#This Row],[entity_spawned (AVG)]])*(Table13[[#This Row],[activating_chance]]/100),0)</f>
        <v>70</v>
      </c>
      <c r="CB184" s="73" t="s">
        <v>352</v>
      </c>
      <c r="CD184" t="s">
        <v>238</v>
      </c>
      <c r="CE184">
        <v>1</v>
      </c>
      <c r="CF184">
        <v>100</v>
      </c>
      <c r="CG184">
        <v>100</v>
      </c>
      <c r="CH184">
        <f ca="1">INDIRECT(ADDRESS(11+(MATCH(RIGHT(Table14[[#This Row],[spawner_sku]],LEN(Table14[[#This Row],[spawner_sku]])-FIND("/",Table14[[#This Row],[spawner_sku]])),Table1[Entity Prefab])),10,1,1,"Entities"))</f>
        <v>75</v>
      </c>
      <c r="CI184">
        <f ca="1">ROUND((Table14[[#This Row],[XP]]*Table14[[#This Row],[entity_spawned (AVG)]])*(Table14[[#This Row],[activating_chance]]/100),0)</f>
        <v>75</v>
      </c>
      <c r="CJ184" s="73" t="s">
        <v>351</v>
      </c>
    </row>
    <row r="185" spans="2:88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351</v>
      </c>
      <c r="Z185" t="s">
        <v>417</v>
      </c>
      <c r="AA185">
        <v>1</v>
      </c>
      <c r="AB185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352</v>
      </c>
      <c r="AP185" t="s">
        <v>258</v>
      </c>
      <c r="AQ185">
        <v>1</v>
      </c>
      <c r="AR185">
        <v>200</v>
      </c>
      <c r="AS185" s="76">
        <v>40</v>
      </c>
      <c r="AT185">
        <f ca="1">INDIRECT(ADDRESS(11+(MATCH(RIGHT(Table610[[#This Row],[spawner_sku]],LEN(Table610[[#This Row],[spawner_sku]])-FIND("/",Table610[[#This Row],[spawner_sku]])),Table1[Entity Prefab])),10,1,1,"Entities"))</f>
        <v>25</v>
      </c>
      <c r="AU185" s="76">
        <f ca="1">ROUND((Table610[[#This Row],[XP]]*Table610[[#This Row],[entity_spawned (AVG)]])*(Table610[[#This Row],[activating_chance]]/100),0)</f>
        <v>10</v>
      </c>
      <c r="AV185" s="73" t="s">
        <v>351</v>
      </c>
      <c r="AX185" t="s">
        <v>238</v>
      </c>
      <c r="AY185">
        <v>1</v>
      </c>
      <c r="AZ185">
        <v>220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Prefab])),10,1,1,"Entities"))</f>
        <v>75</v>
      </c>
      <c r="BC185" s="76">
        <f ca="1">ROUND((Table61011[[#This Row],[XP]]*Table61011[[#This Row],[entity_spawned (AVG)]])*(Table61011[[#This Row],[activating_chance]]/100),0)</f>
        <v>75</v>
      </c>
      <c r="BD185" s="73" t="s">
        <v>352</v>
      </c>
      <c r="BF185" t="s">
        <v>490</v>
      </c>
      <c r="BG185">
        <v>1</v>
      </c>
      <c r="BH185">
        <v>220</v>
      </c>
      <c r="BI185">
        <v>100</v>
      </c>
      <c r="BJ185">
        <f ca="1">INDIRECT(ADDRESS(11+(MATCH(RIGHT(Table11[[#This Row],[spawner_sku]],LEN(Table11[[#This Row],[spawner_sku]])-FIND("/",Table11[[#This Row],[spawner_sku]])),Table1[Entity Prefab])),10,1,1,"Entities"))</f>
        <v>50</v>
      </c>
      <c r="BK185">
        <f ca="1">ROUND((Table11[[#This Row],[XP]]*Table11[[#This Row],[entity_spawned (AVG)]])*(Table11[[#This Row],[activating_chance]]/100),0)</f>
        <v>50</v>
      </c>
      <c r="BL185" s="73" t="s">
        <v>352</v>
      </c>
      <c r="BN185" t="s">
        <v>557</v>
      </c>
      <c r="BO185">
        <v>1</v>
      </c>
      <c r="BP185">
        <v>240</v>
      </c>
      <c r="BQ185">
        <v>100</v>
      </c>
      <c r="BR185">
        <f ca="1">INDIRECT(ADDRESS(11+(MATCH(RIGHT(Table12[[#This Row],[spawner_sku]],LEN(Table12[[#This Row],[spawner_sku]])-FIND("/",Table12[[#This Row],[spawner_sku]])),Table1[Entity Prefab])),10,1,1,"Entities"))</f>
        <v>83</v>
      </c>
      <c r="BS185">
        <f ca="1">ROUND((Table12[[#This Row],[XP]]*Table12[[#This Row],[entity_spawned (AVG)]])*(Table12[[#This Row],[activating_chance]]/100),0)</f>
        <v>83</v>
      </c>
      <c r="BT185" s="73" t="s">
        <v>351</v>
      </c>
      <c r="BV185" t="s">
        <v>257</v>
      </c>
      <c r="BW185">
        <v>1</v>
      </c>
      <c r="BX185">
        <v>170</v>
      </c>
      <c r="BY185">
        <v>100</v>
      </c>
      <c r="BZ185">
        <f ca="1">INDIRECT(ADDRESS(11+(MATCH(RIGHT(Table13[[#This Row],[spawner_sku]],LEN(Table13[[#This Row],[spawner_sku]])-FIND("/",Table13[[#This Row],[spawner_sku]])),Table1[Entity Prefab])),10,1,1,"Entities"))</f>
        <v>70</v>
      </c>
      <c r="CA185">
        <f ca="1">ROUND((Table13[[#This Row],[XP]]*Table13[[#This Row],[entity_spawned (AVG)]])*(Table13[[#This Row],[activating_chance]]/100),0)</f>
        <v>70</v>
      </c>
      <c r="CB185" s="73" t="s">
        <v>352</v>
      </c>
      <c r="CD185" t="s">
        <v>238</v>
      </c>
      <c r="CE185">
        <v>1</v>
      </c>
      <c r="CF185">
        <v>130</v>
      </c>
      <c r="CG185">
        <v>100</v>
      </c>
      <c r="CH185">
        <f ca="1">INDIRECT(ADDRESS(11+(MATCH(RIGHT(Table14[[#This Row],[spawner_sku]],LEN(Table14[[#This Row],[spawner_sku]])-FIND("/",Table14[[#This Row],[spawner_sku]])),Table1[Entity Prefab])),10,1,1,"Entities"))</f>
        <v>75</v>
      </c>
      <c r="CI185">
        <f ca="1">ROUND((Table14[[#This Row],[XP]]*Table14[[#This Row],[entity_spawned (AVG)]])*(Table14[[#This Row],[activating_chance]]/100),0)</f>
        <v>75</v>
      </c>
      <c r="CJ185" s="73" t="s">
        <v>351</v>
      </c>
    </row>
    <row r="186" spans="2:88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351</v>
      </c>
      <c r="Z186" t="s">
        <v>417</v>
      </c>
      <c r="AA186">
        <v>1</v>
      </c>
      <c r="AB18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352</v>
      </c>
      <c r="AP186" t="s">
        <v>258</v>
      </c>
      <c r="AQ186">
        <v>1</v>
      </c>
      <c r="AR186">
        <v>200</v>
      </c>
      <c r="AS186" s="76">
        <v>80</v>
      </c>
      <c r="AT186">
        <f ca="1">INDIRECT(ADDRESS(11+(MATCH(RIGHT(Table610[[#This Row],[spawner_sku]],LEN(Table610[[#This Row],[spawner_sku]])-FIND("/",Table610[[#This Row],[spawner_sku]])),Table1[Entity Prefab])),10,1,1,"Entities"))</f>
        <v>25</v>
      </c>
      <c r="AU186" s="76">
        <f ca="1">ROUND((Table610[[#This Row],[XP]]*Table610[[#This Row],[entity_spawned (AVG)]])*(Table610[[#This Row],[activating_chance]]/100),0)</f>
        <v>20</v>
      </c>
      <c r="AV186" s="73" t="s">
        <v>351</v>
      </c>
      <c r="AX186" t="s">
        <v>238</v>
      </c>
      <c r="AY186">
        <v>1</v>
      </c>
      <c r="AZ186">
        <v>220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Prefab])),10,1,1,"Entities"))</f>
        <v>75</v>
      </c>
      <c r="BC186" s="76">
        <f ca="1">ROUND((Table61011[[#This Row],[XP]]*Table61011[[#This Row],[entity_spawned (AVG)]])*(Table61011[[#This Row],[activating_chance]]/100),0)</f>
        <v>75</v>
      </c>
      <c r="BD186" s="73" t="s">
        <v>352</v>
      </c>
      <c r="BF186" t="s">
        <v>490</v>
      </c>
      <c r="BG186">
        <v>1</v>
      </c>
      <c r="BH186">
        <v>220</v>
      </c>
      <c r="BI186">
        <v>100</v>
      </c>
      <c r="BJ186">
        <f ca="1">INDIRECT(ADDRESS(11+(MATCH(RIGHT(Table11[[#This Row],[spawner_sku]],LEN(Table11[[#This Row],[spawner_sku]])-FIND("/",Table11[[#This Row],[spawner_sku]])),Table1[Entity Prefab])),10,1,1,"Entities"))</f>
        <v>50</v>
      </c>
      <c r="BK186">
        <f ca="1">ROUND((Table11[[#This Row],[XP]]*Table11[[#This Row],[entity_spawned (AVG)]])*(Table11[[#This Row],[activating_chance]]/100),0)</f>
        <v>50</v>
      </c>
      <c r="BL186" s="73" t="s">
        <v>352</v>
      </c>
      <c r="BN186" t="s">
        <v>396</v>
      </c>
      <c r="BO186">
        <v>2</v>
      </c>
      <c r="BP186">
        <v>100</v>
      </c>
      <c r="BQ186">
        <v>100</v>
      </c>
      <c r="BR186">
        <f ca="1">INDIRECT(ADDRESS(11+(MATCH(RIGHT(Table12[[#This Row],[spawner_sku]],LEN(Table12[[#This Row],[spawner_sku]])-FIND("/",Table12[[#This Row],[spawner_sku]])),Table1[Entity Prefab])),10,1,1,"Entities"))</f>
        <v>25</v>
      </c>
      <c r="BS186">
        <f ca="1">ROUND((Table12[[#This Row],[XP]]*Table12[[#This Row],[entity_spawned (AVG)]])*(Table12[[#This Row],[activating_chance]]/100),0)</f>
        <v>50</v>
      </c>
      <c r="BT186" s="73" t="s">
        <v>351</v>
      </c>
      <c r="BV186" t="s">
        <v>257</v>
      </c>
      <c r="BW186">
        <v>1</v>
      </c>
      <c r="BX186">
        <v>170</v>
      </c>
      <c r="BY186">
        <v>100</v>
      </c>
      <c r="BZ186">
        <f ca="1">INDIRECT(ADDRESS(11+(MATCH(RIGHT(Table13[[#This Row],[spawner_sku]],LEN(Table13[[#This Row],[spawner_sku]])-FIND("/",Table13[[#This Row],[spawner_sku]])),Table1[Entity Prefab])),10,1,1,"Entities"))</f>
        <v>70</v>
      </c>
      <c r="CA186">
        <f ca="1">ROUND((Table13[[#This Row],[XP]]*Table13[[#This Row],[entity_spawned (AVG)]])*(Table13[[#This Row],[activating_chance]]/100),0)</f>
        <v>70</v>
      </c>
      <c r="CB186" s="73" t="s">
        <v>352</v>
      </c>
      <c r="CD186" t="s">
        <v>238</v>
      </c>
      <c r="CE186">
        <v>1</v>
      </c>
      <c r="CF186">
        <v>170</v>
      </c>
      <c r="CG186">
        <v>100</v>
      </c>
      <c r="CH186">
        <f ca="1">INDIRECT(ADDRESS(11+(MATCH(RIGHT(Table14[[#This Row],[spawner_sku]],LEN(Table14[[#This Row],[spawner_sku]])-FIND("/",Table14[[#This Row],[spawner_sku]])),Table1[Entity Prefab])),10,1,1,"Entities"))</f>
        <v>75</v>
      </c>
      <c r="CI186">
        <f ca="1">ROUND((Table14[[#This Row],[XP]]*Table14[[#This Row],[entity_spawned (AVG)]])*(Table14[[#This Row],[activating_chance]]/100),0)</f>
        <v>75</v>
      </c>
      <c r="CJ186" s="73" t="s">
        <v>351</v>
      </c>
    </row>
    <row r="187" spans="2:88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351</v>
      </c>
      <c r="Z187" t="s">
        <v>237</v>
      </c>
      <c r="AA187">
        <v>1</v>
      </c>
      <c r="AB187">
        <v>180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Prefab])),10,1,1,"Entities"))</f>
        <v>75</v>
      </c>
      <c r="AE187" s="76">
        <f ca="1">ROUND((Table2[[#This Row],[XP]]*Table2[[#This Row],[entity_spawned (AVG)]])*(Table2[[#This Row],[activating_chance]]/100),0)</f>
        <v>75</v>
      </c>
      <c r="AF187" s="73" t="s">
        <v>352</v>
      </c>
      <c r="AP187" t="s">
        <v>258</v>
      </c>
      <c r="AQ187">
        <v>1</v>
      </c>
      <c r="AR187">
        <v>200</v>
      </c>
      <c r="AS187" s="76">
        <v>40</v>
      </c>
      <c r="AT187">
        <f ca="1">INDIRECT(ADDRESS(11+(MATCH(RIGHT(Table610[[#This Row],[spawner_sku]],LEN(Table610[[#This Row],[spawner_sku]])-FIND("/",Table610[[#This Row],[spawner_sku]])),Table1[Entity Prefab])),10,1,1,"Entities"))</f>
        <v>25</v>
      </c>
      <c r="AU187" s="76">
        <f ca="1">ROUND((Table610[[#This Row],[XP]]*Table610[[#This Row],[entity_spawned (AVG)]])*(Table610[[#This Row],[activating_chance]]/100),0)</f>
        <v>10</v>
      </c>
      <c r="AV187" s="73" t="s">
        <v>351</v>
      </c>
      <c r="AX187" t="s">
        <v>238</v>
      </c>
      <c r="AY187">
        <v>1</v>
      </c>
      <c r="AZ187">
        <v>220</v>
      </c>
      <c r="BA187" s="76">
        <v>100</v>
      </c>
      <c r="BB187">
        <f ca="1">INDIRECT(ADDRESS(11+(MATCH(RIGHT(Table61011[[#This Row],[spawner_sku]],LEN(Table61011[[#This Row],[spawner_sku]])-FIND("/",Table61011[[#This Row],[spawner_sku]])),Table1[Entity Prefab])),10,1,1,"Entities"))</f>
        <v>75</v>
      </c>
      <c r="BC187" s="76">
        <f ca="1">ROUND((Table61011[[#This Row],[XP]]*Table61011[[#This Row],[entity_spawned (AVG)]])*(Table61011[[#This Row],[activating_chance]]/100),0)</f>
        <v>75</v>
      </c>
      <c r="BD187" s="73" t="s">
        <v>352</v>
      </c>
      <c r="BF187" t="s">
        <v>490</v>
      </c>
      <c r="BG187">
        <v>1</v>
      </c>
      <c r="BH187">
        <v>220</v>
      </c>
      <c r="BI187">
        <v>100</v>
      </c>
      <c r="BJ187">
        <f ca="1">INDIRECT(ADDRESS(11+(MATCH(RIGHT(Table11[[#This Row],[spawner_sku]],LEN(Table11[[#This Row],[spawner_sku]])-FIND("/",Table11[[#This Row],[spawner_sku]])),Table1[Entity Prefab])),10,1,1,"Entities"))</f>
        <v>50</v>
      </c>
      <c r="BK187">
        <f ca="1">ROUND((Table11[[#This Row],[XP]]*Table11[[#This Row],[entity_spawned (AVG)]])*(Table11[[#This Row],[activating_chance]]/100),0)</f>
        <v>50</v>
      </c>
      <c r="BL187" s="73" t="s">
        <v>352</v>
      </c>
      <c r="BN187" t="s">
        <v>396</v>
      </c>
      <c r="BO187">
        <v>1</v>
      </c>
      <c r="BP187">
        <v>100</v>
      </c>
      <c r="BQ187">
        <v>80</v>
      </c>
      <c r="BR187">
        <f ca="1">INDIRECT(ADDRESS(11+(MATCH(RIGHT(Table12[[#This Row],[spawner_sku]],LEN(Table12[[#This Row],[spawner_sku]])-FIND("/",Table12[[#This Row],[spawner_sku]])),Table1[Entity Prefab])),10,1,1,"Entities"))</f>
        <v>25</v>
      </c>
      <c r="BS187">
        <f ca="1">ROUND((Table12[[#This Row],[XP]]*Table12[[#This Row],[entity_spawned (AVG)]])*(Table12[[#This Row],[activating_chance]]/100),0)</f>
        <v>20</v>
      </c>
      <c r="BT187" s="73" t="s">
        <v>351</v>
      </c>
      <c r="BV187" t="s">
        <v>257</v>
      </c>
      <c r="BW187">
        <v>1</v>
      </c>
      <c r="BX187">
        <v>170</v>
      </c>
      <c r="BY187">
        <v>100</v>
      </c>
      <c r="BZ187">
        <f ca="1">INDIRECT(ADDRESS(11+(MATCH(RIGHT(Table13[[#This Row],[spawner_sku]],LEN(Table13[[#This Row],[spawner_sku]])-FIND("/",Table13[[#This Row],[spawner_sku]])),Table1[Entity Prefab])),10,1,1,"Entities"))</f>
        <v>70</v>
      </c>
      <c r="CA187">
        <f ca="1">ROUND((Table13[[#This Row],[XP]]*Table13[[#This Row],[entity_spawned (AVG)]])*(Table13[[#This Row],[activating_chance]]/100),0)</f>
        <v>70</v>
      </c>
      <c r="CB187" s="73" t="s">
        <v>352</v>
      </c>
      <c r="CD187" t="s">
        <v>238</v>
      </c>
      <c r="CE187">
        <v>1</v>
      </c>
      <c r="CF187">
        <v>170</v>
      </c>
      <c r="CG187">
        <v>100</v>
      </c>
      <c r="CH187">
        <f ca="1">INDIRECT(ADDRESS(11+(MATCH(RIGHT(Table14[[#This Row],[spawner_sku]],LEN(Table14[[#This Row],[spawner_sku]])-FIND("/",Table14[[#This Row],[spawner_sku]])),Table1[Entity Prefab])),10,1,1,"Entities"))</f>
        <v>75</v>
      </c>
      <c r="CI187">
        <f ca="1">ROUND((Table14[[#This Row],[XP]]*Table14[[#This Row],[entity_spawned (AVG)]])*(Table14[[#This Row],[activating_chance]]/100),0)</f>
        <v>75</v>
      </c>
      <c r="CJ187" s="73" t="s">
        <v>351</v>
      </c>
    </row>
    <row r="188" spans="2:88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351</v>
      </c>
      <c r="Z188" t="s">
        <v>237</v>
      </c>
      <c r="AA188">
        <v>1</v>
      </c>
      <c r="AB188">
        <v>160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Prefab])),10,1,1,"Entities"))</f>
        <v>75</v>
      </c>
      <c r="AE188" s="76">
        <f ca="1">ROUND((Table2[[#This Row],[XP]]*Table2[[#This Row],[entity_spawned (AVG)]])*(Table2[[#This Row],[activating_chance]]/100),0)</f>
        <v>75</v>
      </c>
      <c r="AF188" s="73" t="s">
        <v>352</v>
      </c>
      <c r="AP188" t="s">
        <v>258</v>
      </c>
      <c r="AQ188">
        <v>1</v>
      </c>
      <c r="AR188">
        <v>170</v>
      </c>
      <c r="AS188" s="76">
        <v>40</v>
      </c>
      <c r="AT188">
        <f ca="1">INDIRECT(ADDRESS(11+(MATCH(RIGHT(Table610[[#This Row],[spawner_sku]],LEN(Table610[[#This Row],[spawner_sku]])-FIND("/",Table610[[#This Row],[spawner_sku]])),Table1[Entity Prefab])),10,1,1,"Entities"))</f>
        <v>25</v>
      </c>
      <c r="AU188" s="76">
        <f ca="1">ROUND((Table610[[#This Row],[XP]]*Table610[[#This Row],[entity_spawned (AVG)]])*(Table610[[#This Row],[activating_chance]]/100),0)</f>
        <v>10</v>
      </c>
      <c r="AV188" s="73" t="s">
        <v>351</v>
      </c>
      <c r="AX188" t="s">
        <v>238</v>
      </c>
      <c r="AY188">
        <v>1</v>
      </c>
      <c r="AZ188">
        <v>200</v>
      </c>
      <c r="BA188" s="76">
        <v>80</v>
      </c>
      <c r="BB188">
        <f ca="1">INDIRECT(ADDRESS(11+(MATCH(RIGHT(Table61011[[#This Row],[spawner_sku]],LEN(Table61011[[#This Row],[spawner_sku]])-FIND("/",Table61011[[#This Row],[spawner_sku]])),Table1[Entity Prefab])),10,1,1,"Entities"))</f>
        <v>75</v>
      </c>
      <c r="BC188" s="76">
        <f ca="1">ROUND((Table61011[[#This Row],[XP]]*Table61011[[#This Row],[entity_spawned (AVG)]])*(Table61011[[#This Row],[activating_chance]]/100),0)</f>
        <v>60</v>
      </c>
      <c r="BD188" s="73" t="s">
        <v>352</v>
      </c>
      <c r="BF188" t="s">
        <v>490</v>
      </c>
      <c r="BG188">
        <v>1</v>
      </c>
      <c r="BH188">
        <v>220</v>
      </c>
      <c r="BI188">
        <v>100</v>
      </c>
      <c r="BJ188">
        <f ca="1">INDIRECT(ADDRESS(11+(MATCH(RIGHT(Table11[[#This Row],[spawner_sku]],LEN(Table11[[#This Row],[spawner_sku]])-FIND("/",Table11[[#This Row],[spawner_sku]])),Table1[Entity Prefab])),10,1,1,"Entities"))</f>
        <v>50</v>
      </c>
      <c r="BK188">
        <f ca="1">ROUND((Table11[[#This Row],[XP]]*Table11[[#This Row],[entity_spawned (AVG)]])*(Table11[[#This Row],[activating_chance]]/100),0)</f>
        <v>50</v>
      </c>
      <c r="BL188" s="73" t="s">
        <v>352</v>
      </c>
      <c r="BN188" t="s">
        <v>396</v>
      </c>
      <c r="BO188">
        <v>3</v>
      </c>
      <c r="BP188">
        <v>100</v>
      </c>
      <c r="BQ188">
        <v>80</v>
      </c>
      <c r="BR188">
        <f ca="1">INDIRECT(ADDRESS(11+(MATCH(RIGHT(Table12[[#This Row],[spawner_sku]],LEN(Table12[[#This Row],[spawner_sku]])-FIND("/",Table12[[#This Row],[spawner_sku]])),Table1[Entity Prefab])),10,1,1,"Entities"))</f>
        <v>25</v>
      </c>
      <c r="BS188">
        <f ca="1">ROUND((Table12[[#This Row],[XP]]*Table12[[#This Row],[entity_spawned (AVG)]])*(Table12[[#This Row],[activating_chance]]/100),0)</f>
        <v>60</v>
      </c>
      <c r="BT188" s="73" t="s">
        <v>351</v>
      </c>
      <c r="BV188" t="s">
        <v>257</v>
      </c>
      <c r="BW188">
        <v>1</v>
      </c>
      <c r="BX188">
        <v>170</v>
      </c>
      <c r="BY188">
        <v>100</v>
      </c>
      <c r="BZ188">
        <f ca="1">INDIRECT(ADDRESS(11+(MATCH(RIGHT(Table13[[#This Row],[spawner_sku]],LEN(Table13[[#This Row],[spawner_sku]])-FIND("/",Table13[[#This Row],[spawner_sku]])),Table1[Entity Prefab])),10,1,1,"Entities"))</f>
        <v>70</v>
      </c>
      <c r="CA188">
        <f ca="1">ROUND((Table13[[#This Row],[XP]]*Table13[[#This Row],[entity_spawned (AVG)]])*(Table13[[#This Row],[activating_chance]]/100),0)</f>
        <v>70</v>
      </c>
      <c r="CB188" s="73" t="s">
        <v>352</v>
      </c>
      <c r="CD188" t="s">
        <v>238</v>
      </c>
      <c r="CE188">
        <v>1</v>
      </c>
      <c r="CF188">
        <v>170</v>
      </c>
      <c r="CG188">
        <v>100</v>
      </c>
      <c r="CH188">
        <f ca="1">INDIRECT(ADDRESS(11+(MATCH(RIGHT(Table14[[#This Row],[spawner_sku]],LEN(Table14[[#This Row],[spawner_sku]])-FIND("/",Table14[[#This Row],[spawner_sku]])),Table1[Entity Prefab])),10,1,1,"Entities"))</f>
        <v>75</v>
      </c>
      <c r="CI188">
        <f ca="1">ROUND((Table14[[#This Row],[XP]]*Table14[[#This Row],[entity_spawned (AVG)]])*(Table14[[#This Row],[activating_chance]]/100),0)</f>
        <v>75</v>
      </c>
      <c r="CJ188" s="73" t="s">
        <v>351</v>
      </c>
    </row>
    <row r="189" spans="2:88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351</v>
      </c>
      <c r="Z189" t="s">
        <v>237</v>
      </c>
      <c r="AA189">
        <v>1</v>
      </c>
      <c r="AB189">
        <v>160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Prefab])),10,1,1,"Entities"))</f>
        <v>75</v>
      </c>
      <c r="AE189" s="76">
        <f ca="1">ROUND((Table2[[#This Row],[XP]]*Table2[[#This Row],[entity_spawned (AVG)]])*(Table2[[#This Row],[activating_chance]]/100),0)</f>
        <v>75</v>
      </c>
      <c r="AF189" s="73" t="s">
        <v>352</v>
      </c>
      <c r="AP189" t="s">
        <v>258</v>
      </c>
      <c r="AQ189">
        <v>1</v>
      </c>
      <c r="AR189">
        <v>170</v>
      </c>
      <c r="AS189" s="76">
        <v>40</v>
      </c>
      <c r="AT189">
        <f ca="1">INDIRECT(ADDRESS(11+(MATCH(RIGHT(Table610[[#This Row],[spawner_sku]],LEN(Table610[[#This Row],[spawner_sku]])-FIND("/",Table610[[#This Row],[spawner_sku]])),Table1[Entity Prefab])),10,1,1,"Entities"))</f>
        <v>25</v>
      </c>
      <c r="AU189" s="76">
        <f ca="1">ROUND((Table610[[#This Row],[XP]]*Table610[[#This Row],[entity_spawned (AVG)]])*(Table610[[#This Row],[activating_chance]]/100),0)</f>
        <v>10</v>
      </c>
      <c r="AV189" s="73" t="s">
        <v>351</v>
      </c>
      <c r="AX189" t="s">
        <v>238</v>
      </c>
      <c r="AY189">
        <v>1</v>
      </c>
      <c r="AZ189">
        <v>200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Prefab])),10,1,1,"Entities"))</f>
        <v>75</v>
      </c>
      <c r="BC189" s="76">
        <f ca="1">ROUND((Table61011[[#This Row],[XP]]*Table61011[[#This Row],[entity_spawned (AVG)]])*(Table61011[[#This Row],[activating_chance]]/100),0)</f>
        <v>75</v>
      </c>
      <c r="BD189" s="73" t="s">
        <v>352</v>
      </c>
      <c r="BF189" t="s">
        <v>491</v>
      </c>
      <c r="BG189">
        <v>1</v>
      </c>
      <c r="BH189">
        <v>240</v>
      </c>
      <c r="BI189">
        <v>100</v>
      </c>
      <c r="BJ189">
        <f ca="1">INDIRECT(ADDRESS(11+(MATCH(RIGHT(Table11[[#This Row],[spawner_sku]],LEN(Table11[[#This Row],[spawner_sku]])-FIND("/",Table11[[#This Row],[spawner_sku]])),Table1[Entity Prefab])),10,1,1,"Entities"))</f>
        <v>55</v>
      </c>
      <c r="BK189">
        <f ca="1">ROUND((Table11[[#This Row],[XP]]*Table11[[#This Row],[entity_spawned (AVG)]])*(Table11[[#This Row],[activating_chance]]/100),0)</f>
        <v>55</v>
      </c>
      <c r="BL189" s="73" t="s">
        <v>352</v>
      </c>
      <c r="BN189" t="s">
        <v>396</v>
      </c>
      <c r="BO189">
        <v>5</v>
      </c>
      <c r="BP189">
        <v>100</v>
      </c>
      <c r="BQ189">
        <v>100</v>
      </c>
      <c r="BR189">
        <f ca="1">INDIRECT(ADDRESS(11+(MATCH(RIGHT(Table12[[#This Row],[spawner_sku]],LEN(Table12[[#This Row],[spawner_sku]])-FIND("/",Table12[[#This Row],[spawner_sku]])),Table1[Entity Prefab])),10,1,1,"Entities"))</f>
        <v>25</v>
      </c>
      <c r="BS189">
        <f ca="1">ROUND((Table12[[#This Row],[XP]]*Table12[[#This Row],[entity_spawned (AVG)]])*(Table12[[#This Row],[activating_chance]]/100),0)</f>
        <v>125</v>
      </c>
      <c r="BT189" s="73" t="s">
        <v>351</v>
      </c>
      <c r="BV189" t="s">
        <v>257</v>
      </c>
      <c r="BW189">
        <v>1</v>
      </c>
      <c r="BX189">
        <v>170</v>
      </c>
      <c r="BY189">
        <v>100</v>
      </c>
      <c r="BZ189">
        <f ca="1">INDIRECT(ADDRESS(11+(MATCH(RIGHT(Table13[[#This Row],[spawner_sku]],LEN(Table13[[#This Row],[spawner_sku]])-FIND("/",Table13[[#This Row],[spawner_sku]])),Table1[Entity Prefab])),10,1,1,"Entities"))</f>
        <v>70</v>
      </c>
      <c r="CA189">
        <f ca="1">ROUND((Table13[[#This Row],[XP]]*Table13[[#This Row],[entity_spawned (AVG)]])*(Table13[[#This Row],[activating_chance]]/100),0)</f>
        <v>70</v>
      </c>
      <c r="CB189" s="73" t="s">
        <v>352</v>
      </c>
      <c r="CD189" t="s">
        <v>238</v>
      </c>
      <c r="CE189">
        <v>1</v>
      </c>
      <c r="CF189">
        <v>170</v>
      </c>
      <c r="CG189">
        <v>100</v>
      </c>
      <c r="CH189">
        <f ca="1">INDIRECT(ADDRESS(11+(MATCH(RIGHT(Table14[[#This Row],[spawner_sku]],LEN(Table14[[#This Row],[spawner_sku]])-FIND("/",Table14[[#This Row],[spawner_sku]])),Table1[Entity Prefab])),10,1,1,"Entities"))</f>
        <v>75</v>
      </c>
      <c r="CI189">
        <f ca="1">ROUND((Table14[[#This Row],[XP]]*Table14[[#This Row],[entity_spawned (AVG)]])*(Table14[[#This Row],[activating_chance]]/100),0)</f>
        <v>75</v>
      </c>
      <c r="CJ189" s="73" t="s">
        <v>351</v>
      </c>
    </row>
    <row r="190" spans="2:88" x14ac:dyDescent="0.25">
      <c r="B190" s="74" t="s">
        <v>232</v>
      </c>
      <c r="C190">
        <v>3</v>
      </c>
      <c r="D190" s="76">
        <v>130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Prefab])),10,1,1,"Entities"))</f>
        <v>25</v>
      </c>
      <c r="G190" s="76">
        <f ca="1">ROUND((Table245[[#This Row],[XP]]*Table245[[#This Row],[entity_spawned (AVG)]])*(Table245[[#This Row],[activating_chance]]/100),0)</f>
        <v>75</v>
      </c>
      <c r="H190" s="73" t="s">
        <v>351</v>
      </c>
      <c r="Z190" t="s">
        <v>237</v>
      </c>
      <c r="AA190">
        <v>1</v>
      </c>
      <c r="AB190">
        <v>120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Prefab])),10,1,1,"Entities"))</f>
        <v>75</v>
      </c>
      <c r="AE190" s="76">
        <f ca="1">ROUND((Table2[[#This Row],[XP]]*Table2[[#This Row],[entity_spawned (AVG)]])*(Table2[[#This Row],[activating_chance]]/100),0)</f>
        <v>75</v>
      </c>
      <c r="AF190" s="73" t="s">
        <v>352</v>
      </c>
      <c r="AP190" t="s">
        <v>258</v>
      </c>
      <c r="AQ190">
        <v>1</v>
      </c>
      <c r="AR190">
        <v>170</v>
      </c>
      <c r="AS190" s="76">
        <v>40</v>
      </c>
      <c r="AT190">
        <f ca="1">INDIRECT(ADDRESS(11+(MATCH(RIGHT(Table610[[#This Row],[spawner_sku]],LEN(Table610[[#This Row],[spawner_sku]])-FIND("/",Table610[[#This Row],[spawner_sku]])),Table1[Entity Prefab])),10,1,1,"Entities"))</f>
        <v>25</v>
      </c>
      <c r="AU190" s="76">
        <f ca="1">ROUND((Table610[[#This Row],[XP]]*Table610[[#This Row],[entity_spawned (AVG)]])*(Table610[[#This Row],[activating_chance]]/100),0)</f>
        <v>10</v>
      </c>
      <c r="AV190" s="73" t="s">
        <v>351</v>
      </c>
      <c r="AX190" t="s">
        <v>238</v>
      </c>
      <c r="AY190">
        <v>1</v>
      </c>
      <c r="AZ190">
        <v>200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Prefab])),10,1,1,"Entities"))</f>
        <v>75</v>
      </c>
      <c r="BC190" s="76">
        <f ca="1">ROUND((Table61011[[#This Row],[XP]]*Table61011[[#This Row],[entity_spawned (AVG)]])*(Table61011[[#This Row],[activating_chance]]/100),0)</f>
        <v>75</v>
      </c>
      <c r="BD190" s="73" t="s">
        <v>352</v>
      </c>
      <c r="BF190" t="s">
        <v>492</v>
      </c>
      <c r="BG190">
        <v>1</v>
      </c>
      <c r="BH190">
        <v>260</v>
      </c>
      <c r="BI190">
        <v>100</v>
      </c>
      <c r="BJ190">
        <f ca="1">INDIRECT(ADDRESS(11+(MATCH(RIGHT(Table11[[#This Row],[spawner_sku]],LEN(Table11[[#This Row],[spawner_sku]])-FIND("/",Table11[[#This Row],[spawner_sku]])),Table1[Entity Prefab])),10,1,1,"Entities"))</f>
        <v>105</v>
      </c>
      <c r="BK190">
        <f ca="1">ROUND((Table11[[#This Row],[XP]]*Table11[[#This Row],[entity_spawned (AVG)]])*(Table11[[#This Row],[activating_chance]]/100),0)</f>
        <v>105</v>
      </c>
      <c r="BL190" s="73" t="s">
        <v>352</v>
      </c>
      <c r="BN190" t="s">
        <v>396</v>
      </c>
      <c r="BO190">
        <v>1</v>
      </c>
      <c r="BP190">
        <v>100</v>
      </c>
      <c r="BQ190">
        <v>100</v>
      </c>
      <c r="BR190">
        <f ca="1">INDIRECT(ADDRESS(11+(MATCH(RIGHT(Table12[[#This Row],[spawner_sku]],LEN(Table12[[#This Row],[spawner_sku]])-FIND("/",Table12[[#This Row],[spawner_sku]])),Table1[Entity Prefab])),10,1,1,"Entities"))</f>
        <v>25</v>
      </c>
      <c r="BS190">
        <f ca="1">ROUND((Table12[[#This Row],[XP]]*Table12[[#This Row],[entity_spawned (AVG)]])*(Table12[[#This Row],[activating_chance]]/100),0)</f>
        <v>25</v>
      </c>
      <c r="BT190" s="73" t="s">
        <v>351</v>
      </c>
      <c r="BV190" t="s">
        <v>257</v>
      </c>
      <c r="BW190">
        <v>1</v>
      </c>
      <c r="BX190">
        <v>170</v>
      </c>
      <c r="BY190">
        <v>100</v>
      </c>
      <c r="BZ190">
        <f ca="1">INDIRECT(ADDRESS(11+(MATCH(RIGHT(Table13[[#This Row],[spawner_sku]],LEN(Table13[[#This Row],[spawner_sku]])-FIND("/",Table13[[#This Row],[spawner_sku]])),Table1[Entity Prefab])),10,1,1,"Entities"))</f>
        <v>70</v>
      </c>
      <c r="CA190">
        <f ca="1">ROUND((Table13[[#This Row],[XP]]*Table13[[#This Row],[entity_spawned (AVG)]])*(Table13[[#This Row],[activating_chance]]/100),0)</f>
        <v>70</v>
      </c>
      <c r="CB190" s="73" t="s">
        <v>352</v>
      </c>
      <c r="CD190" t="s">
        <v>238</v>
      </c>
      <c r="CE190">
        <v>1</v>
      </c>
      <c r="CF190">
        <v>120</v>
      </c>
      <c r="CG190">
        <v>100</v>
      </c>
      <c r="CH190">
        <f ca="1">INDIRECT(ADDRESS(11+(MATCH(RIGHT(Table14[[#This Row],[spawner_sku]],LEN(Table14[[#This Row],[spawner_sku]])-FIND("/",Table14[[#This Row],[spawner_sku]])),Table1[Entity Prefab])),10,1,1,"Entities"))</f>
        <v>75</v>
      </c>
      <c r="CI190">
        <f ca="1">ROUND((Table14[[#This Row],[XP]]*Table14[[#This Row],[entity_spawned (AVG)]])*(Table14[[#This Row],[activating_chance]]/100),0)</f>
        <v>75</v>
      </c>
      <c r="CJ190" s="73" t="s">
        <v>351</v>
      </c>
    </row>
    <row r="191" spans="2:88" x14ac:dyDescent="0.25">
      <c r="B191" s="74" t="s">
        <v>232</v>
      </c>
      <c r="C191">
        <v>1</v>
      </c>
      <c r="D191" s="76">
        <v>80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Prefab])),10,1,1,"Entities"))</f>
        <v>25</v>
      </c>
      <c r="G191" s="76">
        <f ca="1">ROUND((Table245[[#This Row],[XP]]*Table245[[#This Row],[entity_spawned (AVG)]])*(Table245[[#This Row],[activating_chance]]/100),0)</f>
        <v>25</v>
      </c>
      <c r="H191" s="73" t="s">
        <v>351</v>
      </c>
      <c r="Z191" t="s">
        <v>237</v>
      </c>
      <c r="AA191">
        <v>1</v>
      </c>
      <c r="AB191">
        <v>180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Prefab])),10,1,1,"Entities"))</f>
        <v>75</v>
      </c>
      <c r="AE191" s="76">
        <f ca="1">ROUND((Table2[[#This Row],[XP]]*Table2[[#This Row],[entity_spawned (AVG)]])*(Table2[[#This Row],[activating_chance]]/100),0)</f>
        <v>75</v>
      </c>
      <c r="AF191" s="73" t="s">
        <v>352</v>
      </c>
      <c r="AP191" t="s">
        <v>258</v>
      </c>
      <c r="AQ191">
        <v>1</v>
      </c>
      <c r="AR191">
        <v>170</v>
      </c>
      <c r="AS191" s="76">
        <v>40</v>
      </c>
      <c r="AT191">
        <f ca="1">INDIRECT(ADDRESS(11+(MATCH(RIGHT(Table610[[#This Row],[spawner_sku]],LEN(Table610[[#This Row],[spawner_sku]])-FIND("/",Table610[[#This Row],[spawner_sku]])),Table1[Entity Prefab])),10,1,1,"Entities"))</f>
        <v>25</v>
      </c>
      <c r="AU191" s="76">
        <f ca="1">ROUND((Table610[[#This Row],[XP]]*Table610[[#This Row],[entity_spawned (AVG)]])*(Table610[[#This Row],[activating_chance]]/100),0)</f>
        <v>10</v>
      </c>
      <c r="AV191" s="73" t="s">
        <v>351</v>
      </c>
      <c r="AX191" t="s">
        <v>238</v>
      </c>
      <c r="AY191">
        <v>1</v>
      </c>
      <c r="AZ191">
        <v>190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Prefab])),10,1,1,"Entities"))</f>
        <v>75</v>
      </c>
      <c r="BC191" s="76">
        <f ca="1">ROUND((Table61011[[#This Row],[XP]]*Table61011[[#This Row],[entity_spawned (AVG)]])*(Table61011[[#This Row],[activating_chance]]/100),0)</f>
        <v>75</v>
      </c>
      <c r="BD191" s="73" t="s">
        <v>352</v>
      </c>
      <c r="BF191" t="s">
        <v>492</v>
      </c>
      <c r="BG191">
        <v>1</v>
      </c>
      <c r="BH191">
        <v>260</v>
      </c>
      <c r="BI191">
        <v>100</v>
      </c>
      <c r="BJ191">
        <f ca="1">INDIRECT(ADDRESS(11+(MATCH(RIGHT(Table11[[#This Row],[spawner_sku]],LEN(Table11[[#This Row],[spawner_sku]])-FIND("/",Table11[[#This Row],[spawner_sku]])),Table1[Entity Prefab])),10,1,1,"Entities"))</f>
        <v>105</v>
      </c>
      <c r="BK191">
        <f ca="1">ROUND((Table11[[#This Row],[XP]]*Table11[[#This Row],[entity_spawned (AVG)]])*(Table11[[#This Row],[activating_chance]]/100),0)</f>
        <v>105</v>
      </c>
      <c r="BL191" s="73" t="s">
        <v>352</v>
      </c>
      <c r="BN191" t="s">
        <v>396</v>
      </c>
      <c r="BO191">
        <v>1</v>
      </c>
      <c r="BP191">
        <v>100</v>
      </c>
      <c r="BQ191">
        <v>10</v>
      </c>
      <c r="BR191">
        <f ca="1">INDIRECT(ADDRESS(11+(MATCH(RIGHT(Table12[[#This Row],[spawner_sku]],LEN(Table12[[#This Row],[spawner_sku]])-FIND("/",Table12[[#This Row],[spawner_sku]])),Table1[Entity Prefab])),10,1,1,"Entities"))</f>
        <v>25</v>
      </c>
      <c r="BS191">
        <f ca="1">ROUND((Table12[[#This Row],[XP]]*Table12[[#This Row],[entity_spawned (AVG)]])*(Table12[[#This Row],[activating_chance]]/100),0)</f>
        <v>3</v>
      </c>
      <c r="BT191" s="73" t="s">
        <v>351</v>
      </c>
      <c r="BV191" t="s">
        <v>257</v>
      </c>
      <c r="BW191">
        <v>1</v>
      </c>
      <c r="BX191">
        <v>170</v>
      </c>
      <c r="BY191">
        <v>100</v>
      </c>
      <c r="BZ191">
        <f ca="1">INDIRECT(ADDRESS(11+(MATCH(RIGHT(Table13[[#This Row],[spawner_sku]],LEN(Table13[[#This Row],[spawner_sku]])-FIND("/",Table13[[#This Row],[spawner_sku]])),Table1[Entity Prefab])),10,1,1,"Entities"))</f>
        <v>70</v>
      </c>
      <c r="CA191">
        <f ca="1">ROUND((Table13[[#This Row],[XP]]*Table13[[#This Row],[entity_spawned (AVG)]])*(Table13[[#This Row],[activating_chance]]/100),0)</f>
        <v>70</v>
      </c>
      <c r="CB191" s="73" t="s">
        <v>352</v>
      </c>
      <c r="CD191" t="s">
        <v>238</v>
      </c>
      <c r="CE191">
        <v>1</v>
      </c>
      <c r="CF191">
        <v>170</v>
      </c>
      <c r="CG191">
        <v>100</v>
      </c>
      <c r="CH191">
        <f ca="1">INDIRECT(ADDRESS(11+(MATCH(RIGHT(Table14[[#This Row],[spawner_sku]],LEN(Table14[[#This Row],[spawner_sku]])-FIND("/",Table14[[#This Row],[spawner_sku]])),Table1[Entity Prefab])),10,1,1,"Entities"))</f>
        <v>75</v>
      </c>
      <c r="CI191">
        <f ca="1">ROUND((Table14[[#This Row],[XP]]*Table14[[#This Row],[entity_spawned (AVG)]])*(Table14[[#This Row],[activating_chance]]/100),0)</f>
        <v>75</v>
      </c>
      <c r="CJ191" s="73" t="s">
        <v>351</v>
      </c>
    </row>
    <row r="192" spans="2:88" x14ac:dyDescent="0.25">
      <c r="B192" s="74" t="s">
        <v>232</v>
      </c>
      <c r="C192">
        <v>3</v>
      </c>
      <c r="D192" s="76">
        <v>110</v>
      </c>
      <c r="E192" s="76">
        <v>60</v>
      </c>
      <c r="F192" s="76">
        <f ca="1">INDIRECT(ADDRESS(11+(MATCH(RIGHT(Table245[[#This Row],[spawner_sku]],LEN(Table245[[#This Row],[spawner_sku]])-FIND("/",Table245[[#This Row],[spawner_sku]])),Table1[Entity Prefab])),10,1,1,"Entities"))</f>
        <v>25</v>
      </c>
      <c r="G192" s="76">
        <f ca="1">ROUND((Table245[[#This Row],[XP]]*Table245[[#This Row],[entity_spawned (AVG)]])*(Table245[[#This Row],[activating_chance]]/100),0)</f>
        <v>45</v>
      </c>
      <c r="H192" s="73" t="s">
        <v>351</v>
      </c>
      <c r="Z192" t="s">
        <v>239</v>
      </c>
      <c r="AA192">
        <v>1</v>
      </c>
      <c r="AB192">
        <v>2500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Prefab])),10,1,1,"Entities"))</f>
        <v>263</v>
      </c>
      <c r="AE192" s="76">
        <f ca="1">ROUND((Table2[[#This Row],[XP]]*Table2[[#This Row],[entity_spawned (AVG)]])*(Table2[[#This Row],[activating_chance]]/100),0)</f>
        <v>263</v>
      </c>
      <c r="AF192" s="73" t="s">
        <v>352</v>
      </c>
      <c r="AP192" t="s">
        <v>258</v>
      </c>
      <c r="AQ192">
        <v>1</v>
      </c>
      <c r="AR192">
        <v>200</v>
      </c>
      <c r="AS192" s="76">
        <v>40</v>
      </c>
      <c r="AT192">
        <f ca="1">INDIRECT(ADDRESS(11+(MATCH(RIGHT(Table610[[#This Row],[spawner_sku]],LEN(Table610[[#This Row],[spawner_sku]])-FIND("/",Table610[[#This Row],[spawner_sku]])),Table1[Entity Prefab])),10,1,1,"Entities"))</f>
        <v>25</v>
      </c>
      <c r="AU192" s="76">
        <f ca="1">ROUND((Table610[[#This Row],[XP]]*Table610[[#This Row],[entity_spawned (AVG)]])*(Table610[[#This Row],[activating_chance]]/100),0)</f>
        <v>10</v>
      </c>
      <c r="AV192" s="73" t="s">
        <v>351</v>
      </c>
      <c r="AX192" t="s">
        <v>238</v>
      </c>
      <c r="AY192">
        <v>1</v>
      </c>
      <c r="AZ192">
        <v>200</v>
      </c>
      <c r="BA192" s="76">
        <v>100</v>
      </c>
      <c r="BB192">
        <f ca="1">INDIRECT(ADDRESS(11+(MATCH(RIGHT(Table61011[[#This Row],[spawner_sku]],LEN(Table61011[[#This Row],[spawner_sku]])-FIND("/",Table61011[[#This Row],[spawner_sku]])),Table1[Entity Prefab])),10,1,1,"Entities"))</f>
        <v>75</v>
      </c>
      <c r="BC192" s="76">
        <f ca="1">ROUND((Table61011[[#This Row],[XP]]*Table61011[[#This Row],[entity_spawned (AVG)]])*(Table61011[[#This Row],[activating_chance]]/100),0)</f>
        <v>75</v>
      </c>
      <c r="BD192" s="73" t="s">
        <v>352</v>
      </c>
      <c r="BF192" t="s">
        <v>492</v>
      </c>
      <c r="BG192">
        <v>1</v>
      </c>
      <c r="BH192">
        <v>260</v>
      </c>
      <c r="BI192">
        <v>100</v>
      </c>
      <c r="BJ192">
        <f ca="1">INDIRECT(ADDRESS(11+(MATCH(RIGHT(Table11[[#This Row],[spawner_sku]],LEN(Table11[[#This Row],[spawner_sku]])-FIND("/",Table11[[#This Row],[spawner_sku]])),Table1[Entity Prefab])),10,1,1,"Entities"))</f>
        <v>105</v>
      </c>
      <c r="BK192">
        <f ca="1">ROUND((Table11[[#This Row],[XP]]*Table11[[#This Row],[entity_spawned (AVG)]])*(Table11[[#This Row],[activating_chance]]/100),0)</f>
        <v>105</v>
      </c>
      <c r="BL192" s="73" t="s">
        <v>352</v>
      </c>
      <c r="BN192" t="s">
        <v>396</v>
      </c>
      <c r="BO192">
        <v>1</v>
      </c>
      <c r="BP192">
        <v>100</v>
      </c>
      <c r="BQ192">
        <v>30</v>
      </c>
      <c r="BR192">
        <f ca="1">INDIRECT(ADDRESS(11+(MATCH(RIGHT(Table12[[#This Row],[spawner_sku]],LEN(Table12[[#This Row],[spawner_sku]])-FIND("/",Table12[[#This Row],[spawner_sku]])),Table1[Entity Prefab])),10,1,1,"Entities"))</f>
        <v>25</v>
      </c>
      <c r="BS192">
        <f ca="1">ROUND((Table12[[#This Row],[XP]]*Table12[[#This Row],[entity_spawned (AVG)]])*(Table12[[#This Row],[activating_chance]]/100),0)</f>
        <v>8</v>
      </c>
      <c r="BT192" s="73" t="s">
        <v>351</v>
      </c>
      <c r="BV192" t="s">
        <v>257</v>
      </c>
      <c r="BW192">
        <v>1</v>
      </c>
      <c r="BX192">
        <v>170</v>
      </c>
      <c r="BY192">
        <v>100</v>
      </c>
      <c r="BZ192">
        <f ca="1">INDIRECT(ADDRESS(11+(MATCH(RIGHT(Table13[[#This Row],[spawner_sku]],LEN(Table13[[#This Row],[spawner_sku]])-FIND("/",Table13[[#This Row],[spawner_sku]])),Table1[Entity Prefab])),10,1,1,"Entities"))</f>
        <v>70</v>
      </c>
      <c r="CA192">
        <f ca="1">ROUND((Table13[[#This Row],[XP]]*Table13[[#This Row],[entity_spawned (AVG)]])*(Table13[[#This Row],[activating_chance]]/100),0)</f>
        <v>70</v>
      </c>
      <c r="CB192" s="73" t="s">
        <v>352</v>
      </c>
      <c r="CD192" t="s">
        <v>238</v>
      </c>
      <c r="CE192">
        <v>1</v>
      </c>
      <c r="CF192">
        <v>170</v>
      </c>
      <c r="CG192">
        <v>100</v>
      </c>
      <c r="CH192">
        <f ca="1">INDIRECT(ADDRESS(11+(MATCH(RIGHT(Table14[[#This Row],[spawner_sku]],LEN(Table14[[#This Row],[spawner_sku]])-FIND("/",Table14[[#This Row],[spawner_sku]])),Table1[Entity Prefab])),10,1,1,"Entities"))</f>
        <v>75</v>
      </c>
      <c r="CI192">
        <f ca="1">ROUND((Table14[[#This Row],[XP]]*Table14[[#This Row],[entity_spawned (AVG)]])*(Table14[[#This Row],[activating_chance]]/100),0)</f>
        <v>75</v>
      </c>
      <c r="CJ192" s="73" t="s">
        <v>351</v>
      </c>
    </row>
    <row r="193" spans="2:88" x14ac:dyDescent="0.25">
      <c r="B193" s="74" t="s">
        <v>232</v>
      </c>
      <c r="C193">
        <v>3</v>
      </c>
      <c r="D193" s="76">
        <v>140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Prefab])),10,1,1,"Entities"))</f>
        <v>25</v>
      </c>
      <c r="G193" s="76">
        <f ca="1">ROUND((Table245[[#This Row],[XP]]*Table245[[#This Row],[entity_spawned (AVG)]])*(Table245[[#This Row],[activating_chance]]/100),0)</f>
        <v>75</v>
      </c>
      <c r="H193" s="73" t="s">
        <v>351</v>
      </c>
      <c r="Z193" t="s">
        <v>239</v>
      </c>
      <c r="AA193">
        <v>1</v>
      </c>
      <c r="AB193">
        <v>2500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Prefab])),10,1,1,"Entities"))</f>
        <v>263</v>
      </c>
      <c r="AE193" s="76">
        <f ca="1">ROUND((Table2[[#This Row],[XP]]*Table2[[#This Row],[entity_spawned (AVG)]])*(Table2[[#This Row],[activating_chance]]/100),0)</f>
        <v>263</v>
      </c>
      <c r="AF193" s="73" t="s">
        <v>352</v>
      </c>
      <c r="AP193" t="s">
        <v>258</v>
      </c>
      <c r="AQ193">
        <v>1</v>
      </c>
      <c r="AR193">
        <v>170</v>
      </c>
      <c r="AS193" s="76">
        <v>40</v>
      </c>
      <c r="AT193">
        <f ca="1">INDIRECT(ADDRESS(11+(MATCH(RIGHT(Table610[[#This Row],[spawner_sku]],LEN(Table610[[#This Row],[spawner_sku]])-FIND("/",Table610[[#This Row],[spawner_sku]])),Table1[Entity Prefab])),10,1,1,"Entities"))</f>
        <v>25</v>
      </c>
      <c r="AU193" s="76">
        <f ca="1">ROUND((Table610[[#This Row],[XP]]*Table610[[#This Row],[entity_spawned (AVG)]])*(Table610[[#This Row],[activating_chance]]/100),0)</f>
        <v>10</v>
      </c>
      <c r="AV193" s="73" t="s">
        <v>351</v>
      </c>
      <c r="AX193" t="s">
        <v>238</v>
      </c>
      <c r="AY193">
        <v>1</v>
      </c>
      <c r="AZ193">
        <v>200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Prefab])),10,1,1,"Entities"))</f>
        <v>75</v>
      </c>
      <c r="BC193" s="76">
        <f ca="1">ROUND((Table61011[[#This Row],[XP]]*Table61011[[#This Row],[entity_spawned (AVG)]])*(Table61011[[#This Row],[activating_chance]]/100),0)</f>
        <v>75</v>
      </c>
      <c r="BD193" s="73" t="s">
        <v>352</v>
      </c>
      <c r="BF193" t="s">
        <v>493</v>
      </c>
      <c r="BG193">
        <v>1</v>
      </c>
      <c r="BH193">
        <v>280</v>
      </c>
      <c r="BI193">
        <v>100</v>
      </c>
      <c r="BJ193">
        <f ca="1">INDIRECT(ADDRESS(11+(MATCH(RIGHT(Table11[[#This Row],[spawner_sku]],LEN(Table11[[#This Row],[spawner_sku]])-FIND("/",Table11[[#This Row],[spawner_sku]])),Table1[Entity Prefab])),10,1,1,"Entities"))</f>
        <v>143</v>
      </c>
      <c r="BK193">
        <f ca="1">ROUND((Table11[[#This Row],[XP]]*Table11[[#This Row],[entity_spawned (AVG)]])*(Table11[[#This Row],[activating_chance]]/100),0)</f>
        <v>143</v>
      </c>
      <c r="BL193" s="73" t="s">
        <v>352</v>
      </c>
      <c r="BN193" t="s">
        <v>396</v>
      </c>
      <c r="BO193">
        <v>3</v>
      </c>
      <c r="BP193">
        <v>100</v>
      </c>
      <c r="BQ193">
        <v>100</v>
      </c>
      <c r="BR193">
        <f ca="1">INDIRECT(ADDRESS(11+(MATCH(RIGHT(Table12[[#This Row],[spawner_sku]],LEN(Table12[[#This Row],[spawner_sku]])-FIND("/",Table12[[#This Row],[spawner_sku]])),Table1[Entity Prefab])),10,1,1,"Entities"))</f>
        <v>25</v>
      </c>
      <c r="BS193">
        <f ca="1">ROUND((Table12[[#This Row],[XP]]*Table12[[#This Row],[entity_spawned (AVG)]])*(Table12[[#This Row],[activating_chance]]/100),0)</f>
        <v>75</v>
      </c>
      <c r="BT193" s="73" t="s">
        <v>351</v>
      </c>
      <c r="BV193" t="s">
        <v>257</v>
      </c>
      <c r="BW193">
        <v>1</v>
      </c>
      <c r="BX193">
        <v>170</v>
      </c>
      <c r="BY193">
        <v>100</v>
      </c>
      <c r="BZ193">
        <f ca="1">INDIRECT(ADDRESS(11+(MATCH(RIGHT(Table13[[#This Row],[spawner_sku]],LEN(Table13[[#This Row],[spawner_sku]])-FIND("/",Table13[[#This Row],[spawner_sku]])),Table1[Entity Prefab])),10,1,1,"Entities"))</f>
        <v>70</v>
      </c>
      <c r="CA193">
        <f ca="1">ROUND((Table13[[#This Row],[XP]]*Table13[[#This Row],[entity_spawned (AVG)]])*(Table13[[#This Row],[activating_chance]]/100),0)</f>
        <v>70</v>
      </c>
      <c r="CB193" s="73" t="s">
        <v>352</v>
      </c>
      <c r="CD193" t="s">
        <v>238</v>
      </c>
      <c r="CE193">
        <v>1</v>
      </c>
      <c r="CF193">
        <v>170</v>
      </c>
      <c r="CG193">
        <v>100</v>
      </c>
      <c r="CH193">
        <f ca="1">INDIRECT(ADDRESS(11+(MATCH(RIGHT(Table14[[#This Row],[spawner_sku]],LEN(Table14[[#This Row],[spawner_sku]])-FIND("/",Table14[[#This Row],[spawner_sku]])),Table1[Entity Prefab])),10,1,1,"Entities"))</f>
        <v>75</v>
      </c>
      <c r="CI193">
        <f ca="1">ROUND((Table14[[#This Row],[XP]]*Table14[[#This Row],[entity_spawned (AVG)]])*(Table14[[#This Row],[activating_chance]]/100),0)</f>
        <v>75</v>
      </c>
      <c r="CJ193" s="73" t="s">
        <v>351</v>
      </c>
    </row>
    <row r="194" spans="2:88" x14ac:dyDescent="0.25">
      <c r="B194" s="74" t="s">
        <v>232</v>
      </c>
      <c r="C194">
        <v>1</v>
      </c>
      <c r="D194" s="76">
        <v>110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Prefab])),10,1,1,"Entities"))</f>
        <v>25</v>
      </c>
      <c r="G194" s="76">
        <f ca="1">ROUND((Table245[[#This Row],[XP]]*Table245[[#This Row],[entity_spawned (AVG)]])*(Table245[[#This Row],[activating_chance]]/100),0)</f>
        <v>25</v>
      </c>
      <c r="H194" s="73" t="s">
        <v>351</v>
      </c>
      <c r="Z194" t="s">
        <v>239</v>
      </c>
      <c r="AA194">
        <v>1</v>
      </c>
      <c r="AB194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352</v>
      </c>
      <c r="AP194" t="s">
        <v>258</v>
      </c>
      <c r="AQ194">
        <v>1</v>
      </c>
      <c r="AR194">
        <v>170</v>
      </c>
      <c r="AS194" s="76">
        <v>40</v>
      </c>
      <c r="AT194">
        <f ca="1">INDIRECT(ADDRESS(11+(MATCH(RIGHT(Table610[[#This Row],[spawner_sku]],LEN(Table610[[#This Row],[spawner_sku]])-FIND("/",Table610[[#This Row],[spawner_sku]])),Table1[Entity Prefab])),10,1,1,"Entities"))</f>
        <v>25</v>
      </c>
      <c r="AU194" s="76">
        <f ca="1">ROUND((Table610[[#This Row],[XP]]*Table610[[#This Row],[entity_spawned (AVG)]])*(Table610[[#This Row],[activating_chance]]/100),0)</f>
        <v>10</v>
      </c>
      <c r="AV194" s="73" t="s">
        <v>351</v>
      </c>
      <c r="AX194" t="s">
        <v>238</v>
      </c>
      <c r="AY194">
        <v>1</v>
      </c>
      <c r="AZ194">
        <v>220</v>
      </c>
      <c r="BA194" s="76">
        <v>100</v>
      </c>
      <c r="BB194">
        <f ca="1">INDIRECT(ADDRESS(11+(MATCH(RIGHT(Table61011[[#This Row],[spawner_sku]],LEN(Table61011[[#This Row],[spawner_sku]])-FIND("/",Table61011[[#This Row],[spawner_sku]])),Table1[Entity Prefab])),10,1,1,"Entities"))</f>
        <v>75</v>
      </c>
      <c r="BC194" s="76">
        <f ca="1">ROUND((Table61011[[#This Row],[XP]]*Table61011[[#This Row],[entity_spawned (AVG)]])*(Table61011[[#This Row],[activating_chance]]/100),0)</f>
        <v>75</v>
      </c>
      <c r="BD194" s="73" t="s">
        <v>352</v>
      </c>
      <c r="BF194" t="s">
        <v>493</v>
      </c>
      <c r="BG194">
        <v>1</v>
      </c>
      <c r="BH194">
        <v>280</v>
      </c>
      <c r="BI194">
        <v>100</v>
      </c>
      <c r="BJ194">
        <f ca="1">INDIRECT(ADDRESS(11+(MATCH(RIGHT(Table11[[#This Row],[spawner_sku]],LEN(Table11[[#This Row],[spawner_sku]])-FIND("/",Table11[[#This Row],[spawner_sku]])),Table1[Entity Prefab])),10,1,1,"Entities"))</f>
        <v>143</v>
      </c>
      <c r="BK194">
        <f ca="1">ROUND((Table11[[#This Row],[XP]]*Table11[[#This Row],[entity_spawned (AVG)]])*(Table11[[#This Row],[activating_chance]]/100),0)</f>
        <v>143</v>
      </c>
      <c r="BL194" s="73" t="s">
        <v>352</v>
      </c>
      <c r="BN194" t="s">
        <v>396</v>
      </c>
      <c r="BO194">
        <v>3</v>
      </c>
      <c r="BP194">
        <v>100</v>
      </c>
      <c r="BQ194">
        <v>100</v>
      </c>
      <c r="BR194">
        <f ca="1">INDIRECT(ADDRESS(11+(MATCH(RIGHT(Table12[[#This Row],[spawner_sku]],LEN(Table12[[#This Row],[spawner_sku]])-FIND("/",Table12[[#This Row],[spawner_sku]])),Table1[Entity Prefab])),10,1,1,"Entities"))</f>
        <v>25</v>
      </c>
      <c r="BS194">
        <f ca="1">ROUND((Table12[[#This Row],[XP]]*Table12[[#This Row],[entity_spawned (AVG)]])*(Table12[[#This Row],[activating_chance]]/100),0)</f>
        <v>75</v>
      </c>
      <c r="BT194" s="73" t="s">
        <v>351</v>
      </c>
      <c r="BV194" t="s">
        <v>257</v>
      </c>
      <c r="BW194">
        <v>1</v>
      </c>
      <c r="BX194">
        <v>170</v>
      </c>
      <c r="BY194">
        <v>100</v>
      </c>
      <c r="BZ194">
        <f ca="1">INDIRECT(ADDRESS(11+(MATCH(RIGHT(Table13[[#This Row],[spawner_sku]],LEN(Table13[[#This Row],[spawner_sku]])-FIND("/",Table13[[#This Row],[spawner_sku]])),Table1[Entity Prefab])),10,1,1,"Entities"))</f>
        <v>70</v>
      </c>
      <c r="CA194">
        <f ca="1">ROUND((Table13[[#This Row],[XP]]*Table13[[#This Row],[entity_spawned (AVG)]])*(Table13[[#This Row],[activating_chance]]/100),0)</f>
        <v>70</v>
      </c>
      <c r="CB194" s="73" t="s">
        <v>352</v>
      </c>
      <c r="CD194" t="s">
        <v>238</v>
      </c>
      <c r="CE194">
        <v>1</v>
      </c>
      <c r="CF194">
        <v>150</v>
      </c>
      <c r="CG194">
        <v>100</v>
      </c>
      <c r="CH194">
        <f ca="1">INDIRECT(ADDRESS(11+(MATCH(RIGHT(Table14[[#This Row],[spawner_sku]],LEN(Table14[[#This Row],[spawner_sku]])-FIND("/",Table14[[#This Row],[spawner_sku]])),Table1[Entity Prefab])),10,1,1,"Entities"))</f>
        <v>75</v>
      </c>
      <c r="CI194">
        <f ca="1">ROUND((Table14[[#This Row],[XP]]*Table14[[#This Row],[entity_spawned (AVG)]])*(Table14[[#This Row],[activating_chance]]/100),0)</f>
        <v>75</v>
      </c>
      <c r="CJ194" s="73" t="s">
        <v>351</v>
      </c>
    </row>
    <row r="195" spans="2:88" x14ac:dyDescent="0.25">
      <c r="B195" s="74" t="s">
        <v>232</v>
      </c>
      <c r="C195">
        <v>3</v>
      </c>
      <c r="D195" s="76">
        <v>120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Prefab])),10,1,1,"Entities"))</f>
        <v>25</v>
      </c>
      <c r="G195" s="76">
        <f ca="1">ROUND((Table245[[#This Row],[XP]]*Table245[[#This Row],[entity_spawned (AVG)]])*(Table245[[#This Row],[activating_chance]]/100),0)</f>
        <v>75</v>
      </c>
      <c r="H195" s="73" t="s">
        <v>351</v>
      </c>
      <c r="Z195" t="s">
        <v>239</v>
      </c>
      <c r="AA195">
        <v>1</v>
      </c>
      <c r="AB195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352</v>
      </c>
      <c r="AP195" t="s">
        <v>258</v>
      </c>
      <c r="AQ195">
        <v>1</v>
      </c>
      <c r="AR195">
        <v>200</v>
      </c>
      <c r="AS195" s="76">
        <v>40</v>
      </c>
      <c r="AT195">
        <f ca="1">INDIRECT(ADDRESS(11+(MATCH(RIGHT(Table610[[#This Row],[spawner_sku]],LEN(Table610[[#This Row],[spawner_sku]])-FIND("/",Table610[[#This Row],[spawner_sku]])),Table1[Entity Prefab])),10,1,1,"Entities"))</f>
        <v>25</v>
      </c>
      <c r="AU195" s="76">
        <f ca="1">ROUND((Table610[[#This Row],[XP]]*Table610[[#This Row],[entity_spawned (AVG)]])*(Table610[[#This Row],[activating_chance]]/100),0)</f>
        <v>10</v>
      </c>
      <c r="AV195" s="73" t="s">
        <v>351</v>
      </c>
      <c r="AX195" t="s">
        <v>238</v>
      </c>
      <c r="AY195">
        <v>1</v>
      </c>
      <c r="AZ195">
        <v>200</v>
      </c>
      <c r="BA195" s="76">
        <v>80</v>
      </c>
      <c r="BB195">
        <f ca="1">INDIRECT(ADDRESS(11+(MATCH(RIGHT(Table61011[[#This Row],[spawner_sku]],LEN(Table61011[[#This Row],[spawner_sku]])-FIND("/",Table61011[[#This Row],[spawner_sku]])),Table1[Entity Prefab])),10,1,1,"Entities"))</f>
        <v>75</v>
      </c>
      <c r="BC195" s="76">
        <f ca="1">ROUND((Table61011[[#This Row],[XP]]*Table61011[[#This Row],[entity_spawned (AVG)]])*(Table61011[[#This Row],[activating_chance]]/100),0)</f>
        <v>60</v>
      </c>
      <c r="BD195" s="73" t="s">
        <v>352</v>
      </c>
      <c r="BF195" t="s">
        <v>493</v>
      </c>
      <c r="BG195">
        <v>1</v>
      </c>
      <c r="BH195">
        <v>280</v>
      </c>
      <c r="BI195">
        <v>100</v>
      </c>
      <c r="BJ195">
        <f ca="1">INDIRECT(ADDRESS(11+(MATCH(RIGHT(Table11[[#This Row],[spawner_sku]],LEN(Table11[[#This Row],[spawner_sku]])-FIND("/",Table11[[#This Row],[spawner_sku]])),Table1[Entity Prefab])),10,1,1,"Entities"))</f>
        <v>143</v>
      </c>
      <c r="BK195">
        <f ca="1">ROUND((Table11[[#This Row],[XP]]*Table11[[#This Row],[entity_spawned (AVG)]])*(Table11[[#This Row],[activating_chance]]/100),0)</f>
        <v>143</v>
      </c>
      <c r="BL195" s="73" t="s">
        <v>352</v>
      </c>
      <c r="BN195" t="s">
        <v>396</v>
      </c>
      <c r="BO195">
        <v>5</v>
      </c>
      <c r="BP195">
        <v>100</v>
      </c>
      <c r="BQ195">
        <v>30</v>
      </c>
      <c r="BR195">
        <f ca="1">INDIRECT(ADDRESS(11+(MATCH(RIGHT(Table12[[#This Row],[spawner_sku]],LEN(Table12[[#This Row],[spawner_sku]])-FIND("/",Table12[[#This Row],[spawner_sku]])),Table1[Entity Prefab])),10,1,1,"Entities"))</f>
        <v>25</v>
      </c>
      <c r="BS195">
        <f ca="1">ROUND((Table12[[#This Row],[XP]]*Table12[[#This Row],[entity_spawned (AVG)]])*(Table12[[#This Row],[activating_chance]]/100),0)</f>
        <v>38</v>
      </c>
      <c r="BT195" s="73" t="s">
        <v>351</v>
      </c>
      <c r="BV195" t="s">
        <v>257</v>
      </c>
      <c r="BW195">
        <v>1</v>
      </c>
      <c r="BX195">
        <v>170</v>
      </c>
      <c r="BY195">
        <v>100</v>
      </c>
      <c r="BZ195">
        <f ca="1">INDIRECT(ADDRESS(11+(MATCH(RIGHT(Table13[[#This Row],[spawner_sku]],LEN(Table13[[#This Row],[spawner_sku]])-FIND("/",Table13[[#This Row],[spawner_sku]])),Table1[Entity Prefab])),10,1,1,"Entities"))</f>
        <v>70</v>
      </c>
      <c r="CA195">
        <f ca="1">ROUND((Table13[[#This Row],[XP]]*Table13[[#This Row],[entity_spawned (AVG)]])*(Table13[[#This Row],[activating_chance]]/100),0)</f>
        <v>70</v>
      </c>
      <c r="CB195" s="73" t="s">
        <v>352</v>
      </c>
      <c r="CD195" t="s">
        <v>238</v>
      </c>
      <c r="CE195">
        <v>1</v>
      </c>
      <c r="CF195">
        <v>170</v>
      </c>
      <c r="CG195">
        <v>100</v>
      </c>
      <c r="CH195">
        <f ca="1">INDIRECT(ADDRESS(11+(MATCH(RIGHT(Table14[[#This Row],[spawner_sku]],LEN(Table14[[#This Row],[spawner_sku]])-FIND("/",Table14[[#This Row],[spawner_sku]])),Table1[Entity Prefab])),10,1,1,"Entities"))</f>
        <v>75</v>
      </c>
      <c r="CI195">
        <f ca="1">ROUND((Table14[[#This Row],[XP]]*Table14[[#This Row],[entity_spawned (AVG)]])*(Table14[[#This Row],[activating_chance]]/100),0)</f>
        <v>75</v>
      </c>
      <c r="CJ195" s="73" t="s">
        <v>351</v>
      </c>
    </row>
    <row r="196" spans="2:88" x14ac:dyDescent="0.25">
      <c r="B196" s="74" t="s">
        <v>232</v>
      </c>
      <c r="C196">
        <v>7</v>
      </c>
      <c r="D196" s="76">
        <v>140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Prefab])),10,1,1,"Entities"))</f>
        <v>25</v>
      </c>
      <c r="G196" s="76">
        <f ca="1">ROUND((Table245[[#This Row],[XP]]*Table245[[#This Row],[entity_spawned (AVG)]])*(Table245[[#This Row],[activating_chance]]/100),0)</f>
        <v>175</v>
      </c>
      <c r="H196" s="73" t="s">
        <v>351</v>
      </c>
      <c r="Z196" t="s">
        <v>239</v>
      </c>
      <c r="AA196">
        <v>1</v>
      </c>
      <c r="AB19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352</v>
      </c>
      <c r="AP196" t="s">
        <v>258</v>
      </c>
      <c r="AQ196">
        <v>1</v>
      </c>
      <c r="AR196">
        <v>170</v>
      </c>
      <c r="AS196" s="76">
        <v>40</v>
      </c>
      <c r="AT196">
        <f ca="1">INDIRECT(ADDRESS(11+(MATCH(RIGHT(Table610[[#This Row],[spawner_sku]],LEN(Table610[[#This Row],[spawner_sku]])-FIND("/",Table610[[#This Row],[spawner_sku]])),Table1[Entity Prefab])),10,1,1,"Entities"))</f>
        <v>25</v>
      </c>
      <c r="AU196" s="76">
        <f ca="1">ROUND((Table610[[#This Row],[XP]]*Table610[[#This Row],[entity_spawned (AVG)]])*(Table610[[#This Row],[activating_chance]]/100),0)</f>
        <v>10</v>
      </c>
      <c r="AV196" s="73" t="s">
        <v>351</v>
      </c>
      <c r="AX196" t="s">
        <v>238</v>
      </c>
      <c r="AY196">
        <v>1</v>
      </c>
      <c r="AZ19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Prefab])),10,1,1,"Entities"))</f>
        <v>75</v>
      </c>
      <c r="BC196" s="76">
        <f ca="1">ROUND((Table61011[[#This Row],[XP]]*Table61011[[#This Row],[entity_spawned (AVG)]])*(Table61011[[#This Row],[activating_chance]]/100),0)</f>
        <v>75</v>
      </c>
      <c r="BD196" s="73" t="s">
        <v>352</v>
      </c>
      <c r="BF196" t="s">
        <v>494</v>
      </c>
      <c r="BG196">
        <v>1</v>
      </c>
      <c r="BH196">
        <v>300</v>
      </c>
      <c r="BI196">
        <v>100</v>
      </c>
      <c r="BJ196">
        <f ca="1">INDIRECT(ADDRESS(11+(MATCH(RIGHT(Table11[[#This Row],[spawner_sku]],LEN(Table11[[#This Row],[spawner_sku]])-FIND("/",Table11[[#This Row],[spawner_sku]])),Table1[Entity Prefab])),10,1,1,"Entities"))</f>
        <v>195</v>
      </c>
      <c r="BK196">
        <f ca="1">ROUND((Table11[[#This Row],[XP]]*Table11[[#This Row],[entity_spawned (AVG)]])*(Table11[[#This Row],[activating_chance]]/100),0)</f>
        <v>195</v>
      </c>
      <c r="BL196" s="73" t="s">
        <v>352</v>
      </c>
      <c r="BN196" t="s">
        <v>396</v>
      </c>
      <c r="BO196">
        <v>5</v>
      </c>
      <c r="BP196">
        <v>100</v>
      </c>
      <c r="BQ196">
        <v>30</v>
      </c>
      <c r="BR196">
        <f ca="1">INDIRECT(ADDRESS(11+(MATCH(RIGHT(Table12[[#This Row],[spawner_sku]],LEN(Table12[[#This Row],[spawner_sku]])-FIND("/",Table12[[#This Row],[spawner_sku]])),Table1[Entity Prefab])),10,1,1,"Entities"))</f>
        <v>25</v>
      </c>
      <c r="BS196">
        <f ca="1">ROUND((Table12[[#This Row],[XP]]*Table12[[#This Row],[entity_spawned (AVG)]])*(Table12[[#This Row],[activating_chance]]/100),0)</f>
        <v>38</v>
      </c>
      <c r="BT196" s="73" t="s">
        <v>351</v>
      </c>
      <c r="BV196" t="s">
        <v>257</v>
      </c>
      <c r="BW196">
        <v>1</v>
      </c>
      <c r="BX196">
        <v>170</v>
      </c>
      <c r="BY196">
        <v>100</v>
      </c>
      <c r="BZ196">
        <f ca="1">INDIRECT(ADDRESS(11+(MATCH(RIGHT(Table13[[#This Row],[spawner_sku]],LEN(Table13[[#This Row],[spawner_sku]])-FIND("/",Table13[[#This Row],[spawner_sku]])),Table1[Entity Prefab])),10,1,1,"Entities"))</f>
        <v>70</v>
      </c>
      <c r="CA196">
        <f ca="1">ROUND((Table13[[#This Row],[XP]]*Table13[[#This Row],[entity_spawned (AVG)]])*(Table13[[#This Row],[activating_chance]]/100),0)</f>
        <v>70</v>
      </c>
      <c r="CB196" s="73" t="s">
        <v>352</v>
      </c>
      <c r="CD196" t="s">
        <v>238</v>
      </c>
      <c r="CE196">
        <v>1</v>
      </c>
      <c r="CF196">
        <v>170</v>
      </c>
      <c r="CG196">
        <v>100</v>
      </c>
      <c r="CH196">
        <f ca="1">INDIRECT(ADDRESS(11+(MATCH(RIGHT(Table14[[#This Row],[spawner_sku]],LEN(Table14[[#This Row],[spawner_sku]])-FIND("/",Table14[[#This Row],[spawner_sku]])),Table1[Entity Prefab])),10,1,1,"Entities"))</f>
        <v>75</v>
      </c>
      <c r="CI196">
        <f ca="1">ROUND((Table14[[#This Row],[XP]]*Table14[[#This Row],[entity_spawned (AVG)]])*(Table14[[#This Row],[activating_chance]]/100),0)</f>
        <v>75</v>
      </c>
      <c r="CJ196" s="73" t="s">
        <v>351</v>
      </c>
    </row>
    <row r="197" spans="2:88" x14ac:dyDescent="0.25">
      <c r="B197" s="74" t="s">
        <v>232</v>
      </c>
      <c r="C197">
        <v>1</v>
      </c>
      <c r="D197" s="76">
        <v>115</v>
      </c>
      <c r="E197" s="76">
        <v>80</v>
      </c>
      <c r="F197" s="76">
        <f ca="1">INDIRECT(ADDRESS(11+(MATCH(RIGHT(Table245[[#This Row],[spawner_sku]],LEN(Table245[[#This Row],[spawner_sku]])-FIND("/",Table245[[#This Row],[spawner_sku]])),Table1[Entity Prefab])),10,1,1,"Entities"))</f>
        <v>25</v>
      </c>
      <c r="G197" s="76">
        <f ca="1">ROUND((Table245[[#This Row],[XP]]*Table245[[#This Row],[entity_spawned (AVG)]])*(Table245[[#This Row],[activating_chance]]/100),0)</f>
        <v>20</v>
      </c>
      <c r="H197" s="73" t="s">
        <v>351</v>
      </c>
      <c r="Z197" t="s">
        <v>239</v>
      </c>
      <c r="AA197">
        <v>1</v>
      </c>
      <c r="AB197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352</v>
      </c>
      <c r="AP197" t="s">
        <v>258</v>
      </c>
      <c r="AQ197">
        <v>1</v>
      </c>
      <c r="AR197">
        <v>170</v>
      </c>
      <c r="AS197" s="76">
        <v>40</v>
      </c>
      <c r="AT197">
        <f ca="1">INDIRECT(ADDRESS(11+(MATCH(RIGHT(Table610[[#This Row],[spawner_sku]],LEN(Table610[[#This Row],[spawner_sku]])-FIND("/",Table610[[#This Row],[spawner_sku]])),Table1[Entity Prefab])),10,1,1,"Entities"))</f>
        <v>25</v>
      </c>
      <c r="AU197" s="76">
        <f ca="1">ROUND((Table610[[#This Row],[XP]]*Table610[[#This Row],[entity_spawned (AVG)]])*(Table610[[#This Row],[activating_chance]]/100),0)</f>
        <v>10</v>
      </c>
      <c r="AV197" s="73" t="s">
        <v>351</v>
      </c>
      <c r="AX197" t="s">
        <v>238</v>
      </c>
      <c r="AY197">
        <v>1</v>
      </c>
      <c r="AZ197">
        <v>200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Prefab])),10,1,1,"Entities"))</f>
        <v>75</v>
      </c>
      <c r="BC197" s="76">
        <f ca="1">ROUND((Table61011[[#This Row],[XP]]*Table61011[[#This Row],[entity_spawned (AVG)]])*(Table61011[[#This Row],[activating_chance]]/100),0)</f>
        <v>75</v>
      </c>
      <c r="BD197" s="73" t="s">
        <v>352</v>
      </c>
      <c r="BF197" t="s">
        <v>546</v>
      </c>
      <c r="BG197">
        <v>1</v>
      </c>
      <c r="BH197">
        <v>350</v>
      </c>
      <c r="BI197">
        <v>100</v>
      </c>
      <c r="BJ197">
        <f ca="1">INDIRECT(ADDRESS(11+(MATCH(RIGHT(Table11[[#This Row],[spawner_sku]],LEN(Table11[[#This Row],[spawner_sku]])-FIND("/",Table11[[#This Row],[spawner_sku]])),Table1[Entity Prefab])),10,1,1,"Entities"))</f>
        <v>75</v>
      </c>
      <c r="BK197">
        <f ca="1">ROUND((Table11[[#This Row],[XP]]*Table11[[#This Row],[entity_spawned (AVG)]])*(Table11[[#This Row],[activating_chance]]/100),0)</f>
        <v>75</v>
      </c>
      <c r="BL197" s="73" t="s">
        <v>352</v>
      </c>
      <c r="BN197" t="s">
        <v>396</v>
      </c>
      <c r="BO197">
        <v>5</v>
      </c>
      <c r="BP197">
        <v>100</v>
      </c>
      <c r="BQ197">
        <v>100</v>
      </c>
      <c r="BR197">
        <f ca="1">INDIRECT(ADDRESS(11+(MATCH(RIGHT(Table12[[#This Row],[spawner_sku]],LEN(Table12[[#This Row],[spawner_sku]])-FIND("/",Table12[[#This Row],[spawner_sku]])),Table1[Entity Prefab])),10,1,1,"Entities"))</f>
        <v>25</v>
      </c>
      <c r="BS197">
        <f ca="1">ROUND((Table12[[#This Row],[XP]]*Table12[[#This Row],[entity_spawned (AVG)]])*(Table12[[#This Row],[activating_chance]]/100),0)</f>
        <v>125</v>
      </c>
      <c r="BT197" s="73" t="s">
        <v>351</v>
      </c>
      <c r="BV197" t="s">
        <v>257</v>
      </c>
      <c r="BW197">
        <v>1</v>
      </c>
      <c r="BX197">
        <v>170</v>
      </c>
      <c r="BY197">
        <v>100</v>
      </c>
      <c r="BZ197">
        <f ca="1">INDIRECT(ADDRESS(11+(MATCH(RIGHT(Table13[[#This Row],[spawner_sku]],LEN(Table13[[#This Row],[spawner_sku]])-FIND("/",Table13[[#This Row],[spawner_sku]])),Table1[Entity Prefab])),10,1,1,"Entities"))</f>
        <v>70</v>
      </c>
      <c r="CA197">
        <f ca="1">ROUND((Table13[[#This Row],[XP]]*Table13[[#This Row],[entity_spawned (AVG)]])*(Table13[[#This Row],[activating_chance]]/100),0)</f>
        <v>70</v>
      </c>
      <c r="CB197" s="73" t="s">
        <v>352</v>
      </c>
      <c r="CD197" t="s">
        <v>238</v>
      </c>
      <c r="CE197">
        <v>1</v>
      </c>
      <c r="CF197">
        <v>170</v>
      </c>
      <c r="CG197">
        <v>100</v>
      </c>
      <c r="CH197">
        <f ca="1">INDIRECT(ADDRESS(11+(MATCH(RIGHT(Table14[[#This Row],[spawner_sku]],LEN(Table14[[#This Row],[spawner_sku]])-FIND("/",Table14[[#This Row],[spawner_sku]])),Table1[Entity Prefab])),10,1,1,"Entities"))</f>
        <v>75</v>
      </c>
      <c r="CI197">
        <f ca="1">ROUND((Table14[[#This Row],[XP]]*Table14[[#This Row],[entity_spawned (AVG)]])*(Table14[[#This Row],[activating_chance]]/100),0)</f>
        <v>75</v>
      </c>
      <c r="CJ197" s="73" t="s">
        <v>351</v>
      </c>
    </row>
    <row r="198" spans="2:88" x14ac:dyDescent="0.25">
      <c r="B198" s="74" t="s">
        <v>232</v>
      </c>
      <c r="C198">
        <v>1</v>
      </c>
      <c r="D198" s="76">
        <v>110</v>
      </c>
      <c r="E198" s="76">
        <v>100</v>
      </c>
      <c r="F198" s="76">
        <f ca="1">INDIRECT(ADDRESS(11+(MATCH(RIGHT(Table245[[#This Row],[spawner_sku]],LEN(Table245[[#This Row],[spawner_sku]])-FIND("/",Table245[[#This Row],[spawner_sku]])),Table1[Entity Prefab])),10,1,1,"Entities"))</f>
        <v>25</v>
      </c>
      <c r="G198" s="76">
        <f ca="1">ROUND((Table245[[#This Row],[XP]]*Table245[[#This Row],[entity_spawned (AVG)]])*(Table245[[#This Row],[activating_chance]]/100),0)</f>
        <v>25</v>
      </c>
      <c r="H198" s="73" t="s">
        <v>351</v>
      </c>
      <c r="Z198" t="s">
        <v>239</v>
      </c>
      <c r="AA198">
        <v>1</v>
      </c>
      <c r="AB198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352</v>
      </c>
      <c r="AP198" t="s">
        <v>258</v>
      </c>
      <c r="AQ198">
        <v>1</v>
      </c>
      <c r="AR198">
        <v>200</v>
      </c>
      <c r="AS198" s="76">
        <v>40</v>
      </c>
      <c r="AT198">
        <f ca="1">INDIRECT(ADDRESS(11+(MATCH(RIGHT(Table610[[#This Row],[spawner_sku]],LEN(Table610[[#This Row],[spawner_sku]])-FIND("/",Table610[[#This Row],[spawner_sku]])),Table1[Entity Prefab])),10,1,1,"Entities"))</f>
        <v>25</v>
      </c>
      <c r="AU198" s="76">
        <f ca="1">ROUND((Table610[[#This Row],[XP]]*Table610[[#This Row],[entity_spawned (AVG)]])*(Table610[[#This Row],[activating_chance]]/100),0)</f>
        <v>10</v>
      </c>
      <c r="AV198" s="73" t="s">
        <v>351</v>
      </c>
      <c r="AX198" t="s">
        <v>238</v>
      </c>
      <c r="AY198">
        <v>1</v>
      </c>
      <c r="AZ198">
        <v>220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Prefab])),10,1,1,"Entities"))</f>
        <v>75</v>
      </c>
      <c r="BC198" s="76">
        <f ca="1">ROUND((Table61011[[#This Row],[XP]]*Table61011[[#This Row],[entity_spawned (AVG)]])*(Table61011[[#This Row],[activating_chance]]/100),0)</f>
        <v>75</v>
      </c>
      <c r="BD198" s="73" t="s">
        <v>352</v>
      </c>
      <c r="BF198" t="s">
        <v>463</v>
      </c>
      <c r="BG198">
        <v>1</v>
      </c>
      <c r="BH198">
        <v>200</v>
      </c>
      <c r="BI198">
        <v>30</v>
      </c>
      <c r="BJ198">
        <f ca="1">INDIRECT(ADDRESS(11+(MATCH(RIGHT(Table11[[#This Row],[spawner_sku]],LEN(Table11[[#This Row],[spawner_sku]])-FIND("/",Table11[[#This Row],[spawner_sku]])),Table1[Entity Prefab])),10,1,1,"Entities"))</f>
        <v>0</v>
      </c>
      <c r="BK198">
        <f ca="1">ROUND((Table11[[#This Row],[XP]]*Table11[[#This Row],[entity_spawned (AVG)]])*(Table11[[#This Row],[activating_chance]]/100),0)</f>
        <v>0</v>
      </c>
      <c r="BL198" s="73" t="s">
        <v>352</v>
      </c>
      <c r="BN198" t="s">
        <v>396</v>
      </c>
      <c r="BO198">
        <v>2</v>
      </c>
      <c r="BP198">
        <v>100</v>
      </c>
      <c r="BQ198">
        <v>80</v>
      </c>
      <c r="BR198">
        <f ca="1">INDIRECT(ADDRESS(11+(MATCH(RIGHT(Table12[[#This Row],[spawner_sku]],LEN(Table12[[#This Row],[spawner_sku]])-FIND("/",Table12[[#This Row],[spawner_sku]])),Table1[Entity Prefab])),10,1,1,"Entities"))</f>
        <v>25</v>
      </c>
      <c r="BS198">
        <f ca="1">ROUND((Table12[[#This Row],[XP]]*Table12[[#This Row],[entity_spawned (AVG)]])*(Table12[[#This Row],[activating_chance]]/100),0)</f>
        <v>40</v>
      </c>
      <c r="BT198" s="73" t="s">
        <v>351</v>
      </c>
      <c r="BV198" t="s">
        <v>258</v>
      </c>
      <c r="BW198">
        <v>1</v>
      </c>
      <c r="BX198">
        <v>150</v>
      </c>
      <c r="BY198">
        <v>100</v>
      </c>
      <c r="BZ198">
        <f ca="1">INDIRECT(ADDRESS(11+(MATCH(RIGHT(Table13[[#This Row],[spawner_sku]],LEN(Table13[[#This Row],[spawner_sku]])-FIND("/",Table13[[#This Row],[spawner_sku]])),Table1[Entity Prefab])),10,1,1,"Entities"))</f>
        <v>25</v>
      </c>
      <c r="CA198">
        <f ca="1">ROUND((Table13[[#This Row],[XP]]*Table13[[#This Row],[entity_spawned (AVG)]])*(Table13[[#This Row],[activating_chance]]/100),0)</f>
        <v>25</v>
      </c>
      <c r="CB198" s="73" t="s">
        <v>351</v>
      </c>
      <c r="CD198" t="s">
        <v>238</v>
      </c>
      <c r="CE198">
        <v>1</v>
      </c>
      <c r="CF198">
        <v>170</v>
      </c>
      <c r="CG198">
        <v>100</v>
      </c>
      <c r="CH198">
        <f ca="1">INDIRECT(ADDRESS(11+(MATCH(RIGHT(Table14[[#This Row],[spawner_sku]],LEN(Table14[[#This Row],[spawner_sku]])-FIND("/",Table14[[#This Row],[spawner_sku]])),Table1[Entity Prefab])),10,1,1,"Entities"))</f>
        <v>75</v>
      </c>
      <c r="CI198">
        <f ca="1">ROUND((Table14[[#This Row],[XP]]*Table14[[#This Row],[entity_spawned (AVG)]])*(Table14[[#This Row],[activating_chance]]/100),0)</f>
        <v>75</v>
      </c>
      <c r="CJ198" s="73" t="s">
        <v>351</v>
      </c>
    </row>
    <row r="199" spans="2:88" x14ac:dyDescent="0.25">
      <c r="B199" s="74" t="s">
        <v>232</v>
      </c>
      <c r="C199">
        <v>3</v>
      </c>
      <c r="D199" s="76">
        <v>120</v>
      </c>
      <c r="E199" s="76">
        <v>80</v>
      </c>
      <c r="F199" s="76">
        <f ca="1">INDIRECT(ADDRESS(11+(MATCH(RIGHT(Table245[[#This Row],[spawner_sku]],LEN(Table245[[#This Row],[spawner_sku]])-FIND("/",Table245[[#This Row],[spawner_sku]])),Table1[Entity Prefab])),10,1,1,"Entities"))</f>
        <v>25</v>
      </c>
      <c r="G199" s="76">
        <f ca="1">ROUND((Table245[[#This Row],[XP]]*Table245[[#This Row],[entity_spawned (AVG)]])*(Table245[[#This Row],[activating_chance]]/100),0)</f>
        <v>60</v>
      </c>
      <c r="H199" s="73" t="s">
        <v>351</v>
      </c>
      <c r="Z199" t="s">
        <v>241</v>
      </c>
      <c r="AA199">
        <v>1</v>
      </c>
      <c r="AB199">
        <v>2000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Prefab])),10,1,1,"Entities"))</f>
        <v>175</v>
      </c>
      <c r="AE199" s="76">
        <f ca="1">ROUND((Table2[[#This Row],[XP]]*Table2[[#This Row],[entity_spawned (AVG)]])*(Table2[[#This Row],[activating_chance]]/100),0)</f>
        <v>175</v>
      </c>
      <c r="AF199" s="73" t="s">
        <v>352</v>
      </c>
      <c r="AP199" t="s">
        <v>258</v>
      </c>
      <c r="AQ199">
        <v>1</v>
      </c>
      <c r="AR199">
        <v>200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351</v>
      </c>
      <c r="AX199" t="s">
        <v>238</v>
      </c>
      <c r="AY199">
        <v>1</v>
      </c>
      <c r="AZ199">
        <v>200</v>
      </c>
      <c r="BA199" s="76">
        <v>100</v>
      </c>
      <c r="BB199">
        <f ca="1">INDIRECT(ADDRESS(11+(MATCH(RIGHT(Table61011[[#This Row],[spawner_sku]],LEN(Table61011[[#This Row],[spawner_sku]])-FIND("/",Table61011[[#This Row],[spawner_sku]])),Table1[Entity Prefab])),10,1,1,"Entities"))</f>
        <v>75</v>
      </c>
      <c r="BC199" s="76">
        <f ca="1">ROUND((Table61011[[#This Row],[XP]]*Table61011[[#This Row],[entity_spawned (AVG)]])*(Table61011[[#This Row],[activating_chance]]/100),0)</f>
        <v>75</v>
      </c>
      <c r="BD199" s="73" t="s">
        <v>352</v>
      </c>
      <c r="BF199" t="s">
        <v>463</v>
      </c>
      <c r="BG199">
        <v>1</v>
      </c>
      <c r="BH199">
        <v>200</v>
      </c>
      <c r="BI199">
        <v>100</v>
      </c>
      <c r="BJ199">
        <f ca="1">INDIRECT(ADDRESS(11+(MATCH(RIGHT(Table11[[#This Row],[spawner_sku]],LEN(Table11[[#This Row],[spawner_sku]])-FIND("/",Table11[[#This Row],[spawner_sku]])),Table1[Entity Prefab])),10,1,1,"Entities"))</f>
        <v>0</v>
      </c>
      <c r="BK199">
        <f ca="1">ROUND((Table11[[#This Row],[XP]]*Table11[[#This Row],[entity_spawned (AVG)]])*(Table11[[#This Row],[activating_chance]]/100),0)</f>
        <v>0</v>
      </c>
      <c r="BL199" s="73" t="s">
        <v>352</v>
      </c>
      <c r="BN199" t="s">
        <v>396</v>
      </c>
      <c r="BO199">
        <v>9</v>
      </c>
      <c r="BP199">
        <v>100</v>
      </c>
      <c r="BQ199">
        <v>80</v>
      </c>
      <c r="BR199">
        <f ca="1">INDIRECT(ADDRESS(11+(MATCH(RIGHT(Table12[[#This Row],[spawner_sku]],LEN(Table12[[#This Row],[spawner_sku]])-FIND("/",Table12[[#This Row],[spawner_sku]])),Table1[Entity Prefab])),10,1,1,"Entities"))</f>
        <v>25</v>
      </c>
      <c r="BS199">
        <f ca="1">ROUND((Table12[[#This Row],[XP]]*Table12[[#This Row],[entity_spawned (AVG)]])*(Table12[[#This Row],[activating_chance]]/100),0)</f>
        <v>180</v>
      </c>
      <c r="BT199" s="73" t="s">
        <v>351</v>
      </c>
      <c r="BV199" t="s">
        <v>258</v>
      </c>
      <c r="BW199">
        <v>1</v>
      </c>
      <c r="BX199">
        <v>150</v>
      </c>
      <c r="BY199">
        <v>100</v>
      </c>
      <c r="BZ199">
        <f ca="1">INDIRECT(ADDRESS(11+(MATCH(RIGHT(Table13[[#This Row],[spawner_sku]],LEN(Table13[[#This Row],[spawner_sku]])-FIND("/",Table13[[#This Row],[spawner_sku]])),Table1[Entity Prefab])),10,1,1,"Entities"))</f>
        <v>25</v>
      </c>
      <c r="CA199">
        <f ca="1">ROUND((Table13[[#This Row],[XP]]*Table13[[#This Row],[entity_spawned (AVG)]])*(Table13[[#This Row],[activating_chance]]/100),0)</f>
        <v>25</v>
      </c>
      <c r="CB199" s="73" t="s">
        <v>351</v>
      </c>
      <c r="CD199" t="s">
        <v>238</v>
      </c>
      <c r="CE199">
        <v>1</v>
      </c>
      <c r="CF199">
        <v>170</v>
      </c>
      <c r="CG199">
        <v>100</v>
      </c>
      <c r="CH199">
        <f ca="1">INDIRECT(ADDRESS(11+(MATCH(RIGHT(Table14[[#This Row],[spawner_sku]],LEN(Table14[[#This Row],[spawner_sku]])-FIND("/",Table14[[#This Row],[spawner_sku]])),Table1[Entity Prefab])),10,1,1,"Entities"))</f>
        <v>75</v>
      </c>
      <c r="CI199">
        <f ca="1">ROUND((Table14[[#This Row],[XP]]*Table14[[#This Row],[entity_spawned (AVG)]])*(Table14[[#This Row],[activating_chance]]/100),0)</f>
        <v>75</v>
      </c>
      <c r="CJ199" s="73" t="s">
        <v>351</v>
      </c>
    </row>
    <row r="200" spans="2:88" x14ac:dyDescent="0.25">
      <c r="B200" s="74" t="s">
        <v>232</v>
      </c>
      <c r="C200">
        <v>3</v>
      </c>
      <c r="D200" s="76">
        <v>140</v>
      </c>
      <c r="E200" s="76">
        <v>60</v>
      </c>
      <c r="F200" s="76">
        <f ca="1">INDIRECT(ADDRESS(11+(MATCH(RIGHT(Table245[[#This Row],[spawner_sku]],LEN(Table245[[#This Row],[spawner_sku]])-FIND("/",Table245[[#This Row],[spawner_sku]])),Table1[Entity Prefab])),10,1,1,"Entities"))</f>
        <v>25</v>
      </c>
      <c r="G200" s="76">
        <f ca="1">ROUND((Table245[[#This Row],[XP]]*Table245[[#This Row],[entity_spawned (AVG)]])*(Table245[[#This Row],[activating_chance]]/100),0)</f>
        <v>45</v>
      </c>
      <c r="H200" s="73" t="s">
        <v>351</v>
      </c>
      <c r="Z200" t="s">
        <v>241</v>
      </c>
      <c r="AA200">
        <v>1</v>
      </c>
      <c r="AB200">
        <v>1500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Prefab])),10,1,1,"Entities"))</f>
        <v>175</v>
      </c>
      <c r="AE200" s="76">
        <f ca="1">ROUND((Table2[[#This Row],[XP]]*Table2[[#This Row],[entity_spawned (AVG)]])*(Table2[[#This Row],[activating_chance]]/100),0)</f>
        <v>175</v>
      </c>
      <c r="AF200" s="73" t="s">
        <v>352</v>
      </c>
      <c r="AP200" t="s">
        <v>258</v>
      </c>
      <c r="AQ200">
        <v>1</v>
      </c>
      <c r="AR200">
        <v>170</v>
      </c>
      <c r="AS200" s="76">
        <v>100</v>
      </c>
      <c r="AT200">
        <f ca="1">INDIRECT(ADDRESS(11+(MATCH(RIGHT(Table610[[#This Row],[spawner_sku]],LEN(Table610[[#This Row],[spawner_sku]])-FIND("/",Table610[[#This Row],[spawner_sku]])),Table1[Entity Prefab])),10,1,1,"Entities"))</f>
        <v>25</v>
      </c>
      <c r="AU200" s="76">
        <f ca="1">ROUND((Table610[[#This Row],[XP]]*Table610[[#This Row],[entity_spawned (AVG)]])*(Table610[[#This Row],[activating_chance]]/100),0)</f>
        <v>25</v>
      </c>
      <c r="AV200" s="73" t="s">
        <v>351</v>
      </c>
      <c r="AX200" t="s">
        <v>238</v>
      </c>
      <c r="AY200">
        <v>1</v>
      </c>
      <c r="AZ200">
        <v>200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Prefab])),10,1,1,"Entities"))</f>
        <v>75</v>
      </c>
      <c r="BC200" s="76">
        <f ca="1">ROUND((Table61011[[#This Row],[XP]]*Table61011[[#This Row],[entity_spawned (AVG)]])*(Table61011[[#This Row],[activating_chance]]/100),0)</f>
        <v>75</v>
      </c>
      <c r="BD200" s="73" t="s">
        <v>352</v>
      </c>
      <c r="BF200" t="s">
        <v>463</v>
      </c>
      <c r="BG200">
        <v>1</v>
      </c>
      <c r="BH200">
        <v>120</v>
      </c>
      <c r="BI200">
        <v>80</v>
      </c>
      <c r="BJ200">
        <f ca="1">INDIRECT(ADDRESS(11+(MATCH(RIGHT(Table11[[#This Row],[spawner_sku]],LEN(Table11[[#This Row],[spawner_sku]])-FIND("/",Table11[[#This Row],[spawner_sku]])),Table1[Entity Prefab])),10,1,1,"Entities"))</f>
        <v>0</v>
      </c>
      <c r="BK200">
        <f ca="1">ROUND((Table11[[#This Row],[XP]]*Table11[[#This Row],[entity_spawned (AVG)]])*(Table11[[#This Row],[activating_chance]]/100),0)</f>
        <v>0</v>
      </c>
      <c r="BL200" s="73" t="s">
        <v>352</v>
      </c>
      <c r="BN200" t="s">
        <v>396</v>
      </c>
      <c r="BO200">
        <v>1</v>
      </c>
      <c r="BP200">
        <v>100</v>
      </c>
      <c r="BQ200">
        <v>80</v>
      </c>
      <c r="BR200">
        <f ca="1">INDIRECT(ADDRESS(11+(MATCH(RIGHT(Table12[[#This Row],[spawner_sku]],LEN(Table12[[#This Row],[spawner_sku]])-FIND("/",Table12[[#This Row],[spawner_sku]])),Table1[Entity Prefab])),10,1,1,"Entities"))</f>
        <v>25</v>
      </c>
      <c r="BS200">
        <f ca="1">ROUND((Table12[[#This Row],[XP]]*Table12[[#This Row],[entity_spawned (AVG)]])*(Table12[[#This Row],[activating_chance]]/100),0)</f>
        <v>20</v>
      </c>
      <c r="BT200" s="73" t="s">
        <v>351</v>
      </c>
      <c r="BV200" t="s">
        <v>258</v>
      </c>
      <c r="BW200">
        <v>1</v>
      </c>
      <c r="BX200">
        <v>150</v>
      </c>
      <c r="BY200">
        <v>80</v>
      </c>
      <c r="BZ200">
        <f ca="1">INDIRECT(ADDRESS(11+(MATCH(RIGHT(Table13[[#This Row],[spawner_sku]],LEN(Table13[[#This Row],[spawner_sku]])-FIND("/",Table13[[#This Row],[spawner_sku]])),Table1[Entity Prefab])),10,1,1,"Entities"))</f>
        <v>25</v>
      </c>
      <c r="CA200">
        <f ca="1">ROUND((Table13[[#This Row],[XP]]*Table13[[#This Row],[entity_spawned (AVG)]])*(Table13[[#This Row],[activating_chance]]/100),0)</f>
        <v>20</v>
      </c>
      <c r="CB200" s="73" t="s">
        <v>351</v>
      </c>
      <c r="CD200" t="s">
        <v>238</v>
      </c>
      <c r="CE200">
        <v>1</v>
      </c>
      <c r="CF200">
        <v>170</v>
      </c>
      <c r="CG200">
        <v>100</v>
      </c>
      <c r="CH200">
        <f ca="1">INDIRECT(ADDRESS(11+(MATCH(RIGHT(Table14[[#This Row],[spawner_sku]],LEN(Table14[[#This Row],[spawner_sku]])-FIND("/",Table14[[#This Row],[spawner_sku]])),Table1[Entity Prefab])),10,1,1,"Entities"))</f>
        <v>75</v>
      </c>
      <c r="CI200">
        <f ca="1">ROUND((Table14[[#This Row],[XP]]*Table14[[#This Row],[entity_spawned (AVG)]])*(Table14[[#This Row],[activating_chance]]/100),0)</f>
        <v>75</v>
      </c>
      <c r="CJ200" s="73" t="s">
        <v>351</v>
      </c>
    </row>
    <row r="201" spans="2:88" x14ac:dyDescent="0.25">
      <c r="B201" s="74" t="s">
        <v>232</v>
      </c>
      <c r="C201">
        <v>3</v>
      </c>
      <c r="D201" s="76">
        <v>120</v>
      </c>
      <c r="E201" s="76">
        <v>100</v>
      </c>
      <c r="F201" s="76">
        <f ca="1">INDIRECT(ADDRESS(11+(MATCH(RIGHT(Table245[[#This Row],[spawner_sku]],LEN(Table245[[#This Row],[spawner_sku]])-FIND("/",Table245[[#This Row],[spawner_sku]])),Table1[Entity Prefab])),10,1,1,"Entities"))</f>
        <v>25</v>
      </c>
      <c r="G201" s="76">
        <f ca="1">ROUND((Table245[[#This Row],[XP]]*Table245[[#This Row],[entity_spawned (AVG)]])*(Table245[[#This Row],[activating_chance]]/100),0)</f>
        <v>75</v>
      </c>
      <c r="H201" s="73" t="s">
        <v>351</v>
      </c>
      <c r="Z201" t="s">
        <v>241</v>
      </c>
      <c r="AA201">
        <v>1</v>
      </c>
      <c r="AB201">
        <v>1500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352</v>
      </c>
      <c r="AP201" t="s">
        <v>258</v>
      </c>
      <c r="AQ201">
        <v>1</v>
      </c>
      <c r="AR201">
        <v>170</v>
      </c>
      <c r="AS201" s="76">
        <v>40</v>
      </c>
      <c r="AT201">
        <f ca="1">INDIRECT(ADDRESS(11+(MATCH(RIGHT(Table610[[#This Row],[spawner_sku]],LEN(Table610[[#This Row],[spawner_sku]])-FIND("/",Table610[[#This Row],[spawner_sku]])),Table1[Entity Prefab])),10,1,1,"Entities"))</f>
        <v>25</v>
      </c>
      <c r="AU201" s="76">
        <f ca="1">ROUND((Table610[[#This Row],[XP]]*Table610[[#This Row],[entity_spawned (AVG)]])*(Table610[[#This Row],[activating_chance]]/100),0)</f>
        <v>10</v>
      </c>
      <c r="AV201" s="73" t="s">
        <v>351</v>
      </c>
      <c r="AX201" t="s">
        <v>238</v>
      </c>
      <c r="AY201">
        <v>1</v>
      </c>
      <c r="AZ201">
        <v>220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Prefab])),10,1,1,"Entities"))</f>
        <v>75</v>
      </c>
      <c r="BC201" s="76">
        <f ca="1">ROUND((Table61011[[#This Row],[XP]]*Table61011[[#This Row],[entity_spawned (AVG)]])*(Table61011[[#This Row],[activating_chance]]/100),0)</f>
        <v>75</v>
      </c>
      <c r="BD201" s="73" t="s">
        <v>352</v>
      </c>
      <c r="BF201" t="s">
        <v>463</v>
      </c>
      <c r="BG201">
        <v>1</v>
      </c>
      <c r="BH201">
        <v>120</v>
      </c>
      <c r="BI201">
        <v>100</v>
      </c>
      <c r="BJ201">
        <f ca="1">INDIRECT(ADDRESS(11+(MATCH(RIGHT(Table11[[#This Row],[spawner_sku]],LEN(Table11[[#This Row],[spawner_sku]])-FIND("/",Table11[[#This Row],[spawner_sku]])),Table1[Entity Prefab])),10,1,1,"Entities"))</f>
        <v>0</v>
      </c>
      <c r="BK201">
        <f ca="1">ROUND((Table11[[#This Row],[XP]]*Table11[[#This Row],[entity_spawned (AVG)]])*(Table11[[#This Row],[activating_chance]]/100),0)</f>
        <v>0</v>
      </c>
      <c r="BL201" s="73" t="s">
        <v>352</v>
      </c>
      <c r="BN201" t="s">
        <v>396</v>
      </c>
      <c r="BO201">
        <v>1</v>
      </c>
      <c r="BP201">
        <v>100</v>
      </c>
      <c r="BQ201">
        <v>30</v>
      </c>
      <c r="BR201">
        <f ca="1">INDIRECT(ADDRESS(11+(MATCH(RIGHT(Table12[[#This Row],[spawner_sku]],LEN(Table12[[#This Row],[spawner_sku]])-FIND("/",Table12[[#This Row],[spawner_sku]])),Table1[Entity Prefab])),10,1,1,"Entities"))</f>
        <v>25</v>
      </c>
      <c r="BS201">
        <f ca="1">ROUND((Table12[[#This Row],[XP]]*Table12[[#This Row],[entity_spawned (AVG)]])*(Table12[[#This Row],[activating_chance]]/100),0)</f>
        <v>8</v>
      </c>
      <c r="BT201" s="73" t="s">
        <v>351</v>
      </c>
      <c r="BV201" t="s">
        <v>258</v>
      </c>
      <c r="BW201">
        <v>1</v>
      </c>
      <c r="BX201">
        <v>150</v>
      </c>
      <c r="BY201">
        <v>100</v>
      </c>
      <c r="BZ201">
        <f ca="1">INDIRECT(ADDRESS(11+(MATCH(RIGHT(Table13[[#This Row],[spawner_sku]],LEN(Table13[[#This Row],[spawner_sku]])-FIND("/",Table13[[#This Row],[spawner_sku]])),Table1[Entity Prefab])),10,1,1,"Entities"))</f>
        <v>25</v>
      </c>
      <c r="CA201">
        <f ca="1">ROUND((Table13[[#This Row],[XP]]*Table13[[#This Row],[entity_spawned (AVG)]])*(Table13[[#This Row],[activating_chance]]/100),0)</f>
        <v>25</v>
      </c>
      <c r="CB201" s="73" t="s">
        <v>351</v>
      </c>
      <c r="CD201" t="s">
        <v>238</v>
      </c>
      <c r="CE201">
        <v>1</v>
      </c>
      <c r="CF201">
        <v>170</v>
      </c>
      <c r="CG201">
        <v>100</v>
      </c>
      <c r="CH201">
        <f ca="1">INDIRECT(ADDRESS(11+(MATCH(RIGHT(Table14[[#This Row],[spawner_sku]],LEN(Table14[[#This Row],[spawner_sku]])-FIND("/",Table14[[#This Row],[spawner_sku]])),Table1[Entity Prefab])),10,1,1,"Entities"))</f>
        <v>75</v>
      </c>
      <c r="CI201">
        <f ca="1">ROUND((Table14[[#This Row],[XP]]*Table14[[#This Row],[entity_spawned (AVG)]])*(Table14[[#This Row],[activating_chance]]/100),0)</f>
        <v>75</v>
      </c>
      <c r="CJ201" s="73" t="s">
        <v>351</v>
      </c>
    </row>
    <row r="202" spans="2:88" x14ac:dyDescent="0.25">
      <c r="B202" s="74" t="s">
        <v>232</v>
      </c>
      <c r="C202">
        <v>3</v>
      </c>
      <c r="D202" s="76">
        <v>110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Prefab])),10,1,1,"Entities"))</f>
        <v>25</v>
      </c>
      <c r="G202" s="76">
        <f ca="1">ROUND((Table245[[#This Row],[XP]]*Table245[[#This Row],[entity_spawned (AVG)]])*(Table245[[#This Row],[activating_chance]]/100),0)</f>
        <v>75</v>
      </c>
      <c r="H202" s="73" t="s">
        <v>351</v>
      </c>
      <c r="Z202" t="s">
        <v>241</v>
      </c>
      <c r="AA202">
        <v>1</v>
      </c>
      <c r="AB202">
        <v>2000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352</v>
      </c>
      <c r="AP202" t="s">
        <v>258</v>
      </c>
      <c r="AQ202">
        <v>1</v>
      </c>
      <c r="AR202">
        <v>200</v>
      </c>
      <c r="AS202" s="76">
        <v>40</v>
      </c>
      <c r="AT202">
        <f ca="1">INDIRECT(ADDRESS(11+(MATCH(RIGHT(Table610[[#This Row],[spawner_sku]],LEN(Table610[[#This Row],[spawner_sku]])-FIND("/",Table610[[#This Row],[spawner_sku]])),Table1[Entity Prefab])),10,1,1,"Entities"))</f>
        <v>25</v>
      </c>
      <c r="AU202" s="76">
        <f ca="1">ROUND((Table610[[#This Row],[XP]]*Table610[[#This Row],[entity_spawned (AVG)]])*(Table610[[#This Row],[activating_chance]]/100),0)</f>
        <v>10</v>
      </c>
      <c r="AV202" s="73" t="s">
        <v>351</v>
      </c>
      <c r="AX202" t="s">
        <v>238</v>
      </c>
      <c r="AY202">
        <v>1</v>
      </c>
      <c r="AZ202">
        <v>200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Prefab])),10,1,1,"Entities"))</f>
        <v>75</v>
      </c>
      <c r="BC202" s="76">
        <f ca="1">ROUND((Table61011[[#This Row],[XP]]*Table61011[[#This Row],[entity_spawned (AVG)]])*(Table61011[[#This Row],[activating_chance]]/100),0)</f>
        <v>75</v>
      </c>
      <c r="BD202" s="73" t="s">
        <v>352</v>
      </c>
      <c r="BF202" t="s">
        <v>463</v>
      </c>
      <c r="BG202">
        <v>1</v>
      </c>
      <c r="BH202">
        <v>200</v>
      </c>
      <c r="BI202">
        <v>100</v>
      </c>
      <c r="BJ202">
        <f ca="1">INDIRECT(ADDRESS(11+(MATCH(RIGHT(Table11[[#This Row],[spawner_sku]],LEN(Table11[[#This Row],[spawner_sku]])-FIND("/",Table11[[#This Row],[spawner_sku]])),Table1[Entity Prefab])),10,1,1,"Entities"))</f>
        <v>0</v>
      </c>
      <c r="BK202">
        <f ca="1">ROUND((Table11[[#This Row],[XP]]*Table11[[#This Row],[entity_spawned (AVG)]])*(Table11[[#This Row],[activating_chance]]/100),0)</f>
        <v>0</v>
      </c>
      <c r="BL202" s="73" t="s">
        <v>352</v>
      </c>
      <c r="BN202" t="s">
        <v>396</v>
      </c>
      <c r="BO202">
        <v>1</v>
      </c>
      <c r="BP202">
        <v>100</v>
      </c>
      <c r="BQ202">
        <v>30</v>
      </c>
      <c r="BR202">
        <f ca="1">INDIRECT(ADDRESS(11+(MATCH(RIGHT(Table12[[#This Row],[spawner_sku]],LEN(Table12[[#This Row],[spawner_sku]])-FIND("/",Table12[[#This Row],[spawner_sku]])),Table1[Entity Prefab])),10,1,1,"Entities"))</f>
        <v>25</v>
      </c>
      <c r="BS202">
        <f ca="1">ROUND((Table12[[#This Row],[XP]]*Table12[[#This Row],[entity_spawned (AVG)]])*(Table12[[#This Row],[activating_chance]]/100),0)</f>
        <v>8</v>
      </c>
      <c r="BT202" s="73" t="s">
        <v>351</v>
      </c>
      <c r="BV202" t="s">
        <v>258</v>
      </c>
      <c r="BW202">
        <v>1</v>
      </c>
      <c r="BX202">
        <v>150</v>
      </c>
      <c r="BY202">
        <v>100</v>
      </c>
      <c r="BZ202">
        <f ca="1">INDIRECT(ADDRESS(11+(MATCH(RIGHT(Table13[[#This Row],[spawner_sku]],LEN(Table13[[#This Row],[spawner_sku]])-FIND("/",Table13[[#This Row],[spawner_sku]])),Table1[Entity Prefab])),10,1,1,"Entities"))</f>
        <v>25</v>
      </c>
      <c r="CA202">
        <f ca="1">ROUND((Table13[[#This Row],[XP]]*Table13[[#This Row],[entity_spawned (AVG)]])*(Table13[[#This Row],[activating_chance]]/100),0)</f>
        <v>25</v>
      </c>
      <c r="CB202" s="73" t="s">
        <v>351</v>
      </c>
      <c r="CD202" t="s">
        <v>238</v>
      </c>
      <c r="CE202">
        <v>1</v>
      </c>
      <c r="CF202">
        <v>150</v>
      </c>
      <c r="CG202">
        <v>100</v>
      </c>
      <c r="CH202">
        <f ca="1">INDIRECT(ADDRESS(11+(MATCH(RIGHT(Table14[[#This Row],[spawner_sku]],LEN(Table14[[#This Row],[spawner_sku]])-FIND("/",Table14[[#This Row],[spawner_sku]])),Table1[Entity Prefab])),10,1,1,"Entities"))</f>
        <v>75</v>
      </c>
      <c r="CI202">
        <f ca="1">ROUND((Table14[[#This Row],[XP]]*Table14[[#This Row],[entity_spawned (AVG)]])*(Table14[[#This Row],[activating_chance]]/100),0)</f>
        <v>75</v>
      </c>
      <c r="CJ202" s="73" t="s">
        <v>351</v>
      </c>
    </row>
    <row r="203" spans="2:88" x14ac:dyDescent="0.25">
      <c r="B203" s="74" t="s">
        <v>232</v>
      </c>
      <c r="C203">
        <v>2</v>
      </c>
      <c r="D203" s="76">
        <v>100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Prefab])),10,1,1,"Entities"))</f>
        <v>25</v>
      </c>
      <c r="G203" s="76">
        <f ca="1">ROUND((Table245[[#This Row],[XP]]*Table245[[#This Row],[entity_spawned (AVG)]])*(Table245[[#This Row],[activating_chance]]/100),0)</f>
        <v>50</v>
      </c>
      <c r="H203" s="73" t="s">
        <v>351</v>
      </c>
      <c r="Z203" t="s">
        <v>242</v>
      </c>
      <c r="AA203">
        <v>1</v>
      </c>
      <c r="AB203">
        <v>2000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352</v>
      </c>
      <c r="AP203" t="s">
        <v>258</v>
      </c>
      <c r="AQ203">
        <v>1</v>
      </c>
      <c r="AR203">
        <v>170</v>
      </c>
      <c r="AS203" s="76">
        <v>40</v>
      </c>
      <c r="AT203">
        <f ca="1">INDIRECT(ADDRESS(11+(MATCH(RIGHT(Table610[[#This Row],[spawner_sku]],LEN(Table610[[#This Row],[spawner_sku]])-FIND("/",Table610[[#This Row],[spawner_sku]])),Table1[Entity Prefab])),10,1,1,"Entities"))</f>
        <v>25</v>
      </c>
      <c r="AU203" s="76">
        <f ca="1">ROUND((Table610[[#This Row],[XP]]*Table610[[#This Row],[entity_spawned (AVG)]])*(Table610[[#This Row],[activating_chance]]/100),0)</f>
        <v>10</v>
      </c>
      <c r="AV203" s="73" t="s">
        <v>351</v>
      </c>
      <c r="AX203" t="s">
        <v>238</v>
      </c>
      <c r="AY203">
        <v>1</v>
      </c>
      <c r="AZ203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Prefab])),10,1,1,"Entities"))</f>
        <v>75</v>
      </c>
      <c r="BC203" s="76">
        <f ca="1">ROUND((Table61011[[#This Row],[XP]]*Table61011[[#This Row],[entity_spawned (AVG)]])*(Table61011[[#This Row],[activating_chance]]/100),0)</f>
        <v>75</v>
      </c>
      <c r="BD203" s="73" t="s">
        <v>352</v>
      </c>
      <c r="BF203" t="s">
        <v>463</v>
      </c>
      <c r="BG203">
        <v>1</v>
      </c>
      <c r="BH203">
        <v>200</v>
      </c>
      <c r="BI203">
        <v>100</v>
      </c>
      <c r="BJ203">
        <f ca="1">INDIRECT(ADDRESS(11+(MATCH(RIGHT(Table11[[#This Row],[spawner_sku]],LEN(Table11[[#This Row],[spawner_sku]])-FIND("/",Table11[[#This Row],[spawner_sku]])),Table1[Entity Prefab])),10,1,1,"Entities"))</f>
        <v>0</v>
      </c>
      <c r="BK203">
        <f ca="1">ROUND((Table11[[#This Row],[XP]]*Table11[[#This Row],[entity_spawned (AVG)]])*(Table11[[#This Row],[activating_chance]]/100),0)</f>
        <v>0</v>
      </c>
      <c r="BL203" s="73" t="s">
        <v>352</v>
      </c>
      <c r="BN203" t="s">
        <v>396</v>
      </c>
      <c r="BO203">
        <v>9</v>
      </c>
      <c r="BP203">
        <v>100</v>
      </c>
      <c r="BQ203">
        <v>100</v>
      </c>
      <c r="BR203">
        <f ca="1">INDIRECT(ADDRESS(11+(MATCH(RIGHT(Table12[[#This Row],[spawner_sku]],LEN(Table12[[#This Row],[spawner_sku]])-FIND("/",Table12[[#This Row],[spawner_sku]])),Table1[Entity Prefab])),10,1,1,"Entities"))</f>
        <v>25</v>
      </c>
      <c r="BS203">
        <f ca="1">ROUND((Table12[[#This Row],[XP]]*Table12[[#This Row],[entity_spawned (AVG)]])*(Table12[[#This Row],[activating_chance]]/100),0)</f>
        <v>225</v>
      </c>
      <c r="BT203" s="73" t="s">
        <v>351</v>
      </c>
      <c r="BV203" t="s">
        <v>258</v>
      </c>
      <c r="BW203">
        <v>1</v>
      </c>
      <c r="BX203">
        <v>150</v>
      </c>
      <c r="BY203">
        <v>30</v>
      </c>
      <c r="BZ203">
        <f ca="1">INDIRECT(ADDRESS(11+(MATCH(RIGHT(Table13[[#This Row],[spawner_sku]],LEN(Table13[[#This Row],[spawner_sku]])-FIND("/",Table13[[#This Row],[spawner_sku]])),Table1[Entity Prefab])),10,1,1,"Entities"))</f>
        <v>25</v>
      </c>
      <c r="CA203">
        <f ca="1">ROUND((Table13[[#This Row],[XP]]*Table13[[#This Row],[entity_spawned (AVG)]])*(Table13[[#This Row],[activating_chance]]/100),0)</f>
        <v>8</v>
      </c>
      <c r="CB203" s="73" t="s">
        <v>351</v>
      </c>
      <c r="CD203" t="s">
        <v>238</v>
      </c>
      <c r="CE203">
        <v>1</v>
      </c>
      <c r="CF203">
        <v>170</v>
      </c>
      <c r="CG203">
        <v>100</v>
      </c>
      <c r="CH203">
        <f ca="1">INDIRECT(ADDRESS(11+(MATCH(RIGHT(Table14[[#This Row],[spawner_sku]],LEN(Table14[[#This Row],[spawner_sku]])-FIND("/",Table14[[#This Row],[spawner_sku]])),Table1[Entity Prefab])),10,1,1,"Entities"))</f>
        <v>75</v>
      </c>
      <c r="CI203">
        <f ca="1">ROUND((Table14[[#This Row],[XP]]*Table14[[#This Row],[entity_spawned (AVG)]])*(Table14[[#This Row],[activating_chance]]/100),0)</f>
        <v>75</v>
      </c>
      <c r="CJ203" s="73" t="s">
        <v>351</v>
      </c>
    </row>
    <row r="204" spans="2:88" x14ac:dyDescent="0.25">
      <c r="B204" s="74" t="s">
        <v>233</v>
      </c>
      <c r="C204">
        <v>1</v>
      </c>
      <c r="D204" s="76">
        <v>5000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Prefab])),10,1,1,"Entities"))</f>
        <v>75</v>
      </c>
      <c r="G204" s="76">
        <f ca="1">ROUND((Table245[[#This Row],[XP]]*Table245[[#This Row],[entity_spawned (AVG)]])*(Table245[[#This Row],[activating_chance]]/100),0)</f>
        <v>75</v>
      </c>
      <c r="H204" s="73" t="s">
        <v>351</v>
      </c>
      <c r="Z204" t="s">
        <v>242</v>
      </c>
      <c r="AA204">
        <v>1</v>
      </c>
      <c r="AB204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352</v>
      </c>
      <c r="AP204" t="s">
        <v>258</v>
      </c>
      <c r="AQ204">
        <v>1</v>
      </c>
      <c r="AR204">
        <v>200</v>
      </c>
      <c r="AS204" s="76">
        <v>100</v>
      </c>
      <c r="AT204">
        <f ca="1">INDIRECT(ADDRESS(11+(MATCH(RIGHT(Table610[[#This Row],[spawner_sku]],LEN(Table610[[#This Row],[spawner_sku]])-FIND("/",Table610[[#This Row],[spawner_sku]])),Table1[Entity Prefab])),10,1,1,"Entities"))</f>
        <v>25</v>
      </c>
      <c r="AU204" s="76">
        <f ca="1">ROUND((Table610[[#This Row],[XP]]*Table610[[#This Row],[entity_spawned (AVG)]])*(Table610[[#This Row],[activating_chance]]/100),0)</f>
        <v>25</v>
      </c>
      <c r="AV204" s="73" t="s">
        <v>351</v>
      </c>
      <c r="AX204" t="s">
        <v>238</v>
      </c>
      <c r="AY204">
        <v>1</v>
      </c>
      <c r="AZ204">
        <v>200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Prefab])),10,1,1,"Entities"))</f>
        <v>75</v>
      </c>
      <c r="BC204" s="76">
        <f ca="1">ROUND((Table61011[[#This Row],[XP]]*Table61011[[#This Row],[entity_spawned (AVG)]])*(Table61011[[#This Row],[activating_chance]]/100),0)</f>
        <v>75</v>
      </c>
      <c r="BD204" s="73" t="s">
        <v>352</v>
      </c>
      <c r="BF204" t="s">
        <v>463</v>
      </c>
      <c r="BG204">
        <v>2</v>
      </c>
      <c r="BH204">
        <v>200</v>
      </c>
      <c r="BI204">
        <v>100</v>
      </c>
      <c r="BJ204">
        <f ca="1">INDIRECT(ADDRESS(11+(MATCH(RIGHT(Table11[[#This Row],[spawner_sku]],LEN(Table11[[#This Row],[spawner_sku]])-FIND("/",Table11[[#This Row],[spawner_sku]])),Table1[Entity Prefab])),10,1,1,"Entities"))</f>
        <v>0</v>
      </c>
      <c r="BK204">
        <f ca="1">ROUND((Table11[[#This Row],[XP]]*Table11[[#This Row],[entity_spawned (AVG)]])*(Table11[[#This Row],[activating_chance]]/100),0)</f>
        <v>0</v>
      </c>
      <c r="BL204" s="73" t="s">
        <v>352</v>
      </c>
      <c r="BN204" t="s">
        <v>396</v>
      </c>
      <c r="BO204">
        <v>2</v>
      </c>
      <c r="BP204">
        <v>100</v>
      </c>
      <c r="BQ204">
        <v>80</v>
      </c>
      <c r="BR204">
        <f ca="1">INDIRECT(ADDRESS(11+(MATCH(RIGHT(Table12[[#This Row],[spawner_sku]],LEN(Table12[[#This Row],[spawner_sku]])-FIND("/",Table12[[#This Row],[spawner_sku]])),Table1[Entity Prefab])),10,1,1,"Entities"))</f>
        <v>25</v>
      </c>
      <c r="BS204">
        <f ca="1">ROUND((Table12[[#This Row],[XP]]*Table12[[#This Row],[entity_spawned (AVG)]])*(Table12[[#This Row],[activating_chance]]/100),0)</f>
        <v>40</v>
      </c>
      <c r="BT204" s="73" t="s">
        <v>351</v>
      </c>
      <c r="BV204" t="s">
        <v>258</v>
      </c>
      <c r="BW204">
        <v>1</v>
      </c>
      <c r="BX204">
        <v>150</v>
      </c>
      <c r="BY204">
        <v>100</v>
      </c>
      <c r="BZ204">
        <f ca="1">INDIRECT(ADDRESS(11+(MATCH(RIGHT(Table13[[#This Row],[spawner_sku]],LEN(Table13[[#This Row],[spawner_sku]])-FIND("/",Table13[[#This Row],[spawner_sku]])),Table1[Entity Prefab])),10,1,1,"Entities"))</f>
        <v>25</v>
      </c>
      <c r="CA204">
        <f ca="1">ROUND((Table13[[#This Row],[XP]]*Table13[[#This Row],[entity_spawned (AVG)]])*(Table13[[#This Row],[activating_chance]]/100),0)</f>
        <v>25</v>
      </c>
      <c r="CB204" s="73" t="s">
        <v>351</v>
      </c>
      <c r="CD204" t="s">
        <v>238</v>
      </c>
      <c r="CE204">
        <v>1</v>
      </c>
      <c r="CF204">
        <v>170</v>
      </c>
      <c r="CG204">
        <v>100</v>
      </c>
      <c r="CH204">
        <f ca="1">INDIRECT(ADDRESS(11+(MATCH(RIGHT(Table14[[#This Row],[spawner_sku]],LEN(Table14[[#This Row],[spawner_sku]])-FIND("/",Table14[[#This Row],[spawner_sku]])),Table1[Entity Prefab])),10,1,1,"Entities"))</f>
        <v>75</v>
      </c>
      <c r="CI204">
        <f ca="1">ROUND((Table14[[#This Row],[XP]]*Table14[[#This Row],[entity_spawned (AVG)]])*(Table14[[#This Row],[activating_chance]]/100),0)</f>
        <v>75</v>
      </c>
      <c r="CJ204" s="73" t="s">
        <v>351</v>
      </c>
    </row>
    <row r="205" spans="2:88" x14ac:dyDescent="0.25">
      <c r="B205" s="74" t="s">
        <v>233</v>
      </c>
      <c r="C205">
        <v>1</v>
      </c>
      <c r="D205" s="76">
        <v>5000</v>
      </c>
      <c r="E205" s="76">
        <v>40</v>
      </c>
      <c r="F205" s="76">
        <f ca="1">INDIRECT(ADDRESS(11+(MATCH(RIGHT(Table245[[#This Row],[spawner_sku]],LEN(Table245[[#This Row],[spawner_sku]])-FIND("/",Table245[[#This Row],[spawner_sku]])),Table1[Entity Prefab])),10,1,1,"Entities"))</f>
        <v>75</v>
      </c>
      <c r="G205" s="76">
        <f ca="1">ROUND((Table245[[#This Row],[XP]]*Table245[[#This Row],[entity_spawned (AVG)]])*(Table245[[#This Row],[activating_chance]]/100),0)</f>
        <v>30</v>
      </c>
      <c r="H205" s="73" t="s">
        <v>351</v>
      </c>
      <c r="Z205" t="s">
        <v>242</v>
      </c>
      <c r="AA205">
        <v>1</v>
      </c>
      <c r="AB205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352</v>
      </c>
      <c r="AP205" t="s">
        <v>259</v>
      </c>
      <c r="AQ205">
        <v>1</v>
      </c>
      <c r="AR205">
        <v>150</v>
      </c>
      <c r="AS205" s="76">
        <v>100</v>
      </c>
      <c r="AT205">
        <f ca="1">INDIRECT(ADDRESS(11+(MATCH(RIGHT(Table610[[#This Row],[spawner_sku]],LEN(Table610[[#This Row],[spawner_sku]])-FIND("/",Table610[[#This Row],[spawner_sku]])),Table1[Entity Prefab])),10,1,1,"Entities"))</f>
        <v>25</v>
      </c>
      <c r="AU205" s="76">
        <f ca="1">ROUND((Table610[[#This Row],[XP]]*Table610[[#This Row],[entity_spawned (AVG)]])*(Table610[[#This Row],[activating_chance]]/100),0)</f>
        <v>25</v>
      </c>
      <c r="AV205" s="73" t="s">
        <v>351</v>
      </c>
      <c r="AX205" t="s">
        <v>238</v>
      </c>
      <c r="AY205">
        <v>1</v>
      </c>
      <c r="AZ205">
        <v>220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Prefab])),10,1,1,"Entities"))</f>
        <v>75</v>
      </c>
      <c r="BC205" s="76">
        <f ca="1">ROUND((Table61011[[#This Row],[XP]]*Table61011[[#This Row],[entity_spawned (AVG)]])*(Table61011[[#This Row],[activating_chance]]/100),0)</f>
        <v>75</v>
      </c>
      <c r="BD205" s="73" t="s">
        <v>352</v>
      </c>
      <c r="BF205" t="s">
        <v>463</v>
      </c>
      <c r="BG205">
        <v>1</v>
      </c>
      <c r="BH205">
        <v>200</v>
      </c>
      <c r="BI205">
        <v>10</v>
      </c>
      <c r="BJ205">
        <f ca="1">INDIRECT(ADDRESS(11+(MATCH(RIGHT(Table11[[#This Row],[spawner_sku]],LEN(Table11[[#This Row],[spawner_sku]])-FIND("/",Table11[[#This Row],[spawner_sku]])),Table1[Entity Prefab])),10,1,1,"Entities"))</f>
        <v>0</v>
      </c>
      <c r="BK205">
        <f ca="1">ROUND((Table11[[#This Row],[XP]]*Table11[[#This Row],[entity_spawned (AVG)]])*(Table11[[#This Row],[activating_chance]]/100),0)</f>
        <v>0</v>
      </c>
      <c r="BL205" s="73" t="s">
        <v>352</v>
      </c>
      <c r="BN205" t="s">
        <v>396</v>
      </c>
      <c r="BO205">
        <v>5</v>
      </c>
      <c r="BP205">
        <v>100</v>
      </c>
      <c r="BQ205">
        <v>30</v>
      </c>
      <c r="BR205">
        <f ca="1">INDIRECT(ADDRESS(11+(MATCH(RIGHT(Table12[[#This Row],[spawner_sku]],LEN(Table12[[#This Row],[spawner_sku]])-FIND("/",Table12[[#This Row],[spawner_sku]])),Table1[Entity Prefab])),10,1,1,"Entities"))</f>
        <v>25</v>
      </c>
      <c r="BS205">
        <f ca="1">ROUND((Table12[[#This Row],[XP]]*Table12[[#This Row],[entity_spawned (AVG)]])*(Table12[[#This Row],[activating_chance]]/100),0)</f>
        <v>38</v>
      </c>
      <c r="BT205" s="73" t="s">
        <v>351</v>
      </c>
      <c r="BV205" t="s">
        <v>258</v>
      </c>
      <c r="BW205">
        <v>1</v>
      </c>
      <c r="BX205">
        <v>150</v>
      </c>
      <c r="BY205">
        <v>100</v>
      </c>
      <c r="BZ205">
        <f ca="1">INDIRECT(ADDRESS(11+(MATCH(RIGHT(Table13[[#This Row],[spawner_sku]],LEN(Table13[[#This Row],[spawner_sku]])-FIND("/",Table13[[#This Row],[spawner_sku]])),Table1[Entity Prefab])),10,1,1,"Entities"))</f>
        <v>25</v>
      </c>
      <c r="CA205">
        <f ca="1">ROUND((Table13[[#This Row],[XP]]*Table13[[#This Row],[entity_spawned (AVG)]])*(Table13[[#This Row],[activating_chance]]/100),0)</f>
        <v>25</v>
      </c>
      <c r="CB205" s="73" t="s">
        <v>351</v>
      </c>
      <c r="CD205" t="s">
        <v>238</v>
      </c>
      <c r="CE205">
        <v>1</v>
      </c>
      <c r="CF205">
        <v>170</v>
      </c>
      <c r="CG205">
        <v>100</v>
      </c>
      <c r="CH205">
        <f ca="1">INDIRECT(ADDRESS(11+(MATCH(RIGHT(Table14[[#This Row],[spawner_sku]],LEN(Table14[[#This Row],[spawner_sku]])-FIND("/",Table14[[#This Row],[spawner_sku]])),Table1[Entity Prefab])),10,1,1,"Entities"))</f>
        <v>75</v>
      </c>
      <c r="CI205">
        <f ca="1">ROUND((Table14[[#This Row],[XP]]*Table14[[#This Row],[entity_spawned (AVG)]])*(Table14[[#This Row],[activating_chance]]/100),0)</f>
        <v>75</v>
      </c>
      <c r="CJ205" s="73" t="s">
        <v>351</v>
      </c>
    </row>
    <row r="206" spans="2:88" x14ac:dyDescent="0.25">
      <c r="B206" s="74" t="s">
        <v>233</v>
      </c>
      <c r="C206">
        <v>1</v>
      </c>
      <c r="D206" s="76">
        <v>5000</v>
      </c>
      <c r="E206" s="76">
        <v>60</v>
      </c>
      <c r="F206" s="76">
        <f ca="1">INDIRECT(ADDRESS(11+(MATCH(RIGHT(Table245[[#This Row],[spawner_sku]],LEN(Table245[[#This Row],[spawner_sku]])-FIND("/",Table245[[#This Row],[spawner_sku]])),Table1[Entity Prefab])),10,1,1,"Entities"))</f>
        <v>75</v>
      </c>
      <c r="G206" s="76">
        <f ca="1">ROUND((Table245[[#This Row],[XP]]*Table245[[#This Row],[entity_spawned (AVG)]])*(Table245[[#This Row],[activating_chance]]/100),0)</f>
        <v>45</v>
      </c>
      <c r="H206" s="73" t="s">
        <v>351</v>
      </c>
      <c r="Z206" t="s">
        <v>242</v>
      </c>
      <c r="AA206">
        <v>1</v>
      </c>
      <c r="AB20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352</v>
      </c>
      <c r="AX206" t="s">
        <v>238</v>
      </c>
      <c r="AY206">
        <v>1</v>
      </c>
      <c r="AZ206">
        <v>200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Prefab])),10,1,1,"Entities"))</f>
        <v>75</v>
      </c>
      <c r="BC206" s="76">
        <f ca="1">ROUND((Table61011[[#This Row],[XP]]*Table61011[[#This Row],[entity_spawned (AVG)]])*(Table61011[[#This Row],[activating_chance]]/100),0)</f>
        <v>75</v>
      </c>
      <c r="BD206" s="73" t="s">
        <v>352</v>
      </c>
      <c r="BF206" t="s">
        <v>463</v>
      </c>
      <c r="BG206">
        <v>1</v>
      </c>
      <c r="BH206">
        <v>200</v>
      </c>
      <c r="BI206">
        <v>70</v>
      </c>
      <c r="BJ206">
        <f ca="1">INDIRECT(ADDRESS(11+(MATCH(RIGHT(Table11[[#This Row],[spawner_sku]],LEN(Table11[[#This Row],[spawner_sku]])-FIND("/",Table11[[#This Row],[spawner_sku]])),Table1[Entity Prefab])),10,1,1,"Entities"))</f>
        <v>0</v>
      </c>
      <c r="BK206">
        <f ca="1">ROUND((Table11[[#This Row],[XP]]*Table11[[#This Row],[entity_spawned (AVG)]])*(Table11[[#This Row],[activating_chance]]/100),0)</f>
        <v>0</v>
      </c>
      <c r="BL206" s="73" t="s">
        <v>352</v>
      </c>
      <c r="BN206" t="s">
        <v>396</v>
      </c>
      <c r="BO206">
        <v>1</v>
      </c>
      <c r="BP206">
        <v>100</v>
      </c>
      <c r="BQ206">
        <v>80</v>
      </c>
      <c r="BR206">
        <f ca="1">INDIRECT(ADDRESS(11+(MATCH(RIGHT(Table12[[#This Row],[spawner_sku]],LEN(Table12[[#This Row],[spawner_sku]])-FIND("/",Table12[[#This Row],[spawner_sku]])),Table1[Entity Prefab])),10,1,1,"Entities"))</f>
        <v>25</v>
      </c>
      <c r="BS206">
        <f ca="1">ROUND((Table12[[#This Row],[XP]]*Table12[[#This Row],[entity_spawned (AVG)]])*(Table12[[#This Row],[activating_chance]]/100),0)</f>
        <v>20</v>
      </c>
      <c r="BT206" s="73" t="s">
        <v>351</v>
      </c>
      <c r="BV206" t="s">
        <v>258</v>
      </c>
      <c r="BW206">
        <v>1</v>
      </c>
      <c r="BX206">
        <v>150</v>
      </c>
      <c r="BY206">
        <v>100</v>
      </c>
      <c r="BZ206">
        <f ca="1">INDIRECT(ADDRESS(11+(MATCH(RIGHT(Table13[[#This Row],[spawner_sku]],LEN(Table13[[#This Row],[spawner_sku]])-FIND("/",Table13[[#This Row],[spawner_sku]])),Table1[Entity Prefab])),10,1,1,"Entities"))</f>
        <v>25</v>
      </c>
      <c r="CA206">
        <f ca="1">ROUND((Table13[[#This Row],[XP]]*Table13[[#This Row],[entity_spawned (AVG)]])*(Table13[[#This Row],[activating_chance]]/100),0)</f>
        <v>25</v>
      </c>
      <c r="CB206" s="73" t="s">
        <v>351</v>
      </c>
      <c r="CD206" t="s">
        <v>238</v>
      </c>
      <c r="CE206">
        <v>1</v>
      </c>
      <c r="CF206">
        <v>170</v>
      </c>
      <c r="CG206">
        <v>100</v>
      </c>
      <c r="CH206">
        <f ca="1">INDIRECT(ADDRESS(11+(MATCH(RIGHT(Table14[[#This Row],[spawner_sku]],LEN(Table14[[#This Row],[spawner_sku]])-FIND("/",Table14[[#This Row],[spawner_sku]])),Table1[Entity Prefab])),10,1,1,"Entities"))</f>
        <v>75</v>
      </c>
      <c r="CI206">
        <f ca="1">ROUND((Table14[[#This Row],[XP]]*Table14[[#This Row],[entity_spawned (AVG)]])*(Table14[[#This Row],[activating_chance]]/100),0)</f>
        <v>75</v>
      </c>
      <c r="CJ206" s="73" t="s">
        <v>351</v>
      </c>
    </row>
    <row r="207" spans="2:88" x14ac:dyDescent="0.25">
      <c r="B207" s="74" t="s">
        <v>233</v>
      </c>
      <c r="C207">
        <v>1</v>
      </c>
      <c r="D207" s="76">
        <v>5000</v>
      </c>
      <c r="E207" s="76">
        <v>100</v>
      </c>
      <c r="F207" s="76">
        <f ca="1">INDIRECT(ADDRESS(11+(MATCH(RIGHT(Table245[[#This Row],[spawner_sku]],LEN(Table245[[#This Row],[spawner_sku]])-FIND("/",Table245[[#This Row],[spawner_sku]])),Table1[Entity Prefab])),10,1,1,"Entities"))</f>
        <v>75</v>
      </c>
      <c r="G207" s="76">
        <f ca="1">ROUND((Table245[[#This Row],[XP]]*Table245[[#This Row],[entity_spawned (AVG)]])*(Table245[[#This Row],[activating_chance]]/100),0)</f>
        <v>75</v>
      </c>
      <c r="H207" s="73" t="s">
        <v>351</v>
      </c>
      <c r="Z207" t="s">
        <v>243</v>
      </c>
      <c r="AA207">
        <v>1</v>
      </c>
      <c r="AB207">
        <v>1500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Prefab])),10,1,1,"Entities"))</f>
        <v>175</v>
      </c>
      <c r="AE207" s="76">
        <f ca="1">ROUND((Table2[[#This Row],[XP]]*Table2[[#This Row],[entity_spawned (AVG)]])*(Table2[[#This Row],[activating_chance]]/100),0)</f>
        <v>175</v>
      </c>
      <c r="AF207" s="73" t="s">
        <v>352</v>
      </c>
      <c r="AX207" t="s">
        <v>238</v>
      </c>
      <c r="AY207">
        <v>1</v>
      </c>
      <c r="AZ207">
        <v>220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Prefab])),10,1,1,"Entities"))</f>
        <v>75</v>
      </c>
      <c r="BC207" s="76">
        <f ca="1">ROUND((Table61011[[#This Row],[XP]]*Table61011[[#This Row],[entity_spawned (AVG)]])*(Table61011[[#This Row],[activating_chance]]/100),0)</f>
        <v>75</v>
      </c>
      <c r="BD207" s="73" t="s">
        <v>352</v>
      </c>
      <c r="BF207" t="s">
        <v>463</v>
      </c>
      <c r="BG207">
        <v>1</v>
      </c>
      <c r="BH207">
        <v>120</v>
      </c>
      <c r="BI207">
        <v>100</v>
      </c>
      <c r="BJ207">
        <f ca="1">INDIRECT(ADDRESS(11+(MATCH(RIGHT(Table11[[#This Row],[spawner_sku]],LEN(Table11[[#This Row],[spawner_sku]])-FIND("/",Table11[[#This Row],[spawner_sku]])),Table1[Entity Prefab])),10,1,1,"Entities"))</f>
        <v>0</v>
      </c>
      <c r="BK207">
        <f ca="1">ROUND((Table11[[#This Row],[XP]]*Table11[[#This Row],[entity_spawned (AVG)]])*(Table11[[#This Row],[activating_chance]]/100),0)</f>
        <v>0</v>
      </c>
      <c r="BL207" s="73" t="s">
        <v>352</v>
      </c>
      <c r="BN207" t="s">
        <v>396</v>
      </c>
      <c r="BO207">
        <v>6</v>
      </c>
      <c r="BP207">
        <v>100</v>
      </c>
      <c r="BQ207">
        <v>80</v>
      </c>
      <c r="BR207">
        <f ca="1">INDIRECT(ADDRESS(11+(MATCH(RIGHT(Table12[[#This Row],[spawner_sku]],LEN(Table12[[#This Row],[spawner_sku]])-FIND("/",Table12[[#This Row],[spawner_sku]])),Table1[Entity Prefab])),10,1,1,"Entities"))</f>
        <v>25</v>
      </c>
      <c r="BS207">
        <f ca="1">ROUND((Table12[[#This Row],[XP]]*Table12[[#This Row],[entity_spawned (AVG)]])*(Table12[[#This Row],[activating_chance]]/100),0)</f>
        <v>120</v>
      </c>
      <c r="BT207" s="73" t="s">
        <v>351</v>
      </c>
      <c r="BV207" t="s">
        <v>258</v>
      </c>
      <c r="BW207">
        <v>1</v>
      </c>
      <c r="BX207">
        <v>150</v>
      </c>
      <c r="BY207">
        <v>80</v>
      </c>
      <c r="BZ207">
        <f ca="1">INDIRECT(ADDRESS(11+(MATCH(RIGHT(Table13[[#This Row],[spawner_sku]],LEN(Table13[[#This Row],[spawner_sku]])-FIND("/",Table13[[#This Row],[spawner_sku]])),Table1[Entity Prefab])),10,1,1,"Entities"))</f>
        <v>25</v>
      </c>
      <c r="CA207">
        <f ca="1">ROUND((Table13[[#This Row],[XP]]*Table13[[#This Row],[entity_spawned (AVG)]])*(Table13[[#This Row],[activating_chance]]/100),0)</f>
        <v>20</v>
      </c>
      <c r="CB207" s="73" t="s">
        <v>351</v>
      </c>
      <c r="CD207" t="s">
        <v>238</v>
      </c>
      <c r="CE207">
        <v>1</v>
      </c>
      <c r="CF207">
        <v>170</v>
      </c>
      <c r="CG207">
        <v>100</v>
      </c>
      <c r="CH207">
        <f ca="1">INDIRECT(ADDRESS(11+(MATCH(RIGHT(Table14[[#This Row],[spawner_sku]],LEN(Table14[[#This Row],[spawner_sku]])-FIND("/",Table14[[#This Row],[spawner_sku]])),Table1[Entity Prefab])),10,1,1,"Entities"))</f>
        <v>75</v>
      </c>
      <c r="CI207">
        <f ca="1">ROUND((Table14[[#This Row],[XP]]*Table14[[#This Row],[entity_spawned (AVG)]])*(Table14[[#This Row],[activating_chance]]/100),0)</f>
        <v>75</v>
      </c>
      <c r="CJ207" s="73" t="s">
        <v>351</v>
      </c>
    </row>
    <row r="208" spans="2:88" x14ac:dyDescent="0.25">
      <c r="B208" s="74" t="s">
        <v>233</v>
      </c>
      <c r="C208">
        <v>1</v>
      </c>
      <c r="D208" s="76">
        <v>5000</v>
      </c>
      <c r="E208" s="76">
        <v>100</v>
      </c>
      <c r="F208" s="76">
        <f ca="1">INDIRECT(ADDRESS(11+(MATCH(RIGHT(Table245[[#This Row],[spawner_sku]],LEN(Table245[[#This Row],[spawner_sku]])-FIND("/",Table245[[#This Row],[spawner_sku]])),Table1[Entity Prefab])),10,1,1,"Entities"))</f>
        <v>75</v>
      </c>
      <c r="G208" s="76">
        <f ca="1">ROUND((Table245[[#This Row],[XP]]*Table245[[#This Row],[entity_spawned (AVG)]])*(Table245[[#This Row],[activating_chance]]/100),0)</f>
        <v>75</v>
      </c>
      <c r="H208" s="73" t="s">
        <v>351</v>
      </c>
      <c r="Z208" t="s">
        <v>243</v>
      </c>
      <c r="AA208">
        <v>1</v>
      </c>
      <c r="AB208">
        <v>1500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Prefab])),10,1,1,"Entities"))</f>
        <v>175</v>
      </c>
      <c r="AE208" s="76">
        <f ca="1">ROUND((Table2[[#This Row],[XP]]*Table2[[#This Row],[entity_spawned (AVG)]])*(Table2[[#This Row],[activating_chance]]/100),0)</f>
        <v>175</v>
      </c>
      <c r="AF208" s="73" t="s">
        <v>352</v>
      </c>
      <c r="AX208" t="s">
        <v>238</v>
      </c>
      <c r="AY208">
        <v>1</v>
      </c>
      <c r="AZ208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Prefab])),10,1,1,"Entities"))</f>
        <v>75</v>
      </c>
      <c r="BC208" s="76">
        <f ca="1">ROUND((Table61011[[#This Row],[XP]]*Table61011[[#This Row],[entity_spawned (AVG)]])*(Table61011[[#This Row],[activating_chance]]/100),0)</f>
        <v>75</v>
      </c>
      <c r="BD208" s="73" t="s">
        <v>352</v>
      </c>
      <c r="BF208" t="s">
        <v>463</v>
      </c>
      <c r="BG208">
        <v>1</v>
      </c>
      <c r="BH208">
        <v>200</v>
      </c>
      <c r="BI208">
        <v>100</v>
      </c>
      <c r="BJ208">
        <f ca="1">INDIRECT(ADDRESS(11+(MATCH(RIGHT(Table11[[#This Row],[spawner_sku]],LEN(Table11[[#This Row],[spawner_sku]])-FIND("/",Table11[[#This Row],[spawner_sku]])),Table1[Entity Prefab])),10,1,1,"Entities"))</f>
        <v>0</v>
      </c>
      <c r="BK208">
        <f ca="1">ROUND((Table11[[#This Row],[XP]]*Table11[[#This Row],[entity_spawned (AVG)]])*(Table11[[#This Row],[activating_chance]]/100),0)</f>
        <v>0</v>
      </c>
      <c r="BL208" s="73" t="s">
        <v>352</v>
      </c>
      <c r="BN208" t="s">
        <v>396</v>
      </c>
      <c r="BO208">
        <v>3</v>
      </c>
      <c r="BP208">
        <v>100</v>
      </c>
      <c r="BQ208">
        <v>80</v>
      </c>
      <c r="BR208">
        <f ca="1">INDIRECT(ADDRESS(11+(MATCH(RIGHT(Table12[[#This Row],[spawner_sku]],LEN(Table12[[#This Row],[spawner_sku]])-FIND("/",Table12[[#This Row],[spawner_sku]])),Table1[Entity Prefab])),10,1,1,"Entities"))</f>
        <v>25</v>
      </c>
      <c r="BS208">
        <f ca="1">ROUND((Table12[[#This Row],[XP]]*Table12[[#This Row],[entity_spawned (AVG)]])*(Table12[[#This Row],[activating_chance]]/100),0)</f>
        <v>60</v>
      </c>
      <c r="BT208" s="73" t="s">
        <v>351</v>
      </c>
      <c r="BV208" t="s">
        <v>258</v>
      </c>
      <c r="BW208">
        <v>1</v>
      </c>
      <c r="BX208">
        <v>150</v>
      </c>
      <c r="BY208">
        <v>80</v>
      </c>
      <c r="BZ208">
        <f ca="1">INDIRECT(ADDRESS(11+(MATCH(RIGHT(Table13[[#This Row],[spawner_sku]],LEN(Table13[[#This Row],[spawner_sku]])-FIND("/",Table13[[#This Row],[spawner_sku]])),Table1[Entity Prefab])),10,1,1,"Entities"))</f>
        <v>25</v>
      </c>
      <c r="CA208">
        <f ca="1">ROUND((Table13[[#This Row],[XP]]*Table13[[#This Row],[entity_spawned (AVG)]])*(Table13[[#This Row],[activating_chance]]/100),0)</f>
        <v>20</v>
      </c>
      <c r="CB208" s="73" t="s">
        <v>351</v>
      </c>
      <c r="CD208" t="s">
        <v>238</v>
      </c>
      <c r="CE208">
        <v>1</v>
      </c>
      <c r="CF208">
        <v>170</v>
      </c>
      <c r="CG208">
        <v>100</v>
      </c>
      <c r="CH208">
        <f ca="1">INDIRECT(ADDRESS(11+(MATCH(RIGHT(Table14[[#This Row],[spawner_sku]],LEN(Table14[[#This Row],[spawner_sku]])-FIND("/",Table14[[#This Row],[spawner_sku]])),Table1[Entity Prefab])),10,1,1,"Entities"))</f>
        <v>75</v>
      </c>
      <c r="CI208">
        <f ca="1">ROUND((Table14[[#This Row],[XP]]*Table14[[#This Row],[entity_spawned (AVG)]])*(Table14[[#This Row],[activating_chance]]/100),0)</f>
        <v>75</v>
      </c>
      <c r="CJ208" s="73" t="s">
        <v>351</v>
      </c>
    </row>
    <row r="209" spans="2:88" x14ac:dyDescent="0.25">
      <c r="B209" s="74" t="s">
        <v>233</v>
      </c>
      <c r="C209">
        <v>1</v>
      </c>
      <c r="D209" s="76">
        <v>5000</v>
      </c>
      <c r="E209" s="76">
        <v>20</v>
      </c>
      <c r="F209" s="76">
        <f ca="1">INDIRECT(ADDRESS(11+(MATCH(RIGHT(Table245[[#This Row],[spawner_sku]],LEN(Table245[[#This Row],[spawner_sku]])-FIND("/",Table245[[#This Row],[spawner_sku]])),Table1[Entity Prefab])),10,1,1,"Entities"))</f>
        <v>75</v>
      </c>
      <c r="G209" s="76">
        <f ca="1">ROUND((Table245[[#This Row],[XP]]*Table245[[#This Row],[entity_spawned (AVG)]])*(Table245[[#This Row],[activating_chance]]/100),0)</f>
        <v>15</v>
      </c>
      <c r="H209" s="73" t="s">
        <v>351</v>
      </c>
      <c r="Z209" t="s">
        <v>243</v>
      </c>
      <c r="AA209">
        <v>1</v>
      </c>
      <c r="AB209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Prefab])),10,1,1,"Entities"))</f>
        <v>175</v>
      </c>
      <c r="AE209" s="76">
        <f ca="1">ROUND((Table2[[#This Row],[XP]]*Table2[[#This Row],[entity_spawned (AVG)]])*(Table2[[#This Row],[activating_chance]]/100),0)</f>
        <v>175</v>
      </c>
      <c r="AF209" s="73" t="s">
        <v>352</v>
      </c>
      <c r="AX209" t="s">
        <v>238</v>
      </c>
      <c r="AY209">
        <v>1</v>
      </c>
      <c r="AZ209">
        <v>200</v>
      </c>
      <c r="BA209" s="76">
        <v>100</v>
      </c>
      <c r="BB209">
        <f ca="1">INDIRECT(ADDRESS(11+(MATCH(RIGHT(Table61011[[#This Row],[spawner_sku]],LEN(Table61011[[#This Row],[spawner_sku]])-FIND("/",Table61011[[#This Row],[spawner_sku]])),Table1[Entity Prefab])),10,1,1,"Entities"))</f>
        <v>75</v>
      </c>
      <c r="BC209" s="76">
        <f ca="1">ROUND((Table61011[[#This Row],[XP]]*Table61011[[#This Row],[entity_spawned (AVG)]])*(Table61011[[#This Row],[activating_chance]]/100),0)</f>
        <v>75</v>
      </c>
      <c r="BD209" s="73" t="s">
        <v>352</v>
      </c>
      <c r="BF209" t="s">
        <v>463</v>
      </c>
      <c r="BG209">
        <v>1</v>
      </c>
      <c r="BH209">
        <v>200</v>
      </c>
      <c r="BI209">
        <v>100</v>
      </c>
      <c r="BJ209">
        <f ca="1">INDIRECT(ADDRESS(11+(MATCH(RIGHT(Table11[[#This Row],[spawner_sku]],LEN(Table11[[#This Row],[spawner_sku]])-FIND("/",Table11[[#This Row],[spawner_sku]])),Table1[Entity Prefab])),10,1,1,"Entities"))</f>
        <v>0</v>
      </c>
      <c r="BK209">
        <f ca="1">ROUND((Table11[[#This Row],[XP]]*Table11[[#This Row],[entity_spawned (AVG)]])*(Table11[[#This Row],[activating_chance]]/100),0)</f>
        <v>0</v>
      </c>
      <c r="BL209" s="73" t="s">
        <v>352</v>
      </c>
      <c r="BN209" t="s">
        <v>396</v>
      </c>
      <c r="BO209">
        <v>2</v>
      </c>
      <c r="BP209">
        <v>100</v>
      </c>
      <c r="BQ209">
        <v>30</v>
      </c>
      <c r="BR209">
        <f ca="1">INDIRECT(ADDRESS(11+(MATCH(RIGHT(Table12[[#This Row],[spawner_sku]],LEN(Table12[[#This Row],[spawner_sku]])-FIND("/",Table12[[#This Row],[spawner_sku]])),Table1[Entity Prefab])),10,1,1,"Entities"))</f>
        <v>25</v>
      </c>
      <c r="BS209">
        <f ca="1">ROUND((Table12[[#This Row],[XP]]*Table12[[#This Row],[entity_spawned (AVG)]])*(Table12[[#This Row],[activating_chance]]/100),0)</f>
        <v>15</v>
      </c>
      <c r="BT209" s="73" t="s">
        <v>351</v>
      </c>
      <c r="BV209" t="s">
        <v>258</v>
      </c>
      <c r="BW209">
        <v>1</v>
      </c>
      <c r="BX209">
        <v>150</v>
      </c>
      <c r="BY209">
        <v>100</v>
      </c>
      <c r="BZ209">
        <f ca="1">INDIRECT(ADDRESS(11+(MATCH(RIGHT(Table13[[#This Row],[spawner_sku]],LEN(Table13[[#This Row],[spawner_sku]])-FIND("/",Table13[[#This Row],[spawner_sku]])),Table1[Entity Prefab])),10,1,1,"Entities"))</f>
        <v>25</v>
      </c>
      <c r="CA209">
        <f ca="1">ROUND((Table13[[#This Row],[XP]]*Table13[[#This Row],[entity_spawned (AVG)]])*(Table13[[#This Row],[activating_chance]]/100),0)</f>
        <v>25</v>
      </c>
      <c r="CB209" s="73" t="s">
        <v>351</v>
      </c>
      <c r="CD209" t="s">
        <v>238</v>
      </c>
      <c r="CE209">
        <v>1</v>
      </c>
      <c r="CF209">
        <v>150</v>
      </c>
      <c r="CG209">
        <v>100</v>
      </c>
      <c r="CH209">
        <f ca="1">INDIRECT(ADDRESS(11+(MATCH(RIGHT(Table14[[#This Row],[spawner_sku]],LEN(Table14[[#This Row],[spawner_sku]])-FIND("/",Table14[[#This Row],[spawner_sku]])),Table1[Entity Prefab])),10,1,1,"Entities"))</f>
        <v>75</v>
      </c>
      <c r="CI209">
        <f ca="1">ROUND((Table14[[#This Row],[XP]]*Table14[[#This Row],[entity_spawned (AVG)]])*(Table14[[#This Row],[activating_chance]]/100),0)</f>
        <v>75</v>
      </c>
      <c r="CJ209" s="73" t="s">
        <v>351</v>
      </c>
    </row>
    <row r="210" spans="2:88" x14ac:dyDescent="0.25">
      <c r="B210" s="74" t="s">
        <v>233</v>
      </c>
      <c r="C210">
        <v>1</v>
      </c>
      <c r="D210" s="76">
        <v>5000</v>
      </c>
      <c r="E210" s="76">
        <v>100</v>
      </c>
      <c r="F210" s="76">
        <f ca="1">INDIRECT(ADDRESS(11+(MATCH(RIGHT(Table245[[#This Row],[spawner_sku]],LEN(Table245[[#This Row],[spawner_sku]])-FIND("/",Table245[[#This Row],[spawner_sku]])),Table1[Entity Prefab])),10,1,1,"Entities"))</f>
        <v>75</v>
      </c>
      <c r="G210" s="76">
        <f ca="1">ROUND((Table245[[#This Row],[XP]]*Table245[[#This Row],[entity_spawned (AVG)]])*(Table245[[#This Row],[activating_chance]]/100),0)</f>
        <v>75</v>
      </c>
      <c r="H210" s="73" t="s">
        <v>351</v>
      </c>
      <c r="Z210" t="s">
        <v>243</v>
      </c>
      <c r="AA210">
        <v>1</v>
      </c>
      <c r="AB210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Prefab])),10,1,1,"Entities"))</f>
        <v>175</v>
      </c>
      <c r="AE210" s="76">
        <f ca="1">ROUND((Table2[[#This Row],[XP]]*Table2[[#This Row],[entity_spawned (AVG)]])*(Table2[[#This Row],[activating_chance]]/100),0)</f>
        <v>175</v>
      </c>
      <c r="AF210" s="73" t="s">
        <v>352</v>
      </c>
      <c r="AX210" t="s">
        <v>239</v>
      </c>
      <c r="AY210">
        <v>1</v>
      </c>
      <c r="AZ210">
        <v>2500</v>
      </c>
      <c r="BA210" s="76">
        <v>80</v>
      </c>
      <c r="BB210">
        <f ca="1">INDIRECT(ADDRESS(11+(MATCH(RIGHT(Table61011[[#This Row],[spawner_sku]],LEN(Table61011[[#This Row],[spawner_sku]])-FIND("/",Table61011[[#This Row],[spawner_sku]])),Table1[Entity Prefab])),10,1,1,"Entities"))</f>
        <v>263</v>
      </c>
      <c r="BC210" s="76">
        <f ca="1">ROUND((Table61011[[#This Row],[XP]]*Table61011[[#This Row],[entity_spawned (AVG)]])*(Table61011[[#This Row],[activating_chance]]/100),0)</f>
        <v>210</v>
      </c>
      <c r="BD210" s="73" t="s">
        <v>352</v>
      </c>
      <c r="BF210" t="s">
        <v>463</v>
      </c>
      <c r="BG210">
        <v>2</v>
      </c>
      <c r="BH210">
        <v>200</v>
      </c>
      <c r="BI210">
        <v>30</v>
      </c>
      <c r="BJ210">
        <f ca="1">INDIRECT(ADDRESS(11+(MATCH(RIGHT(Table11[[#This Row],[spawner_sku]],LEN(Table11[[#This Row],[spawner_sku]])-FIND("/",Table11[[#This Row],[spawner_sku]])),Table1[Entity Prefab])),10,1,1,"Entities"))</f>
        <v>0</v>
      </c>
      <c r="BK210">
        <f ca="1">ROUND((Table11[[#This Row],[XP]]*Table11[[#This Row],[entity_spawned (AVG)]])*(Table11[[#This Row],[activating_chance]]/100),0)</f>
        <v>0</v>
      </c>
      <c r="BL210" s="73" t="s">
        <v>352</v>
      </c>
      <c r="BN210" t="s">
        <v>396</v>
      </c>
      <c r="BO210">
        <v>1</v>
      </c>
      <c r="BP210">
        <v>100</v>
      </c>
      <c r="BQ210">
        <v>100</v>
      </c>
      <c r="BR210">
        <f ca="1">INDIRECT(ADDRESS(11+(MATCH(RIGHT(Table12[[#This Row],[spawner_sku]],LEN(Table12[[#This Row],[spawner_sku]])-FIND("/",Table12[[#This Row],[spawner_sku]])),Table1[Entity Prefab])),10,1,1,"Entities"))</f>
        <v>25</v>
      </c>
      <c r="BS210">
        <f ca="1">ROUND((Table12[[#This Row],[XP]]*Table12[[#This Row],[entity_spawned (AVG)]])*(Table12[[#This Row],[activating_chance]]/100),0)</f>
        <v>25</v>
      </c>
      <c r="BT210" s="73" t="s">
        <v>351</v>
      </c>
      <c r="BV210" t="s">
        <v>258</v>
      </c>
      <c r="BW210">
        <v>1</v>
      </c>
      <c r="BX210">
        <v>150</v>
      </c>
      <c r="BY210">
        <v>100</v>
      </c>
      <c r="BZ210">
        <f ca="1">INDIRECT(ADDRESS(11+(MATCH(RIGHT(Table13[[#This Row],[spawner_sku]],LEN(Table13[[#This Row],[spawner_sku]])-FIND("/",Table13[[#This Row],[spawner_sku]])),Table1[Entity Prefab])),10,1,1,"Entities"))</f>
        <v>25</v>
      </c>
      <c r="CA210">
        <f ca="1">ROUND((Table13[[#This Row],[XP]]*Table13[[#This Row],[entity_spawned (AVG)]])*(Table13[[#This Row],[activating_chance]]/100),0)</f>
        <v>25</v>
      </c>
      <c r="CB210" s="73" t="s">
        <v>351</v>
      </c>
      <c r="CD210" t="s">
        <v>238</v>
      </c>
      <c r="CE210">
        <v>1</v>
      </c>
      <c r="CF210">
        <v>100</v>
      </c>
      <c r="CG210">
        <v>100</v>
      </c>
      <c r="CH210">
        <f ca="1">INDIRECT(ADDRESS(11+(MATCH(RIGHT(Table14[[#This Row],[spawner_sku]],LEN(Table14[[#This Row],[spawner_sku]])-FIND("/",Table14[[#This Row],[spawner_sku]])),Table1[Entity Prefab])),10,1,1,"Entities"))</f>
        <v>75</v>
      </c>
      <c r="CI210">
        <f ca="1">ROUND((Table14[[#This Row],[XP]]*Table14[[#This Row],[entity_spawned (AVG)]])*(Table14[[#This Row],[activating_chance]]/100),0)</f>
        <v>75</v>
      </c>
      <c r="CJ210" s="73" t="s">
        <v>351</v>
      </c>
    </row>
    <row r="211" spans="2:88" x14ac:dyDescent="0.25">
      <c r="B211" s="74" t="s">
        <v>233</v>
      </c>
      <c r="C211">
        <v>1</v>
      </c>
      <c r="D211" s="76">
        <v>5000</v>
      </c>
      <c r="E211" s="76">
        <v>100</v>
      </c>
      <c r="F211" s="76">
        <f ca="1">INDIRECT(ADDRESS(11+(MATCH(RIGHT(Table245[[#This Row],[spawner_sku]],LEN(Table245[[#This Row],[spawner_sku]])-FIND("/",Table245[[#This Row],[spawner_sku]])),Table1[Entity Prefab])),10,1,1,"Entities"))</f>
        <v>75</v>
      </c>
      <c r="G211" s="76">
        <f ca="1">ROUND((Table245[[#This Row],[XP]]*Table245[[#This Row],[entity_spawned (AVG)]])*(Table245[[#This Row],[activating_chance]]/100),0)</f>
        <v>75</v>
      </c>
      <c r="H211" s="73" t="s">
        <v>351</v>
      </c>
      <c r="Z211" t="s">
        <v>243</v>
      </c>
      <c r="AA211">
        <v>1</v>
      </c>
      <c r="AB211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Prefab])),10,1,1,"Entities"))</f>
        <v>175</v>
      </c>
      <c r="AE211" s="76">
        <f ca="1">ROUND((Table2[[#This Row],[XP]]*Table2[[#This Row],[entity_spawned (AVG)]])*(Table2[[#This Row],[activating_chance]]/100),0)</f>
        <v>175</v>
      </c>
      <c r="AF211" s="73" t="s">
        <v>352</v>
      </c>
      <c r="AX211" t="s">
        <v>394</v>
      </c>
      <c r="AY211">
        <v>2</v>
      </c>
      <c r="AZ211">
        <v>180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Prefab])),10,1,1,"Entities"))</f>
        <v>175</v>
      </c>
      <c r="BC211" s="76">
        <f ca="1">ROUND((Table61011[[#This Row],[XP]]*Table61011[[#This Row],[entity_spawned (AVG)]])*(Table61011[[#This Row],[activating_chance]]/100),0)</f>
        <v>350</v>
      </c>
      <c r="BD211" s="73" t="s">
        <v>351</v>
      </c>
      <c r="BF211" t="s">
        <v>463</v>
      </c>
      <c r="BG211">
        <v>1</v>
      </c>
      <c r="BH211">
        <v>200</v>
      </c>
      <c r="BI211">
        <v>100</v>
      </c>
      <c r="BJ211">
        <f ca="1">INDIRECT(ADDRESS(11+(MATCH(RIGHT(Table11[[#This Row],[spawner_sku]],LEN(Table11[[#This Row],[spawner_sku]])-FIND("/",Table11[[#This Row],[spawner_sku]])),Table1[Entity Prefab])),10,1,1,"Entities"))</f>
        <v>0</v>
      </c>
      <c r="BK211">
        <f ca="1">ROUND((Table11[[#This Row],[XP]]*Table11[[#This Row],[entity_spawned (AVG)]])*(Table11[[#This Row],[activating_chance]]/100),0)</f>
        <v>0</v>
      </c>
      <c r="BL211" s="73" t="s">
        <v>352</v>
      </c>
      <c r="BN211" t="s">
        <v>396</v>
      </c>
      <c r="BO211">
        <v>3</v>
      </c>
      <c r="BP211">
        <v>100</v>
      </c>
      <c r="BQ211">
        <v>100</v>
      </c>
      <c r="BR211">
        <f ca="1">INDIRECT(ADDRESS(11+(MATCH(RIGHT(Table12[[#This Row],[spawner_sku]],LEN(Table12[[#This Row],[spawner_sku]])-FIND("/",Table12[[#This Row],[spawner_sku]])),Table1[Entity Prefab])),10,1,1,"Entities"))</f>
        <v>25</v>
      </c>
      <c r="BS211">
        <f ca="1">ROUND((Table12[[#This Row],[XP]]*Table12[[#This Row],[entity_spawned (AVG)]])*(Table12[[#This Row],[activating_chance]]/100),0)</f>
        <v>75</v>
      </c>
      <c r="BT211" s="73" t="s">
        <v>351</v>
      </c>
      <c r="BV211" t="s">
        <v>258</v>
      </c>
      <c r="BW211">
        <v>1</v>
      </c>
      <c r="BX211">
        <v>150</v>
      </c>
      <c r="BY211">
        <v>100</v>
      </c>
      <c r="BZ211">
        <f ca="1">INDIRECT(ADDRESS(11+(MATCH(RIGHT(Table13[[#This Row],[spawner_sku]],LEN(Table13[[#This Row],[spawner_sku]])-FIND("/",Table13[[#This Row],[spawner_sku]])),Table1[Entity Prefab])),10,1,1,"Entities"))</f>
        <v>25</v>
      </c>
      <c r="CA211">
        <f ca="1">ROUND((Table13[[#This Row],[XP]]*Table13[[#This Row],[entity_spawned (AVG)]])*(Table13[[#This Row],[activating_chance]]/100),0)</f>
        <v>25</v>
      </c>
      <c r="CB211" s="73" t="s">
        <v>351</v>
      </c>
      <c r="CD211" t="s">
        <v>238</v>
      </c>
      <c r="CE211">
        <v>1</v>
      </c>
      <c r="CF211">
        <v>170</v>
      </c>
      <c r="CG211">
        <v>100</v>
      </c>
      <c r="CH211">
        <f ca="1">INDIRECT(ADDRESS(11+(MATCH(RIGHT(Table14[[#This Row],[spawner_sku]],LEN(Table14[[#This Row],[spawner_sku]])-FIND("/",Table14[[#This Row],[spawner_sku]])),Table1[Entity Prefab])),10,1,1,"Entities"))</f>
        <v>75</v>
      </c>
      <c r="CI211">
        <f ca="1">ROUND((Table14[[#This Row],[XP]]*Table14[[#This Row],[entity_spawned (AVG)]])*(Table14[[#This Row],[activating_chance]]/100),0)</f>
        <v>75</v>
      </c>
      <c r="CJ211" s="73" t="s">
        <v>351</v>
      </c>
    </row>
    <row r="212" spans="2:88" x14ac:dyDescent="0.25">
      <c r="B212" s="74" t="s">
        <v>233</v>
      </c>
      <c r="C212">
        <v>1</v>
      </c>
      <c r="D212" s="76">
        <v>5000</v>
      </c>
      <c r="E212" s="76">
        <v>80</v>
      </c>
      <c r="F212" s="76">
        <f ca="1">INDIRECT(ADDRESS(11+(MATCH(RIGHT(Table245[[#This Row],[spawner_sku]],LEN(Table245[[#This Row],[spawner_sku]])-FIND("/",Table245[[#This Row],[spawner_sku]])),Table1[Entity Prefab])),10,1,1,"Entities"))</f>
        <v>75</v>
      </c>
      <c r="G212" s="76">
        <f ca="1">ROUND((Table245[[#This Row],[XP]]*Table245[[#This Row],[entity_spawned (AVG)]])*(Table245[[#This Row],[activating_chance]]/100),0)</f>
        <v>60</v>
      </c>
      <c r="H212" s="73" t="s">
        <v>351</v>
      </c>
      <c r="Z212" t="s">
        <v>243</v>
      </c>
      <c r="AA212">
        <v>1</v>
      </c>
      <c r="AB212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Prefab])),10,1,1,"Entities"))</f>
        <v>175</v>
      </c>
      <c r="AE212" s="76">
        <f ca="1">ROUND((Table2[[#This Row],[XP]]*Table2[[#This Row],[entity_spawned (AVG)]])*(Table2[[#This Row],[activating_chance]]/100),0)</f>
        <v>175</v>
      </c>
      <c r="AF212" s="73" t="s">
        <v>352</v>
      </c>
      <c r="AX212" t="s">
        <v>394</v>
      </c>
      <c r="AY212">
        <v>3</v>
      </c>
      <c r="AZ212">
        <v>180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Prefab])),10,1,1,"Entities"))</f>
        <v>175</v>
      </c>
      <c r="BC212" s="76">
        <f ca="1">ROUND((Table61011[[#This Row],[XP]]*Table61011[[#This Row],[entity_spawned (AVG)]])*(Table61011[[#This Row],[activating_chance]]/100),0)</f>
        <v>525</v>
      </c>
      <c r="BD212" s="73" t="s">
        <v>351</v>
      </c>
      <c r="BF212" t="s">
        <v>463</v>
      </c>
      <c r="BG212">
        <v>1</v>
      </c>
      <c r="BH212">
        <v>200</v>
      </c>
      <c r="BI212">
        <v>100</v>
      </c>
      <c r="BJ212">
        <f ca="1">INDIRECT(ADDRESS(11+(MATCH(RIGHT(Table11[[#This Row],[spawner_sku]],LEN(Table11[[#This Row],[spawner_sku]])-FIND("/",Table11[[#This Row],[spawner_sku]])),Table1[Entity Prefab])),10,1,1,"Entities"))</f>
        <v>0</v>
      </c>
      <c r="BK212">
        <f ca="1">ROUND((Table11[[#This Row],[XP]]*Table11[[#This Row],[entity_spawned (AVG)]])*(Table11[[#This Row],[activating_chance]]/100),0)</f>
        <v>0</v>
      </c>
      <c r="BL212" s="73" t="s">
        <v>352</v>
      </c>
      <c r="BN212" t="s">
        <v>396</v>
      </c>
      <c r="BO212">
        <v>1</v>
      </c>
      <c r="BP212">
        <v>100</v>
      </c>
      <c r="BQ212">
        <v>30</v>
      </c>
      <c r="BR212">
        <f ca="1">INDIRECT(ADDRESS(11+(MATCH(RIGHT(Table12[[#This Row],[spawner_sku]],LEN(Table12[[#This Row],[spawner_sku]])-FIND("/",Table12[[#This Row],[spawner_sku]])),Table1[Entity Prefab])),10,1,1,"Entities"))</f>
        <v>25</v>
      </c>
      <c r="BS212">
        <f ca="1">ROUND((Table12[[#This Row],[XP]]*Table12[[#This Row],[entity_spawned (AVG)]])*(Table12[[#This Row],[activating_chance]]/100),0)</f>
        <v>8</v>
      </c>
      <c r="BT212" s="73" t="s">
        <v>351</v>
      </c>
      <c r="BV212" t="s">
        <v>258</v>
      </c>
      <c r="BW212">
        <v>1</v>
      </c>
      <c r="BX212">
        <v>150</v>
      </c>
      <c r="BY212">
        <v>100</v>
      </c>
      <c r="BZ212">
        <f ca="1">INDIRECT(ADDRESS(11+(MATCH(RIGHT(Table13[[#This Row],[spawner_sku]],LEN(Table13[[#This Row],[spawner_sku]])-FIND("/",Table13[[#This Row],[spawner_sku]])),Table1[Entity Prefab])),10,1,1,"Entities"))</f>
        <v>25</v>
      </c>
      <c r="CA212">
        <f ca="1">ROUND((Table13[[#This Row],[XP]]*Table13[[#This Row],[entity_spawned (AVG)]])*(Table13[[#This Row],[activating_chance]]/100),0)</f>
        <v>25</v>
      </c>
      <c r="CB212" s="73" t="s">
        <v>351</v>
      </c>
      <c r="CD212" t="s">
        <v>238</v>
      </c>
      <c r="CE212">
        <v>1</v>
      </c>
      <c r="CF212">
        <v>170</v>
      </c>
      <c r="CG212">
        <v>100</v>
      </c>
      <c r="CH212">
        <f ca="1">INDIRECT(ADDRESS(11+(MATCH(RIGHT(Table14[[#This Row],[spawner_sku]],LEN(Table14[[#This Row],[spawner_sku]])-FIND("/",Table14[[#This Row],[spawner_sku]])),Table1[Entity Prefab])),10,1,1,"Entities"))</f>
        <v>75</v>
      </c>
      <c r="CI212">
        <f ca="1">ROUND((Table14[[#This Row],[XP]]*Table14[[#This Row],[entity_spawned (AVG)]])*(Table14[[#This Row],[activating_chance]]/100),0)</f>
        <v>75</v>
      </c>
      <c r="CJ212" s="73" t="s">
        <v>351</v>
      </c>
    </row>
    <row r="213" spans="2:88" x14ac:dyDescent="0.25">
      <c r="B213" s="74" t="s">
        <v>234</v>
      </c>
      <c r="C213">
        <v>1</v>
      </c>
      <c r="D213" s="76">
        <v>180</v>
      </c>
      <c r="E213" s="76">
        <v>100</v>
      </c>
      <c r="F213" s="76">
        <f ca="1">INDIRECT(ADDRESS(11+(MATCH(RIGHT(Table245[[#This Row],[spawner_sku]],LEN(Table245[[#This Row],[spawner_sku]])-FIND("/",Table245[[#This Row],[spawner_sku]])),Table1[Entity Prefab])),10,1,1,"Entities"))</f>
        <v>95</v>
      </c>
      <c r="G213" s="76">
        <f ca="1">ROUND((Table245[[#This Row],[XP]]*Table245[[#This Row],[entity_spawned (AVG)]])*(Table245[[#This Row],[activating_chance]]/100),0)</f>
        <v>95</v>
      </c>
      <c r="H213" s="73" t="s">
        <v>352</v>
      </c>
      <c r="Z213" t="s">
        <v>243</v>
      </c>
      <c r="AA213">
        <v>1</v>
      </c>
      <c r="AB213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Prefab])),10,1,1,"Entities"))</f>
        <v>175</v>
      </c>
      <c r="AE213" s="76">
        <f ca="1">ROUND((Table2[[#This Row],[XP]]*Table2[[#This Row],[entity_spawned (AVG)]])*(Table2[[#This Row],[activating_chance]]/100),0)</f>
        <v>175</v>
      </c>
      <c r="AF213" s="73" t="s">
        <v>352</v>
      </c>
      <c r="AX213" t="s">
        <v>394</v>
      </c>
      <c r="AY213">
        <v>3</v>
      </c>
      <c r="AZ213">
        <v>180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Prefab])),10,1,1,"Entities"))</f>
        <v>175</v>
      </c>
      <c r="BC213" s="76">
        <f ca="1">ROUND((Table61011[[#This Row],[XP]]*Table61011[[#This Row],[entity_spawned (AVG)]])*(Table61011[[#This Row],[activating_chance]]/100),0)</f>
        <v>525</v>
      </c>
      <c r="BD213" s="73" t="s">
        <v>351</v>
      </c>
      <c r="BF213" t="s">
        <v>463</v>
      </c>
      <c r="BG213">
        <v>1</v>
      </c>
      <c r="BH213">
        <v>200</v>
      </c>
      <c r="BI213">
        <v>30</v>
      </c>
      <c r="BJ213">
        <f ca="1">INDIRECT(ADDRESS(11+(MATCH(RIGHT(Table11[[#This Row],[spawner_sku]],LEN(Table11[[#This Row],[spawner_sku]])-FIND("/",Table11[[#This Row],[spawner_sku]])),Table1[Entity Prefab])),10,1,1,"Entities"))</f>
        <v>0</v>
      </c>
      <c r="BK213">
        <f ca="1">ROUND((Table11[[#This Row],[XP]]*Table11[[#This Row],[entity_spawned (AVG)]])*(Table11[[#This Row],[activating_chance]]/100),0)</f>
        <v>0</v>
      </c>
      <c r="BL213" s="73" t="s">
        <v>352</v>
      </c>
      <c r="BN213" t="s">
        <v>396</v>
      </c>
      <c r="BO213">
        <v>2</v>
      </c>
      <c r="BP213">
        <v>100</v>
      </c>
      <c r="BQ213">
        <v>100</v>
      </c>
      <c r="BR213">
        <f ca="1">INDIRECT(ADDRESS(11+(MATCH(RIGHT(Table12[[#This Row],[spawner_sku]],LEN(Table12[[#This Row],[spawner_sku]])-FIND("/",Table12[[#This Row],[spawner_sku]])),Table1[Entity Prefab])),10,1,1,"Entities"))</f>
        <v>25</v>
      </c>
      <c r="BS213">
        <f ca="1">ROUND((Table12[[#This Row],[XP]]*Table12[[#This Row],[entity_spawned (AVG)]])*(Table12[[#This Row],[activating_chance]]/100),0)</f>
        <v>50</v>
      </c>
      <c r="BT213" s="73" t="s">
        <v>351</v>
      </c>
      <c r="BV213" t="s">
        <v>258</v>
      </c>
      <c r="BW213">
        <v>1</v>
      </c>
      <c r="BX213">
        <v>150</v>
      </c>
      <c r="BY213">
        <v>100</v>
      </c>
      <c r="BZ213">
        <f ca="1">INDIRECT(ADDRESS(11+(MATCH(RIGHT(Table13[[#This Row],[spawner_sku]],LEN(Table13[[#This Row],[spawner_sku]])-FIND("/",Table13[[#This Row],[spawner_sku]])),Table1[Entity Prefab])),10,1,1,"Entities"))</f>
        <v>25</v>
      </c>
      <c r="CA213">
        <f ca="1">ROUND((Table13[[#This Row],[XP]]*Table13[[#This Row],[entity_spawned (AVG)]])*(Table13[[#This Row],[activating_chance]]/100),0)</f>
        <v>25</v>
      </c>
      <c r="CB213" s="73" t="s">
        <v>351</v>
      </c>
      <c r="CD213" t="s">
        <v>240</v>
      </c>
      <c r="CE213">
        <v>1</v>
      </c>
      <c r="CF213">
        <v>2500</v>
      </c>
      <c r="CG213">
        <v>100</v>
      </c>
      <c r="CH213">
        <f ca="1">INDIRECT(ADDRESS(11+(MATCH(RIGHT(Table14[[#This Row],[spawner_sku]],LEN(Table14[[#This Row],[spawner_sku]])-FIND("/",Table14[[#This Row],[spawner_sku]])),Table1[Entity Prefab])),10,1,1,"Entities"))</f>
        <v>263</v>
      </c>
      <c r="CI213">
        <f ca="1">ROUND((Table14[[#This Row],[XP]]*Table14[[#This Row],[entity_spawned (AVG)]])*(Table14[[#This Row],[activating_chance]]/100),0)</f>
        <v>263</v>
      </c>
      <c r="CJ213" s="73" t="s">
        <v>352</v>
      </c>
    </row>
    <row r="214" spans="2:88" x14ac:dyDescent="0.25">
      <c r="B214" s="74" t="s">
        <v>234</v>
      </c>
      <c r="C214">
        <v>1</v>
      </c>
      <c r="D214" s="76">
        <v>180</v>
      </c>
      <c r="E214" s="76">
        <v>100</v>
      </c>
      <c r="F214" s="76">
        <f ca="1">INDIRECT(ADDRESS(11+(MATCH(RIGHT(Table245[[#This Row],[spawner_sku]],LEN(Table245[[#This Row],[spawner_sku]])-FIND("/",Table245[[#This Row],[spawner_sku]])),Table1[Entity Prefab])),10,1,1,"Entities"))</f>
        <v>95</v>
      </c>
      <c r="G214" s="76">
        <f ca="1">ROUND((Table245[[#This Row],[XP]]*Table245[[#This Row],[entity_spawned (AVG)]])*(Table245[[#This Row],[activating_chance]]/100),0)</f>
        <v>95</v>
      </c>
      <c r="H214" s="73" t="s">
        <v>352</v>
      </c>
      <c r="Z214" t="s">
        <v>243</v>
      </c>
      <c r="AA214">
        <v>1</v>
      </c>
      <c r="AB214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Prefab])),10,1,1,"Entities"))</f>
        <v>175</v>
      </c>
      <c r="AE214" s="76">
        <f ca="1">ROUND((Table2[[#This Row],[XP]]*Table2[[#This Row],[entity_spawned (AVG)]])*(Table2[[#This Row],[activating_chance]]/100),0)</f>
        <v>175</v>
      </c>
      <c r="AF214" s="73" t="s">
        <v>352</v>
      </c>
      <c r="AX214" t="s">
        <v>394</v>
      </c>
      <c r="AY214">
        <v>3</v>
      </c>
      <c r="AZ214">
        <v>180</v>
      </c>
      <c r="BA214" s="76">
        <v>100</v>
      </c>
      <c r="BB214">
        <f ca="1">INDIRECT(ADDRESS(11+(MATCH(RIGHT(Table61011[[#This Row],[spawner_sku]],LEN(Table61011[[#This Row],[spawner_sku]])-FIND("/",Table61011[[#This Row],[spawner_sku]])),Table1[Entity Prefab])),10,1,1,"Entities"))</f>
        <v>175</v>
      </c>
      <c r="BC214" s="76">
        <f ca="1">ROUND((Table61011[[#This Row],[XP]]*Table61011[[#This Row],[entity_spawned (AVG)]])*(Table61011[[#This Row],[activating_chance]]/100),0)</f>
        <v>525</v>
      </c>
      <c r="BD214" s="73" t="s">
        <v>351</v>
      </c>
      <c r="BF214" t="s">
        <v>463</v>
      </c>
      <c r="BG214">
        <v>1</v>
      </c>
      <c r="BH214">
        <v>200</v>
      </c>
      <c r="BI214">
        <v>100</v>
      </c>
      <c r="BJ214">
        <f ca="1">INDIRECT(ADDRESS(11+(MATCH(RIGHT(Table11[[#This Row],[spawner_sku]],LEN(Table11[[#This Row],[spawner_sku]])-FIND("/",Table11[[#This Row],[spawner_sku]])),Table1[Entity Prefab])),10,1,1,"Entities"))</f>
        <v>0</v>
      </c>
      <c r="BK214">
        <f ca="1">ROUND((Table11[[#This Row],[XP]]*Table11[[#This Row],[entity_spawned (AVG)]])*(Table11[[#This Row],[activating_chance]]/100),0)</f>
        <v>0</v>
      </c>
      <c r="BL214" s="73" t="s">
        <v>352</v>
      </c>
      <c r="BN214" t="s">
        <v>395</v>
      </c>
      <c r="BO214">
        <v>2</v>
      </c>
      <c r="BP214">
        <v>170</v>
      </c>
      <c r="BQ214">
        <v>100</v>
      </c>
      <c r="BR214">
        <f ca="1">INDIRECT(ADDRESS(11+(MATCH(RIGHT(Table12[[#This Row],[spawner_sku]],LEN(Table12[[#This Row],[spawner_sku]])-FIND("/",Table12[[#This Row],[spawner_sku]])),Table1[Entity Prefab])),10,1,1,"Entities"))</f>
        <v>175</v>
      </c>
      <c r="BS214">
        <f ca="1">ROUND((Table12[[#This Row],[XP]]*Table12[[#This Row],[entity_spawned (AVG)]])*(Table12[[#This Row],[activating_chance]]/100),0)</f>
        <v>350</v>
      </c>
      <c r="BT214" s="73" t="s">
        <v>352</v>
      </c>
      <c r="BV214" t="s">
        <v>258</v>
      </c>
      <c r="BW214">
        <v>1</v>
      </c>
      <c r="BX214">
        <v>150</v>
      </c>
      <c r="BY214">
        <v>80</v>
      </c>
      <c r="BZ214">
        <f ca="1">INDIRECT(ADDRESS(11+(MATCH(RIGHT(Table13[[#This Row],[spawner_sku]],LEN(Table13[[#This Row],[spawner_sku]])-FIND("/",Table13[[#This Row],[spawner_sku]])),Table1[Entity Prefab])),10,1,1,"Entities"))</f>
        <v>25</v>
      </c>
      <c r="CA214">
        <f ca="1">ROUND((Table13[[#This Row],[XP]]*Table13[[#This Row],[entity_spawned (AVG)]])*(Table13[[#This Row],[activating_chance]]/100),0)</f>
        <v>20</v>
      </c>
      <c r="CB214" s="73" t="s">
        <v>351</v>
      </c>
      <c r="CD214" t="s">
        <v>240</v>
      </c>
      <c r="CE214">
        <v>1</v>
      </c>
      <c r="CF214">
        <v>2500</v>
      </c>
      <c r="CG214">
        <v>100</v>
      </c>
      <c r="CH214">
        <f ca="1">INDIRECT(ADDRESS(11+(MATCH(RIGHT(Table14[[#This Row],[spawner_sku]],LEN(Table14[[#This Row],[spawner_sku]])-FIND("/",Table14[[#This Row],[spawner_sku]])),Table1[Entity Prefab])),10,1,1,"Entities"))</f>
        <v>263</v>
      </c>
      <c r="CI214">
        <f ca="1">ROUND((Table14[[#This Row],[XP]]*Table14[[#This Row],[entity_spawned (AVG)]])*(Table14[[#This Row],[activating_chance]]/100),0)</f>
        <v>263</v>
      </c>
      <c r="CJ214" s="73" t="s">
        <v>352</v>
      </c>
    </row>
    <row r="215" spans="2:88" x14ac:dyDescent="0.25">
      <c r="B215" s="74" t="s">
        <v>234</v>
      </c>
      <c r="C215">
        <v>1</v>
      </c>
      <c r="D215" s="76">
        <v>200</v>
      </c>
      <c r="E215" s="76">
        <v>90</v>
      </c>
      <c r="F215" s="76">
        <f ca="1">INDIRECT(ADDRESS(11+(MATCH(RIGHT(Table245[[#This Row],[spawner_sku]],LEN(Table245[[#This Row],[spawner_sku]])-FIND("/",Table245[[#This Row],[spawner_sku]])),Table1[Entity Prefab])),10,1,1,"Entities"))</f>
        <v>95</v>
      </c>
      <c r="G215" s="76">
        <f ca="1">ROUND((Table245[[#This Row],[XP]]*Table245[[#This Row],[entity_spawned (AVG)]])*(Table245[[#This Row],[activating_chance]]/100),0)</f>
        <v>86</v>
      </c>
      <c r="H215" s="73" t="s">
        <v>352</v>
      </c>
      <c r="Z215" t="s">
        <v>243</v>
      </c>
      <c r="AA215">
        <v>1</v>
      </c>
      <c r="AB215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Prefab])),10,1,1,"Entities"))</f>
        <v>175</v>
      </c>
      <c r="AE215" s="76">
        <f ca="1">ROUND((Table2[[#This Row],[XP]]*Table2[[#This Row],[entity_spawned (AVG)]])*(Table2[[#This Row],[activating_chance]]/100),0)</f>
        <v>175</v>
      </c>
      <c r="AF215" s="73" t="s">
        <v>352</v>
      </c>
      <c r="AX215" t="s">
        <v>248</v>
      </c>
      <c r="AY215">
        <v>1</v>
      </c>
      <c r="AZ215">
        <v>110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Prefab])),10,1,1,"Entities"))</f>
        <v>25</v>
      </c>
      <c r="BC215" s="76">
        <f ca="1">ROUND((Table61011[[#This Row],[XP]]*Table61011[[#This Row],[entity_spawned (AVG)]])*(Table61011[[#This Row],[activating_chance]]/100),0)</f>
        <v>25</v>
      </c>
      <c r="BD215" s="73" t="s">
        <v>351</v>
      </c>
      <c r="BF215" t="s">
        <v>463</v>
      </c>
      <c r="BG215">
        <v>1</v>
      </c>
      <c r="BH215">
        <v>200</v>
      </c>
      <c r="BI215">
        <v>70</v>
      </c>
      <c r="BJ215">
        <f ca="1">INDIRECT(ADDRESS(11+(MATCH(RIGHT(Table11[[#This Row],[spawner_sku]],LEN(Table11[[#This Row],[spawner_sku]])-FIND("/",Table11[[#This Row],[spawner_sku]])),Table1[Entity Prefab])),10,1,1,"Entities"))</f>
        <v>0</v>
      </c>
      <c r="BK215">
        <f ca="1">ROUND((Table11[[#This Row],[XP]]*Table11[[#This Row],[entity_spawned (AVG)]])*(Table11[[#This Row],[activating_chance]]/100),0)</f>
        <v>0</v>
      </c>
      <c r="BL215" s="73" t="s">
        <v>352</v>
      </c>
      <c r="BN215" t="s">
        <v>395</v>
      </c>
      <c r="BO215">
        <v>1</v>
      </c>
      <c r="BP215">
        <v>170</v>
      </c>
      <c r="BQ215">
        <v>100</v>
      </c>
      <c r="BR215">
        <f ca="1">INDIRECT(ADDRESS(11+(MATCH(RIGHT(Table12[[#This Row],[spawner_sku]],LEN(Table12[[#This Row],[spawner_sku]])-FIND("/",Table12[[#This Row],[spawner_sku]])),Table1[Entity Prefab])),10,1,1,"Entities"))</f>
        <v>175</v>
      </c>
      <c r="BS215">
        <f ca="1">ROUND((Table12[[#This Row],[XP]]*Table12[[#This Row],[entity_spawned (AVG)]])*(Table12[[#This Row],[activating_chance]]/100),0)</f>
        <v>175</v>
      </c>
      <c r="BT215" s="73" t="s">
        <v>352</v>
      </c>
      <c r="BV215" t="s">
        <v>258</v>
      </c>
      <c r="BW215">
        <v>1</v>
      </c>
      <c r="BX215">
        <v>150</v>
      </c>
      <c r="BY215">
        <v>100</v>
      </c>
      <c r="BZ215">
        <f ca="1">INDIRECT(ADDRESS(11+(MATCH(RIGHT(Table13[[#This Row],[spawner_sku]],LEN(Table13[[#This Row],[spawner_sku]])-FIND("/",Table13[[#This Row],[spawner_sku]])),Table1[Entity Prefab])),10,1,1,"Entities"))</f>
        <v>25</v>
      </c>
      <c r="CA215">
        <f ca="1">ROUND((Table13[[#This Row],[XP]]*Table13[[#This Row],[entity_spawned (AVG)]])*(Table13[[#This Row],[activating_chance]]/100),0)</f>
        <v>25</v>
      </c>
      <c r="CB215" s="73" t="s">
        <v>351</v>
      </c>
      <c r="CD215" t="s">
        <v>240</v>
      </c>
      <c r="CE215">
        <v>1</v>
      </c>
      <c r="CF215">
        <v>2500</v>
      </c>
      <c r="CG215">
        <v>100</v>
      </c>
      <c r="CH215">
        <f ca="1">INDIRECT(ADDRESS(11+(MATCH(RIGHT(Table14[[#This Row],[spawner_sku]],LEN(Table14[[#This Row],[spawner_sku]])-FIND("/",Table14[[#This Row],[spawner_sku]])),Table1[Entity Prefab])),10,1,1,"Entities"))</f>
        <v>263</v>
      </c>
      <c r="CI215">
        <f ca="1">ROUND((Table14[[#This Row],[XP]]*Table14[[#This Row],[entity_spawned (AVG)]])*(Table14[[#This Row],[activating_chance]]/100),0)</f>
        <v>263</v>
      </c>
      <c r="CJ215" s="73" t="s">
        <v>352</v>
      </c>
    </row>
    <row r="216" spans="2:88" x14ac:dyDescent="0.25">
      <c r="B216" s="74" t="s">
        <v>234</v>
      </c>
      <c r="C216">
        <v>1</v>
      </c>
      <c r="D216" s="76">
        <v>180</v>
      </c>
      <c r="E216" s="76">
        <v>100</v>
      </c>
      <c r="F216" s="76">
        <f ca="1">INDIRECT(ADDRESS(11+(MATCH(RIGHT(Table245[[#This Row],[spawner_sku]],LEN(Table245[[#This Row],[spawner_sku]])-FIND("/",Table245[[#This Row],[spawner_sku]])),Table1[Entity Prefab])),10,1,1,"Entities"))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">
        <v>352</v>
      </c>
      <c r="Z216" t="s">
        <v>243</v>
      </c>
      <c r="AA216">
        <v>1</v>
      </c>
      <c r="AB21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Prefab])),10,1,1,"Entities"))</f>
        <v>175</v>
      </c>
      <c r="AE216" s="76">
        <f ca="1">ROUND((Table2[[#This Row],[XP]]*Table2[[#This Row],[entity_spawned (AVG)]])*(Table2[[#This Row],[activating_chance]]/100),0)</f>
        <v>175</v>
      </c>
      <c r="AF216" s="73" t="s">
        <v>352</v>
      </c>
      <c r="AX216" t="s">
        <v>248</v>
      </c>
      <c r="AY216">
        <v>6</v>
      </c>
      <c r="AZ216">
        <v>200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Prefab])),10,1,1,"Entities"))</f>
        <v>25</v>
      </c>
      <c r="BC216" s="76">
        <f ca="1">ROUND((Table61011[[#This Row],[XP]]*Table61011[[#This Row],[entity_spawned (AVG)]])*(Table61011[[#This Row],[activating_chance]]/100),0)</f>
        <v>150</v>
      </c>
      <c r="BD216" s="73" t="s">
        <v>351</v>
      </c>
      <c r="BF216" t="s">
        <v>463</v>
      </c>
      <c r="BG216">
        <v>1</v>
      </c>
      <c r="BH216">
        <v>120</v>
      </c>
      <c r="BI216">
        <v>100</v>
      </c>
      <c r="BJ216">
        <f ca="1">INDIRECT(ADDRESS(11+(MATCH(RIGHT(Table11[[#This Row],[spawner_sku]],LEN(Table11[[#This Row],[spawner_sku]])-FIND("/",Table11[[#This Row],[spawner_sku]])),Table1[Entity Prefab])),10,1,1,"Entities"))</f>
        <v>0</v>
      </c>
      <c r="BK216">
        <f ca="1">ROUND((Table11[[#This Row],[XP]]*Table11[[#This Row],[entity_spawned (AVG)]])*(Table11[[#This Row],[activating_chance]]/100),0)</f>
        <v>0</v>
      </c>
      <c r="BL216" s="73" t="s">
        <v>352</v>
      </c>
      <c r="BN216" t="s">
        <v>395</v>
      </c>
      <c r="BO216">
        <v>2</v>
      </c>
      <c r="BP216">
        <v>170</v>
      </c>
      <c r="BQ216">
        <v>100</v>
      </c>
      <c r="BR216">
        <f ca="1">INDIRECT(ADDRESS(11+(MATCH(RIGHT(Table12[[#This Row],[spawner_sku]],LEN(Table12[[#This Row],[spawner_sku]])-FIND("/",Table12[[#This Row],[spawner_sku]])),Table1[Entity Prefab])),10,1,1,"Entities"))</f>
        <v>175</v>
      </c>
      <c r="BS216">
        <f ca="1">ROUND((Table12[[#This Row],[XP]]*Table12[[#This Row],[entity_spawned (AVG)]])*(Table12[[#This Row],[activating_chance]]/100),0)</f>
        <v>350</v>
      </c>
      <c r="BT216" s="73" t="s">
        <v>352</v>
      </c>
      <c r="BV216" t="s">
        <v>258</v>
      </c>
      <c r="BW216">
        <v>1</v>
      </c>
      <c r="BX216">
        <v>150</v>
      </c>
      <c r="BY216">
        <v>100</v>
      </c>
      <c r="BZ216">
        <f ca="1">INDIRECT(ADDRESS(11+(MATCH(RIGHT(Table13[[#This Row],[spawner_sku]],LEN(Table13[[#This Row],[spawner_sku]])-FIND("/",Table13[[#This Row],[spawner_sku]])),Table1[Entity Prefab])),10,1,1,"Entities"))</f>
        <v>25</v>
      </c>
      <c r="CA216">
        <f ca="1">ROUND((Table13[[#This Row],[XP]]*Table13[[#This Row],[entity_spawned (AVG)]])*(Table13[[#This Row],[activating_chance]]/100),0)</f>
        <v>25</v>
      </c>
      <c r="CB216" s="73" t="s">
        <v>351</v>
      </c>
      <c r="CD216" t="s">
        <v>240</v>
      </c>
      <c r="CE216">
        <v>1</v>
      </c>
      <c r="CF216">
        <v>2500</v>
      </c>
      <c r="CG216">
        <v>100</v>
      </c>
      <c r="CH216">
        <f ca="1">INDIRECT(ADDRESS(11+(MATCH(RIGHT(Table14[[#This Row],[spawner_sku]],LEN(Table14[[#This Row],[spawner_sku]])-FIND("/",Table14[[#This Row],[spawner_sku]])),Table1[Entity Prefab])),10,1,1,"Entities"))</f>
        <v>263</v>
      </c>
      <c r="CI216">
        <f ca="1">ROUND((Table14[[#This Row],[XP]]*Table14[[#This Row],[entity_spawned (AVG)]])*(Table14[[#This Row],[activating_chance]]/100),0)</f>
        <v>263</v>
      </c>
      <c r="CJ216" s="73" t="s">
        <v>352</v>
      </c>
    </row>
    <row r="217" spans="2:88" x14ac:dyDescent="0.25">
      <c r="B217" s="74" t="s">
        <v>234</v>
      </c>
      <c r="C217">
        <v>1</v>
      </c>
      <c r="D217" s="76">
        <v>200</v>
      </c>
      <c r="E217" s="76">
        <v>100</v>
      </c>
      <c r="F217" s="76">
        <f ca="1">INDIRECT(ADDRESS(11+(MATCH(RIGHT(Table245[[#This Row],[spawner_sku]],LEN(Table245[[#This Row],[spawner_sku]])-FIND("/",Table245[[#This Row],[spawner_sku]])),Table1[Entity Prefab])),10,1,1,"Entities"))</f>
        <v>95</v>
      </c>
      <c r="G217" s="76">
        <f ca="1">ROUND((Table245[[#This Row],[XP]]*Table245[[#This Row],[entity_spawned (AVG)]])*(Table245[[#This Row],[activating_chance]]/100),0)</f>
        <v>95</v>
      </c>
      <c r="H217" s="73" t="s">
        <v>352</v>
      </c>
      <c r="Z217" t="s">
        <v>243</v>
      </c>
      <c r="AA217">
        <v>1</v>
      </c>
      <c r="AB217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Prefab])),10,1,1,"Entities"))</f>
        <v>175</v>
      </c>
      <c r="AE217" s="76">
        <f ca="1">ROUND((Table2[[#This Row],[XP]]*Table2[[#This Row],[entity_spawned (AVG)]])*(Table2[[#This Row],[activating_chance]]/100),0)</f>
        <v>175</v>
      </c>
      <c r="AF217" s="73" t="s">
        <v>352</v>
      </c>
      <c r="AX217" t="s">
        <v>248</v>
      </c>
      <c r="AY217">
        <v>3</v>
      </c>
      <c r="AZ217">
        <v>180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Prefab])),10,1,1,"Entities"))</f>
        <v>25</v>
      </c>
      <c r="BC217" s="76">
        <f ca="1">ROUND((Table61011[[#This Row],[XP]]*Table61011[[#This Row],[entity_spawned (AVG)]])*(Table61011[[#This Row],[activating_chance]]/100),0)</f>
        <v>75</v>
      </c>
      <c r="BD217" s="73" t="s">
        <v>351</v>
      </c>
      <c r="BF217" t="s">
        <v>463</v>
      </c>
      <c r="BG217">
        <v>1</v>
      </c>
      <c r="BH217">
        <v>200</v>
      </c>
      <c r="BI217">
        <v>30</v>
      </c>
      <c r="BJ217">
        <f ca="1">INDIRECT(ADDRESS(11+(MATCH(RIGHT(Table11[[#This Row],[spawner_sku]],LEN(Table11[[#This Row],[spawner_sku]])-FIND("/",Table11[[#This Row],[spawner_sku]])),Table1[Entity Prefab])),10,1,1,"Entities"))</f>
        <v>0</v>
      </c>
      <c r="BK217">
        <f ca="1">ROUND((Table11[[#This Row],[XP]]*Table11[[#This Row],[entity_spawned (AVG)]])*(Table11[[#This Row],[activating_chance]]/100),0)</f>
        <v>0</v>
      </c>
      <c r="BL217" s="73" t="s">
        <v>352</v>
      </c>
      <c r="BN217" t="s">
        <v>395</v>
      </c>
      <c r="BO217">
        <v>1</v>
      </c>
      <c r="BP217">
        <v>170</v>
      </c>
      <c r="BQ217">
        <v>30</v>
      </c>
      <c r="BR217">
        <f ca="1">INDIRECT(ADDRESS(11+(MATCH(RIGHT(Table12[[#This Row],[spawner_sku]],LEN(Table12[[#This Row],[spawner_sku]])-FIND("/",Table12[[#This Row],[spawner_sku]])),Table1[Entity Prefab])),10,1,1,"Entities"))</f>
        <v>175</v>
      </c>
      <c r="BS217">
        <f ca="1">ROUND((Table12[[#This Row],[XP]]*Table12[[#This Row],[entity_spawned (AVG)]])*(Table12[[#This Row],[activating_chance]]/100),0)</f>
        <v>53</v>
      </c>
      <c r="BT217" s="73" t="s">
        <v>352</v>
      </c>
      <c r="BV217" t="s">
        <v>258</v>
      </c>
      <c r="BW217">
        <v>1</v>
      </c>
      <c r="BX217">
        <v>150</v>
      </c>
      <c r="BY217">
        <v>100</v>
      </c>
      <c r="BZ217">
        <f ca="1">INDIRECT(ADDRESS(11+(MATCH(RIGHT(Table13[[#This Row],[spawner_sku]],LEN(Table13[[#This Row],[spawner_sku]])-FIND("/",Table13[[#This Row],[spawner_sku]])),Table1[Entity Prefab])),10,1,1,"Entities"))</f>
        <v>25</v>
      </c>
      <c r="CA217">
        <f ca="1">ROUND((Table13[[#This Row],[XP]]*Table13[[#This Row],[entity_spawned (AVG)]])*(Table13[[#This Row],[activating_chance]]/100),0)</f>
        <v>25</v>
      </c>
      <c r="CB217" s="73" t="s">
        <v>351</v>
      </c>
      <c r="CD217" t="s">
        <v>240</v>
      </c>
      <c r="CE217">
        <v>1</v>
      </c>
      <c r="CF217">
        <v>2500</v>
      </c>
      <c r="CG217">
        <v>100</v>
      </c>
      <c r="CH217">
        <f ca="1">INDIRECT(ADDRESS(11+(MATCH(RIGHT(Table14[[#This Row],[spawner_sku]],LEN(Table14[[#This Row],[spawner_sku]])-FIND("/",Table14[[#This Row],[spawner_sku]])),Table1[Entity Prefab])),10,1,1,"Entities"))</f>
        <v>263</v>
      </c>
      <c r="CI217">
        <f ca="1">ROUND((Table14[[#This Row],[XP]]*Table14[[#This Row],[entity_spawned (AVG)]])*(Table14[[#This Row],[activating_chance]]/100),0)</f>
        <v>263</v>
      </c>
      <c r="CJ217" s="73" t="s">
        <v>352</v>
      </c>
    </row>
    <row r="218" spans="2:88" x14ac:dyDescent="0.25">
      <c r="B218" s="74" t="s">
        <v>234</v>
      </c>
      <c r="C218">
        <v>1</v>
      </c>
      <c r="D218" s="76">
        <v>250</v>
      </c>
      <c r="E218" s="76">
        <v>80</v>
      </c>
      <c r="F218" s="76">
        <f ca="1">INDIRECT(ADDRESS(11+(MATCH(RIGHT(Table245[[#This Row],[spawner_sku]],LEN(Table245[[#This Row],[spawner_sku]])-FIND("/",Table245[[#This Row],[spawner_sku]])),Table1[Entity Prefab])),10,1,1,"Entities"))</f>
        <v>95</v>
      </c>
      <c r="G218" s="76">
        <f ca="1">ROUND((Table245[[#This Row],[XP]]*Table245[[#This Row],[entity_spawned (AVG)]])*(Table245[[#This Row],[activating_chance]]/100),0)</f>
        <v>76</v>
      </c>
      <c r="H218" s="73" t="s">
        <v>352</v>
      </c>
      <c r="Z218" t="s">
        <v>243</v>
      </c>
      <c r="AA218">
        <v>1</v>
      </c>
      <c r="AB218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Prefab])),10,1,1,"Entities"))</f>
        <v>175</v>
      </c>
      <c r="AE218" s="76">
        <f ca="1">ROUND((Table2[[#This Row],[XP]]*Table2[[#This Row],[entity_spawned (AVG)]])*(Table2[[#This Row],[activating_chance]]/100),0)</f>
        <v>175</v>
      </c>
      <c r="AF218" s="73" t="s">
        <v>352</v>
      </c>
      <c r="AX218" t="s">
        <v>248</v>
      </c>
      <c r="AY218">
        <v>3</v>
      </c>
      <c r="AZ218">
        <v>180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351</v>
      </c>
      <c r="BF218" t="s">
        <v>463</v>
      </c>
      <c r="BG218">
        <v>1</v>
      </c>
      <c r="BH218">
        <v>120</v>
      </c>
      <c r="BI218">
        <v>100</v>
      </c>
      <c r="BJ218">
        <f ca="1">INDIRECT(ADDRESS(11+(MATCH(RIGHT(Table11[[#This Row],[spawner_sku]],LEN(Table11[[#This Row],[spawner_sku]])-FIND("/",Table11[[#This Row],[spawner_sku]])),Table1[Entity Prefab])),10,1,1,"Entities"))</f>
        <v>0</v>
      </c>
      <c r="BK218">
        <f ca="1">ROUND((Table11[[#This Row],[XP]]*Table11[[#This Row],[entity_spawned (AVG)]])*(Table11[[#This Row],[activating_chance]]/100),0)</f>
        <v>0</v>
      </c>
      <c r="BL218" s="73" t="s">
        <v>352</v>
      </c>
      <c r="BN218" t="s">
        <v>395</v>
      </c>
      <c r="BO218">
        <v>1</v>
      </c>
      <c r="BP218">
        <v>170</v>
      </c>
      <c r="BQ218">
        <v>80</v>
      </c>
      <c r="BR218">
        <f ca="1">INDIRECT(ADDRESS(11+(MATCH(RIGHT(Table12[[#This Row],[spawner_sku]],LEN(Table12[[#This Row],[spawner_sku]])-FIND("/",Table12[[#This Row],[spawner_sku]])),Table1[Entity Prefab])),10,1,1,"Entities"))</f>
        <v>175</v>
      </c>
      <c r="BS218">
        <f ca="1">ROUND((Table12[[#This Row],[XP]]*Table12[[#This Row],[entity_spawned (AVG)]])*(Table12[[#This Row],[activating_chance]]/100),0)</f>
        <v>140</v>
      </c>
      <c r="BT218" s="73" t="s">
        <v>352</v>
      </c>
      <c r="BV218" t="s">
        <v>258</v>
      </c>
      <c r="BW218">
        <v>1</v>
      </c>
      <c r="BX218">
        <v>150</v>
      </c>
      <c r="BY218">
        <v>100</v>
      </c>
      <c r="BZ218">
        <f ca="1">INDIRECT(ADDRESS(11+(MATCH(RIGHT(Table13[[#This Row],[spawner_sku]],LEN(Table13[[#This Row],[spawner_sku]])-FIND("/",Table13[[#This Row],[spawner_sku]])),Table1[Entity Prefab])),10,1,1,"Entities"))</f>
        <v>25</v>
      </c>
      <c r="CA218">
        <f ca="1">ROUND((Table13[[#This Row],[XP]]*Table13[[#This Row],[entity_spawned (AVG)]])*(Table13[[#This Row],[activating_chance]]/100),0)</f>
        <v>25</v>
      </c>
      <c r="CB218" s="73" t="s">
        <v>351</v>
      </c>
      <c r="CD218" t="s">
        <v>242</v>
      </c>
      <c r="CE218">
        <v>1</v>
      </c>
      <c r="CF218">
        <v>2000</v>
      </c>
      <c r="CG218">
        <v>100</v>
      </c>
      <c r="CH218">
        <f ca="1">INDIRECT(ADDRESS(11+(MATCH(RIGHT(Table14[[#This Row],[spawner_sku]],LEN(Table14[[#This Row],[spawner_sku]])-FIND("/",Table14[[#This Row],[spawner_sku]])),Table1[Entity Prefab])),10,1,1,"Entities"))</f>
        <v>175</v>
      </c>
      <c r="CI218">
        <f ca="1">ROUND((Table14[[#This Row],[XP]]*Table14[[#This Row],[entity_spawned (AVG)]])*(Table14[[#This Row],[activating_chance]]/100),0)</f>
        <v>175</v>
      </c>
      <c r="CJ218" s="73" t="s">
        <v>352</v>
      </c>
    </row>
    <row r="219" spans="2:88" x14ac:dyDescent="0.25">
      <c r="B219" s="74" t="s">
        <v>234</v>
      </c>
      <c r="C219">
        <v>1</v>
      </c>
      <c r="D219" s="76">
        <v>250</v>
      </c>
      <c r="E219" s="76">
        <v>90</v>
      </c>
      <c r="F219" s="76">
        <f ca="1">INDIRECT(ADDRESS(11+(MATCH(RIGHT(Table245[[#This Row],[spawner_sku]],LEN(Table245[[#This Row],[spawner_sku]])-FIND("/",Table245[[#This Row],[spawner_sku]])),Table1[Entity Prefab])),10,1,1,"Entities"))</f>
        <v>95</v>
      </c>
      <c r="G219" s="76">
        <f ca="1">ROUND((Table245[[#This Row],[XP]]*Table245[[#This Row],[entity_spawned (AVG)]])*(Table245[[#This Row],[activating_chance]]/100),0)</f>
        <v>86</v>
      </c>
      <c r="H219" s="73" t="s">
        <v>352</v>
      </c>
      <c r="Z219" t="s">
        <v>243</v>
      </c>
      <c r="AA219">
        <v>1</v>
      </c>
      <c r="AB219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Prefab])),10,1,1,"Entities"))</f>
        <v>175</v>
      </c>
      <c r="AE219" s="76">
        <f ca="1">ROUND((Table2[[#This Row],[XP]]*Table2[[#This Row],[entity_spawned (AVG)]])*(Table2[[#This Row],[activating_chance]]/100),0)</f>
        <v>175</v>
      </c>
      <c r="AF219" s="73" t="s">
        <v>352</v>
      </c>
      <c r="AX219" t="s">
        <v>248</v>
      </c>
      <c r="AY219">
        <v>2</v>
      </c>
      <c r="AZ219">
        <v>200</v>
      </c>
      <c r="BA219" s="76">
        <v>80</v>
      </c>
      <c r="BB219">
        <f ca="1">INDIRECT(ADDRESS(11+(MATCH(RIGHT(Table61011[[#This Row],[spawner_sku]],LEN(Table61011[[#This Row],[spawner_sku]])-FIND("/",Table61011[[#This Row],[spawner_sku]])),Table1[Entity Prefab])),10,1,1,"Entities"))</f>
        <v>25</v>
      </c>
      <c r="BC219" s="76">
        <f ca="1">ROUND((Table61011[[#This Row],[XP]]*Table61011[[#This Row],[entity_spawned (AVG)]])*(Table61011[[#This Row],[activating_chance]]/100),0)</f>
        <v>40</v>
      </c>
      <c r="BD219" s="73" t="s">
        <v>351</v>
      </c>
      <c r="BF219" t="s">
        <v>463</v>
      </c>
      <c r="BG219">
        <v>1</v>
      </c>
      <c r="BH219">
        <v>200</v>
      </c>
      <c r="BI219">
        <v>80</v>
      </c>
      <c r="BJ219">
        <f ca="1">INDIRECT(ADDRESS(11+(MATCH(RIGHT(Table11[[#This Row],[spawner_sku]],LEN(Table11[[#This Row],[spawner_sku]])-FIND("/",Table11[[#This Row],[spawner_sku]])),Table1[Entity Prefab])),10,1,1,"Entities"))</f>
        <v>0</v>
      </c>
      <c r="BK219">
        <f ca="1">ROUND((Table11[[#This Row],[XP]]*Table11[[#This Row],[entity_spawned (AVG)]])*(Table11[[#This Row],[activating_chance]]/100),0)</f>
        <v>0</v>
      </c>
      <c r="BL219" s="73" t="s">
        <v>352</v>
      </c>
      <c r="BN219" t="s">
        <v>395</v>
      </c>
      <c r="BO219">
        <v>2</v>
      </c>
      <c r="BP219">
        <v>170</v>
      </c>
      <c r="BQ219">
        <v>100</v>
      </c>
      <c r="BR219">
        <f ca="1">INDIRECT(ADDRESS(11+(MATCH(RIGHT(Table12[[#This Row],[spawner_sku]],LEN(Table12[[#This Row],[spawner_sku]])-FIND("/",Table12[[#This Row],[spawner_sku]])),Table1[Entity Prefab])),10,1,1,"Entities"))</f>
        <v>175</v>
      </c>
      <c r="BS219">
        <f ca="1">ROUND((Table12[[#This Row],[XP]]*Table12[[#This Row],[entity_spawned (AVG)]])*(Table12[[#This Row],[activating_chance]]/100),0)</f>
        <v>350</v>
      </c>
      <c r="BT219" s="73" t="s">
        <v>352</v>
      </c>
      <c r="BV219" t="s">
        <v>258</v>
      </c>
      <c r="BW219">
        <v>1</v>
      </c>
      <c r="BX219">
        <v>150</v>
      </c>
      <c r="BY219">
        <v>100</v>
      </c>
      <c r="BZ219">
        <f ca="1">INDIRECT(ADDRESS(11+(MATCH(RIGHT(Table13[[#This Row],[spawner_sku]],LEN(Table13[[#This Row],[spawner_sku]])-FIND("/",Table13[[#This Row],[spawner_sku]])),Table1[Entity Prefab])),10,1,1,"Entities"))</f>
        <v>25</v>
      </c>
      <c r="CA219">
        <f ca="1">ROUND((Table13[[#This Row],[XP]]*Table13[[#This Row],[entity_spawned (AVG)]])*(Table13[[#This Row],[activating_chance]]/100),0)</f>
        <v>25</v>
      </c>
      <c r="CB219" s="73" t="s">
        <v>351</v>
      </c>
      <c r="CD219" t="s">
        <v>242</v>
      </c>
      <c r="CE219">
        <v>1</v>
      </c>
      <c r="CF219">
        <v>2000</v>
      </c>
      <c r="CG219">
        <v>100</v>
      </c>
      <c r="CH219">
        <f ca="1">INDIRECT(ADDRESS(11+(MATCH(RIGHT(Table14[[#This Row],[spawner_sku]],LEN(Table14[[#This Row],[spawner_sku]])-FIND("/",Table14[[#This Row],[spawner_sku]])),Table1[Entity Prefab])),10,1,1,"Entities"))</f>
        <v>175</v>
      </c>
      <c r="CI219">
        <f ca="1">ROUND((Table14[[#This Row],[XP]]*Table14[[#This Row],[entity_spawned (AVG)]])*(Table14[[#This Row],[activating_chance]]/100),0)</f>
        <v>175</v>
      </c>
      <c r="CJ219" s="73" t="s">
        <v>352</v>
      </c>
    </row>
    <row r="220" spans="2:88" x14ac:dyDescent="0.25">
      <c r="B220" s="74" t="s">
        <v>234</v>
      </c>
      <c r="C220">
        <v>1</v>
      </c>
      <c r="D220" s="76">
        <v>180</v>
      </c>
      <c r="E220" s="76">
        <v>100</v>
      </c>
      <c r="F220" s="76">
        <f ca="1">INDIRECT(ADDRESS(11+(MATCH(RIGHT(Table245[[#This Row],[spawner_sku]],LEN(Table245[[#This Row],[spawner_sku]])-FIND("/",Table245[[#This Row],[spawner_sku]])),Table1[Entity Prefab])),10,1,1,"Entities"))</f>
        <v>95</v>
      </c>
      <c r="G220" s="76">
        <f ca="1">ROUND((Table245[[#This Row],[XP]]*Table245[[#This Row],[entity_spawned (AVG)]])*(Table245[[#This Row],[activating_chance]]/100),0)</f>
        <v>95</v>
      </c>
      <c r="H220" s="73" t="s">
        <v>352</v>
      </c>
      <c r="Z220" t="s">
        <v>243</v>
      </c>
      <c r="AA220">
        <v>1</v>
      </c>
      <c r="AB220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Prefab])),10,1,1,"Entities"))</f>
        <v>175</v>
      </c>
      <c r="AE220" s="76">
        <f ca="1">ROUND((Table2[[#This Row],[XP]]*Table2[[#This Row],[entity_spawned (AVG)]])*(Table2[[#This Row],[activating_chance]]/100),0)</f>
        <v>175</v>
      </c>
      <c r="AF220" s="73" t="s">
        <v>352</v>
      </c>
      <c r="AX220" t="s">
        <v>248</v>
      </c>
      <c r="AY220">
        <v>2</v>
      </c>
      <c r="AZ220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Prefab])),10,1,1,"Entities"))</f>
        <v>25</v>
      </c>
      <c r="BC220" s="76">
        <f ca="1">ROUND((Table61011[[#This Row],[XP]]*Table61011[[#This Row],[entity_spawned (AVG)]])*(Table61011[[#This Row],[activating_chance]]/100),0)</f>
        <v>50</v>
      </c>
      <c r="BD220" s="73" t="s">
        <v>351</v>
      </c>
      <c r="BF220" t="s">
        <v>463</v>
      </c>
      <c r="BG220">
        <v>1</v>
      </c>
      <c r="BH220">
        <v>120</v>
      </c>
      <c r="BI220">
        <v>90</v>
      </c>
      <c r="BJ220">
        <f ca="1">INDIRECT(ADDRESS(11+(MATCH(RIGHT(Table11[[#This Row],[spawner_sku]],LEN(Table11[[#This Row],[spawner_sku]])-FIND("/",Table11[[#This Row],[spawner_sku]])),Table1[Entity Prefab])),10,1,1,"Entities"))</f>
        <v>0</v>
      </c>
      <c r="BK220">
        <f ca="1">ROUND((Table11[[#This Row],[XP]]*Table11[[#This Row],[entity_spawned (AVG)]])*(Table11[[#This Row],[activating_chance]]/100),0)</f>
        <v>0</v>
      </c>
      <c r="BL220" s="73" t="s">
        <v>352</v>
      </c>
      <c r="BV220" t="s">
        <v>258</v>
      </c>
      <c r="BW220">
        <v>1</v>
      </c>
      <c r="BX220">
        <v>150</v>
      </c>
      <c r="BY220">
        <v>100</v>
      </c>
      <c r="BZ220">
        <f ca="1">INDIRECT(ADDRESS(11+(MATCH(RIGHT(Table13[[#This Row],[spawner_sku]],LEN(Table13[[#This Row],[spawner_sku]])-FIND("/",Table13[[#This Row],[spawner_sku]])),Table1[Entity Prefab])),10,1,1,"Entities"))</f>
        <v>25</v>
      </c>
      <c r="CA220">
        <f ca="1">ROUND((Table13[[#This Row],[XP]]*Table13[[#This Row],[entity_spawned (AVG)]])*(Table13[[#This Row],[activating_chance]]/100),0)</f>
        <v>25</v>
      </c>
      <c r="CB220" s="73" t="s">
        <v>351</v>
      </c>
      <c r="CD220" t="s">
        <v>242</v>
      </c>
      <c r="CE220">
        <v>1</v>
      </c>
      <c r="CF220">
        <v>2000</v>
      </c>
      <c r="CG220">
        <v>100</v>
      </c>
      <c r="CH220">
        <f ca="1">INDIRECT(ADDRESS(11+(MATCH(RIGHT(Table14[[#This Row],[spawner_sku]],LEN(Table14[[#This Row],[spawner_sku]])-FIND("/",Table14[[#This Row],[spawner_sku]])),Table1[Entity Prefab])),10,1,1,"Entities"))</f>
        <v>175</v>
      </c>
      <c r="CI220">
        <f ca="1">ROUND((Table14[[#This Row],[XP]]*Table14[[#This Row],[entity_spawned (AVG)]])*(Table14[[#This Row],[activating_chance]]/100),0)</f>
        <v>175</v>
      </c>
      <c r="CJ220" s="73" t="s">
        <v>352</v>
      </c>
    </row>
    <row r="221" spans="2:88" x14ac:dyDescent="0.25">
      <c r="B221" s="74" t="s">
        <v>234</v>
      </c>
      <c r="C221">
        <v>1</v>
      </c>
      <c r="D221" s="76">
        <v>250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352</v>
      </c>
      <c r="Z221" t="s">
        <v>244</v>
      </c>
      <c r="AA221">
        <v>1</v>
      </c>
      <c r="AB221">
        <v>2000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Prefab])),10,1,1,"Entities"))</f>
        <v>175</v>
      </c>
      <c r="AE221" s="76">
        <f ca="1">ROUND((Table2[[#This Row],[XP]]*Table2[[#This Row],[entity_spawned (AVG)]])*(Table2[[#This Row],[activating_chance]]/100),0)</f>
        <v>175</v>
      </c>
      <c r="AF221" s="73" t="s">
        <v>352</v>
      </c>
      <c r="AX221" t="s">
        <v>248</v>
      </c>
      <c r="AY221">
        <v>1</v>
      </c>
      <c r="AZ221">
        <v>130</v>
      </c>
      <c r="BA221" s="76">
        <v>100</v>
      </c>
      <c r="BB221">
        <f ca="1">INDIRECT(ADDRESS(11+(MATCH(RIGHT(Table61011[[#This Row],[spawner_sku]],LEN(Table61011[[#This Row],[spawner_sku]])-FIND("/",Table61011[[#This Row],[spawner_sku]])),Table1[Entity Prefab])),10,1,1,"Entities"))</f>
        <v>25</v>
      </c>
      <c r="BC221" s="76">
        <f ca="1">ROUND((Table61011[[#This Row],[XP]]*Table61011[[#This Row],[entity_spawned (AVG)]])*(Table61011[[#This Row],[activating_chance]]/100),0)</f>
        <v>25</v>
      </c>
      <c r="BD221" s="73" t="s">
        <v>351</v>
      </c>
      <c r="BF221" t="s">
        <v>463</v>
      </c>
      <c r="BG221">
        <v>3</v>
      </c>
      <c r="BH221">
        <v>200</v>
      </c>
      <c r="BI221">
        <v>30</v>
      </c>
      <c r="BJ221">
        <f ca="1">INDIRECT(ADDRESS(11+(MATCH(RIGHT(Table11[[#This Row],[spawner_sku]],LEN(Table11[[#This Row],[spawner_sku]])-FIND("/",Table11[[#This Row],[spawner_sku]])),Table1[Entity Prefab])),10,1,1,"Entities"))</f>
        <v>0</v>
      </c>
      <c r="BK221">
        <f ca="1">ROUND((Table11[[#This Row],[XP]]*Table11[[#This Row],[entity_spawned (AVG)]])*(Table11[[#This Row],[activating_chance]]/100),0)</f>
        <v>0</v>
      </c>
      <c r="BL221" s="73" t="s">
        <v>352</v>
      </c>
      <c r="BV221" t="s">
        <v>258</v>
      </c>
      <c r="BW221">
        <v>1</v>
      </c>
      <c r="BX221">
        <v>150</v>
      </c>
      <c r="BY221">
        <v>100</v>
      </c>
      <c r="BZ221">
        <f ca="1">INDIRECT(ADDRESS(11+(MATCH(RIGHT(Table13[[#This Row],[spawner_sku]],LEN(Table13[[#This Row],[spawner_sku]])-FIND("/",Table13[[#This Row],[spawner_sku]])),Table1[Entity Prefab])),10,1,1,"Entities"))</f>
        <v>25</v>
      </c>
      <c r="CA221">
        <f ca="1">ROUND((Table13[[#This Row],[XP]]*Table13[[#This Row],[entity_spawned (AVG)]])*(Table13[[#This Row],[activating_chance]]/100),0)</f>
        <v>25</v>
      </c>
      <c r="CB221" s="73" t="s">
        <v>351</v>
      </c>
      <c r="CD221" t="s">
        <v>243</v>
      </c>
      <c r="CE221">
        <v>1</v>
      </c>
      <c r="CF221">
        <v>1500</v>
      </c>
      <c r="CG221">
        <v>100</v>
      </c>
      <c r="CH221">
        <f ca="1">INDIRECT(ADDRESS(11+(MATCH(RIGHT(Table14[[#This Row],[spawner_sku]],LEN(Table14[[#This Row],[spawner_sku]])-FIND("/",Table14[[#This Row],[spawner_sku]])),Table1[Entity Prefab])),10,1,1,"Entities"))</f>
        <v>175</v>
      </c>
      <c r="CI221">
        <f ca="1">ROUND((Table14[[#This Row],[XP]]*Table14[[#This Row],[entity_spawned (AVG)]])*(Table14[[#This Row],[activating_chance]]/100),0)</f>
        <v>175</v>
      </c>
      <c r="CJ221" s="73" t="s">
        <v>352</v>
      </c>
    </row>
    <row r="222" spans="2:88" x14ac:dyDescent="0.25">
      <c r="B222" s="74" t="s">
        <v>234</v>
      </c>
      <c r="C222">
        <v>1</v>
      </c>
      <c r="D222" s="76">
        <v>250</v>
      </c>
      <c r="E222" s="76">
        <v>90</v>
      </c>
      <c r="F222" s="76">
        <f ca="1">INDIRECT(ADDRESS(11+(MATCH(RIGHT(Table245[[#This Row],[spawner_sku]],LEN(Table245[[#This Row],[spawner_sku]])-FIND("/",Table245[[#This Row],[spawner_sku]])),Table1[Entity Prefab])),10,1,1,"Entities"))</f>
        <v>95</v>
      </c>
      <c r="G222" s="76">
        <f ca="1">ROUND((Table245[[#This Row],[XP]]*Table245[[#This Row],[entity_spawned (AVG)]])*(Table245[[#This Row],[activating_chance]]/100),0)</f>
        <v>86</v>
      </c>
      <c r="H222" s="73" t="s">
        <v>352</v>
      </c>
      <c r="Z222" t="s">
        <v>244</v>
      </c>
      <c r="AA222">
        <v>1</v>
      </c>
      <c r="AB222">
        <v>2000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Prefab])),10,1,1,"Entities"))</f>
        <v>175</v>
      </c>
      <c r="AE222" s="76">
        <f ca="1">ROUND((Table2[[#This Row],[XP]]*Table2[[#This Row],[entity_spawned (AVG)]])*(Table2[[#This Row],[activating_chance]]/100),0)</f>
        <v>175</v>
      </c>
      <c r="AF222" s="73" t="s">
        <v>352</v>
      </c>
      <c r="AX222" t="s">
        <v>248</v>
      </c>
      <c r="AY222">
        <v>4</v>
      </c>
      <c r="AZ222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Prefab])),10,1,1,"Entities"))</f>
        <v>25</v>
      </c>
      <c r="BC222" s="76">
        <f ca="1">ROUND((Table61011[[#This Row],[XP]]*Table61011[[#This Row],[entity_spawned (AVG)]])*(Table61011[[#This Row],[activating_chance]]/100),0)</f>
        <v>100</v>
      </c>
      <c r="BD222" s="73" t="s">
        <v>351</v>
      </c>
      <c r="BF222" t="s">
        <v>463</v>
      </c>
      <c r="BG222">
        <v>1</v>
      </c>
      <c r="BH222">
        <v>200</v>
      </c>
      <c r="BI222">
        <v>100</v>
      </c>
      <c r="BJ222">
        <f ca="1">INDIRECT(ADDRESS(11+(MATCH(RIGHT(Table11[[#This Row],[spawner_sku]],LEN(Table11[[#This Row],[spawner_sku]])-FIND("/",Table11[[#This Row],[spawner_sku]])),Table1[Entity Prefab])),10,1,1,"Entities"))</f>
        <v>0</v>
      </c>
      <c r="BK222">
        <f ca="1">ROUND((Table11[[#This Row],[XP]]*Table11[[#This Row],[entity_spawned (AVG)]])*(Table11[[#This Row],[activating_chance]]/100),0)</f>
        <v>0</v>
      </c>
      <c r="BL222" s="73" t="s">
        <v>352</v>
      </c>
      <c r="BV222" t="s">
        <v>258</v>
      </c>
      <c r="BW222">
        <v>1</v>
      </c>
      <c r="BX222">
        <v>150</v>
      </c>
      <c r="BY222">
        <v>100</v>
      </c>
      <c r="BZ222">
        <f ca="1">INDIRECT(ADDRESS(11+(MATCH(RIGHT(Table13[[#This Row],[spawner_sku]],LEN(Table13[[#This Row],[spawner_sku]])-FIND("/",Table13[[#This Row],[spawner_sku]])),Table1[Entity Prefab])),10,1,1,"Entities"))</f>
        <v>25</v>
      </c>
      <c r="CA222">
        <f ca="1">ROUND((Table13[[#This Row],[XP]]*Table13[[#This Row],[entity_spawned (AVG)]])*(Table13[[#This Row],[activating_chance]]/100),0)</f>
        <v>25</v>
      </c>
      <c r="CB222" s="73" t="s">
        <v>351</v>
      </c>
      <c r="CD222" t="s">
        <v>542</v>
      </c>
      <c r="CE222">
        <v>1</v>
      </c>
      <c r="CF222">
        <v>140</v>
      </c>
      <c r="CG222">
        <v>100</v>
      </c>
      <c r="CH222">
        <f ca="1">INDIRECT(ADDRESS(11+(MATCH(RIGHT(Table14[[#This Row],[spawner_sku]],LEN(Table14[[#This Row],[spawner_sku]])-FIND("/",Table14[[#This Row],[spawner_sku]])),Table1[Entity Prefab])),10,1,1,"Entities"))</f>
        <v>95</v>
      </c>
      <c r="CI222">
        <f ca="1">ROUND((Table14[[#This Row],[XP]]*Table14[[#This Row],[entity_spawned (AVG)]])*(Table14[[#This Row],[activating_chance]]/100),0)</f>
        <v>95</v>
      </c>
      <c r="CJ222" s="73" t="s">
        <v>352</v>
      </c>
    </row>
    <row r="223" spans="2:88" x14ac:dyDescent="0.25">
      <c r="B223" s="74" t="s">
        <v>234</v>
      </c>
      <c r="C223">
        <v>1</v>
      </c>
      <c r="D223" s="76">
        <v>250</v>
      </c>
      <c r="E223" s="76">
        <v>90</v>
      </c>
      <c r="F223" s="76">
        <f ca="1">INDIRECT(ADDRESS(11+(MATCH(RIGHT(Table245[[#This Row],[spawner_sku]],LEN(Table245[[#This Row],[spawner_sku]])-FIND("/",Table245[[#This Row],[spawner_sku]])),Table1[Entity Prefab])),10,1,1,"Entities"))</f>
        <v>95</v>
      </c>
      <c r="G223" s="76">
        <f ca="1">ROUND((Table245[[#This Row],[XP]]*Table245[[#This Row],[entity_spawned (AVG)]])*(Table245[[#This Row],[activating_chance]]/100),0)</f>
        <v>86</v>
      </c>
      <c r="H223" s="73" t="s">
        <v>352</v>
      </c>
      <c r="Z223" t="s">
        <v>244</v>
      </c>
      <c r="AA223">
        <v>1</v>
      </c>
      <c r="AB223">
        <v>1500</v>
      </c>
      <c r="AC223" s="76">
        <v>40</v>
      </c>
      <c r="AD223">
        <f ca="1">INDIRECT(ADDRESS(11+(MATCH(RIGHT(Table2[[#This Row],[spawner_sku]],LEN(Table2[[#This Row],[spawner_sku]])-FIND("/",Table2[[#This Row],[spawner_sku]])),Table1[Entity Prefab])),10,1,1,"Entities"))</f>
        <v>175</v>
      </c>
      <c r="AE223" s="76">
        <f ca="1">ROUND((Table2[[#This Row],[XP]]*Table2[[#This Row],[entity_spawned (AVG)]])*(Table2[[#This Row],[activating_chance]]/100),0)</f>
        <v>70</v>
      </c>
      <c r="AF223" s="73" t="s">
        <v>352</v>
      </c>
      <c r="AX223" t="s">
        <v>248</v>
      </c>
      <c r="AY223">
        <v>3</v>
      </c>
      <c r="AZ223">
        <v>200</v>
      </c>
      <c r="BA223" s="76">
        <v>100</v>
      </c>
      <c r="BB223">
        <f ca="1">INDIRECT(ADDRESS(11+(MATCH(RIGHT(Table61011[[#This Row],[spawner_sku]],LEN(Table61011[[#This Row],[spawner_sku]])-FIND("/",Table61011[[#This Row],[spawner_sku]])),Table1[Entity Prefab])),10,1,1,"Entities"))</f>
        <v>25</v>
      </c>
      <c r="BC223" s="76">
        <f ca="1">ROUND((Table61011[[#This Row],[XP]]*Table61011[[#This Row],[entity_spawned (AVG)]])*(Table61011[[#This Row],[activating_chance]]/100),0)</f>
        <v>75</v>
      </c>
      <c r="BD223" s="73" t="s">
        <v>351</v>
      </c>
      <c r="BF223" t="s">
        <v>463</v>
      </c>
      <c r="BG223">
        <v>1</v>
      </c>
      <c r="BH223">
        <v>120</v>
      </c>
      <c r="BI223">
        <v>100</v>
      </c>
      <c r="BJ223">
        <f ca="1">INDIRECT(ADDRESS(11+(MATCH(RIGHT(Table11[[#This Row],[spawner_sku]],LEN(Table11[[#This Row],[spawner_sku]])-FIND("/",Table11[[#This Row],[spawner_sku]])),Table1[Entity Prefab])),10,1,1,"Entities"))</f>
        <v>0</v>
      </c>
      <c r="BK223">
        <f ca="1">ROUND((Table11[[#This Row],[XP]]*Table11[[#This Row],[entity_spawned (AVG)]])*(Table11[[#This Row],[activating_chance]]/100),0)</f>
        <v>0</v>
      </c>
      <c r="BL223" s="73" t="s">
        <v>352</v>
      </c>
      <c r="BV223" t="s">
        <v>258</v>
      </c>
      <c r="BW223">
        <v>1</v>
      </c>
      <c r="BX223">
        <v>150</v>
      </c>
      <c r="BY223">
        <v>100</v>
      </c>
      <c r="BZ223">
        <f ca="1">INDIRECT(ADDRESS(11+(MATCH(RIGHT(Table13[[#This Row],[spawner_sku]],LEN(Table13[[#This Row],[spawner_sku]])-FIND("/",Table13[[#This Row],[spawner_sku]])),Table1[Entity Prefab])),10,1,1,"Entities"))</f>
        <v>25</v>
      </c>
      <c r="CA223">
        <f ca="1">ROUND((Table13[[#This Row],[XP]]*Table13[[#This Row],[entity_spawned (AVG)]])*(Table13[[#This Row],[activating_chance]]/100),0)</f>
        <v>25</v>
      </c>
      <c r="CB223" s="73" t="s">
        <v>351</v>
      </c>
      <c r="CD223" t="s">
        <v>542</v>
      </c>
      <c r="CE223">
        <v>1</v>
      </c>
      <c r="CF223">
        <v>60</v>
      </c>
      <c r="CG223">
        <v>10</v>
      </c>
      <c r="CH223">
        <f ca="1">INDIRECT(ADDRESS(11+(MATCH(RIGHT(Table14[[#This Row],[spawner_sku]],LEN(Table14[[#This Row],[spawner_sku]])-FIND("/",Table14[[#This Row],[spawner_sku]])),Table1[Entity Prefab])),10,1,1,"Entities"))</f>
        <v>95</v>
      </c>
      <c r="CI223">
        <f ca="1">ROUND((Table14[[#This Row],[XP]]*Table14[[#This Row],[entity_spawned (AVG)]])*(Table14[[#This Row],[activating_chance]]/100),0)</f>
        <v>10</v>
      </c>
      <c r="CJ223" s="73" t="s">
        <v>352</v>
      </c>
    </row>
    <row r="224" spans="2:88" x14ac:dyDescent="0.25">
      <c r="B224" s="74" t="s">
        <v>234</v>
      </c>
      <c r="C224">
        <v>1</v>
      </c>
      <c r="D224" s="76">
        <v>270</v>
      </c>
      <c r="E224" s="76">
        <v>100</v>
      </c>
      <c r="F224" s="76">
        <f ca="1">INDIRECT(ADDRESS(11+(MATCH(RIGHT(Table245[[#This Row],[spawner_sku]],LEN(Table245[[#This Row],[spawner_sku]])-FIND("/",Table245[[#This Row],[spawner_sku]])),Table1[Entity Prefab])),10,1,1,"Entities"))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">
        <v>352</v>
      </c>
      <c r="Z224" t="s">
        <v>245</v>
      </c>
      <c r="AA224">
        <v>1</v>
      </c>
      <c r="AB224">
        <v>200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Prefab])),10,1,1,"Entities"))</f>
        <v>175</v>
      </c>
      <c r="AE224" s="76">
        <f ca="1">ROUND((Table2[[#This Row],[XP]]*Table2[[#This Row],[entity_spawned (AVG)]])*(Table2[[#This Row],[activating_chance]]/100),0)</f>
        <v>175</v>
      </c>
      <c r="AF224" s="73" t="s">
        <v>351</v>
      </c>
      <c r="AX224" t="s">
        <v>248</v>
      </c>
      <c r="AY224">
        <v>10</v>
      </c>
      <c r="AZ224">
        <v>200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Prefab])),10,1,1,"Entities"))</f>
        <v>25</v>
      </c>
      <c r="BC224" s="76">
        <f ca="1">ROUND((Table61011[[#This Row],[XP]]*Table61011[[#This Row],[entity_spawned (AVG)]])*(Table61011[[#This Row],[activating_chance]]/100),0)</f>
        <v>250</v>
      </c>
      <c r="BD224" s="73" t="s">
        <v>351</v>
      </c>
      <c r="BF224" t="s">
        <v>463</v>
      </c>
      <c r="BG224">
        <v>1</v>
      </c>
      <c r="BH224">
        <v>120</v>
      </c>
      <c r="BI224">
        <v>100</v>
      </c>
      <c r="BJ224">
        <f ca="1">INDIRECT(ADDRESS(11+(MATCH(RIGHT(Table11[[#This Row],[spawner_sku]],LEN(Table11[[#This Row],[spawner_sku]])-FIND("/",Table11[[#This Row],[spawner_sku]])),Table1[Entity Prefab])),10,1,1,"Entities"))</f>
        <v>0</v>
      </c>
      <c r="BK224">
        <f ca="1">ROUND((Table11[[#This Row],[XP]]*Table11[[#This Row],[entity_spawned (AVG)]])*(Table11[[#This Row],[activating_chance]]/100),0)</f>
        <v>0</v>
      </c>
      <c r="BL224" s="73" t="s">
        <v>352</v>
      </c>
      <c r="BV224" t="s">
        <v>258</v>
      </c>
      <c r="BW224">
        <v>1</v>
      </c>
      <c r="BX224">
        <v>150</v>
      </c>
      <c r="BY224">
        <v>10</v>
      </c>
      <c r="BZ224">
        <f ca="1">INDIRECT(ADDRESS(11+(MATCH(RIGHT(Table13[[#This Row],[spawner_sku]],LEN(Table13[[#This Row],[spawner_sku]])-FIND("/",Table13[[#This Row],[spawner_sku]])),Table1[Entity Prefab])),10,1,1,"Entities"))</f>
        <v>25</v>
      </c>
      <c r="CA224">
        <f ca="1">ROUND((Table13[[#This Row],[XP]]*Table13[[#This Row],[entity_spawned (AVG)]])*(Table13[[#This Row],[activating_chance]]/100),0)</f>
        <v>3</v>
      </c>
      <c r="CB224" s="73" t="s">
        <v>351</v>
      </c>
      <c r="CD224" t="s">
        <v>542</v>
      </c>
      <c r="CE224">
        <v>1</v>
      </c>
      <c r="CF224">
        <v>60</v>
      </c>
      <c r="CG224">
        <v>30</v>
      </c>
      <c r="CH224">
        <f ca="1">INDIRECT(ADDRESS(11+(MATCH(RIGHT(Table14[[#This Row],[spawner_sku]],LEN(Table14[[#This Row],[spawner_sku]])-FIND("/",Table14[[#This Row],[spawner_sku]])),Table1[Entity Prefab])),10,1,1,"Entities"))</f>
        <v>95</v>
      </c>
      <c r="CI224">
        <f ca="1">ROUND((Table14[[#This Row],[XP]]*Table14[[#This Row],[entity_spawned (AVG)]])*(Table14[[#This Row],[activating_chance]]/100),0)</f>
        <v>29</v>
      </c>
      <c r="CJ224" s="73" t="s">
        <v>352</v>
      </c>
    </row>
    <row r="225" spans="2:88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352</v>
      </c>
      <c r="Z225" t="s">
        <v>245</v>
      </c>
      <c r="AA225">
        <v>1</v>
      </c>
      <c r="AB225">
        <v>200</v>
      </c>
      <c r="AC225" s="76">
        <v>100</v>
      </c>
      <c r="AD225">
        <f ca="1">INDIRECT(ADDRESS(11+(MATCH(RIGHT(Table2[[#This Row],[spawner_sku]],LEN(Table2[[#This Row],[spawner_sku]])-FIND("/",Table2[[#This Row],[spawner_sku]])),Table1[Entity Prefab])),10,1,1,"Entities"))</f>
        <v>175</v>
      </c>
      <c r="AE225" s="76">
        <f ca="1">ROUND((Table2[[#This Row],[XP]]*Table2[[#This Row],[entity_spawned (AVG)]])*(Table2[[#This Row],[activating_chance]]/100),0)</f>
        <v>175</v>
      </c>
      <c r="AF225" s="73" t="s">
        <v>351</v>
      </c>
      <c r="AX225" t="s">
        <v>248</v>
      </c>
      <c r="AY225">
        <v>3</v>
      </c>
      <c r="AZ225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Prefab])),10,1,1,"Entities"))</f>
        <v>25</v>
      </c>
      <c r="BC225" s="76">
        <f ca="1">ROUND((Table61011[[#This Row],[XP]]*Table61011[[#This Row],[entity_spawned (AVG)]])*(Table61011[[#This Row],[activating_chance]]/100),0)</f>
        <v>75</v>
      </c>
      <c r="BD225" s="73" t="s">
        <v>351</v>
      </c>
      <c r="BF225" t="s">
        <v>463</v>
      </c>
      <c r="BG225">
        <v>1</v>
      </c>
      <c r="BH225">
        <v>120</v>
      </c>
      <c r="BI225">
        <v>100</v>
      </c>
      <c r="BJ225">
        <f ca="1">INDIRECT(ADDRESS(11+(MATCH(RIGHT(Table11[[#This Row],[spawner_sku]],LEN(Table11[[#This Row],[spawner_sku]])-FIND("/",Table11[[#This Row],[spawner_sku]])),Table1[Entity Prefab])),10,1,1,"Entities"))</f>
        <v>0</v>
      </c>
      <c r="BK225">
        <f ca="1">ROUND((Table11[[#This Row],[XP]]*Table11[[#This Row],[entity_spawned (AVG)]])*(Table11[[#This Row],[activating_chance]]/100),0)</f>
        <v>0</v>
      </c>
      <c r="BL225" s="73" t="s">
        <v>352</v>
      </c>
      <c r="BV225" t="s">
        <v>258</v>
      </c>
      <c r="BW225">
        <v>1</v>
      </c>
      <c r="BX225">
        <v>150</v>
      </c>
      <c r="BY225">
        <v>100</v>
      </c>
      <c r="BZ225">
        <f ca="1">INDIRECT(ADDRESS(11+(MATCH(RIGHT(Table13[[#This Row],[spawner_sku]],LEN(Table13[[#This Row],[spawner_sku]])-FIND("/",Table13[[#This Row],[spawner_sku]])),Table1[Entity Prefab])),10,1,1,"Entities"))</f>
        <v>25</v>
      </c>
      <c r="CA225">
        <f ca="1">ROUND((Table13[[#This Row],[XP]]*Table13[[#This Row],[entity_spawned (AVG)]])*(Table13[[#This Row],[activating_chance]]/100),0)</f>
        <v>25</v>
      </c>
      <c r="CB225" s="73" t="s">
        <v>351</v>
      </c>
      <c r="CD225" t="s">
        <v>542</v>
      </c>
      <c r="CE225">
        <v>1</v>
      </c>
      <c r="CF225">
        <v>180</v>
      </c>
      <c r="CG225">
        <v>10</v>
      </c>
      <c r="CH225">
        <f ca="1">INDIRECT(ADDRESS(11+(MATCH(RIGHT(Table14[[#This Row],[spawner_sku]],LEN(Table14[[#This Row],[spawner_sku]])-FIND("/",Table14[[#This Row],[spawner_sku]])),Table1[Entity Prefab])),10,1,1,"Entities"))</f>
        <v>95</v>
      </c>
      <c r="CI225">
        <f ca="1">ROUND((Table14[[#This Row],[XP]]*Table14[[#This Row],[entity_spawned (AVG)]])*(Table14[[#This Row],[activating_chance]]/100),0)</f>
        <v>10</v>
      </c>
      <c r="CJ225" s="73" t="s">
        <v>352</v>
      </c>
    </row>
    <row r="226" spans="2:88" x14ac:dyDescent="0.25">
      <c r="B226" s="74" t="s">
        <v>234</v>
      </c>
      <c r="C226">
        <v>1</v>
      </c>
      <c r="D226" s="76">
        <v>280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352</v>
      </c>
      <c r="Z226" t="s">
        <v>245</v>
      </c>
      <c r="AA226">
        <v>1</v>
      </c>
      <c r="AB22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Prefab])),10,1,1,"Entities"))</f>
        <v>175</v>
      </c>
      <c r="AE226" s="76">
        <f ca="1">ROUND((Table2[[#This Row],[XP]]*Table2[[#This Row],[entity_spawned (AVG)]])*(Table2[[#This Row],[activating_chance]]/100),0)</f>
        <v>175</v>
      </c>
      <c r="AF226" s="73" t="s">
        <v>351</v>
      </c>
      <c r="AX226" t="s">
        <v>248</v>
      </c>
      <c r="AY226">
        <v>3</v>
      </c>
      <c r="AZ226">
        <v>200</v>
      </c>
      <c r="BA226" s="76">
        <v>40</v>
      </c>
      <c r="BB226">
        <f ca="1">INDIRECT(ADDRESS(11+(MATCH(RIGHT(Table61011[[#This Row],[spawner_sku]],LEN(Table61011[[#This Row],[spawner_sku]])-FIND("/",Table61011[[#This Row],[spawner_sku]])),Table1[Entity Prefab])),10,1,1,"Entities"))</f>
        <v>25</v>
      </c>
      <c r="BC226" s="76">
        <f ca="1">ROUND((Table61011[[#This Row],[XP]]*Table61011[[#This Row],[entity_spawned (AVG)]])*(Table61011[[#This Row],[activating_chance]]/100),0)</f>
        <v>30</v>
      </c>
      <c r="BD226" s="73" t="s">
        <v>351</v>
      </c>
      <c r="BF226" t="s">
        <v>463</v>
      </c>
      <c r="BG226">
        <v>3</v>
      </c>
      <c r="BH226">
        <v>200</v>
      </c>
      <c r="BI226">
        <v>70</v>
      </c>
      <c r="BJ226">
        <f ca="1">INDIRECT(ADDRESS(11+(MATCH(RIGHT(Table11[[#This Row],[spawner_sku]],LEN(Table11[[#This Row],[spawner_sku]])-FIND("/",Table11[[#This Row],[spawner_sku]])),Table1[Entity Prefab])),10,1,1,"Entities"))</f>
        <v>0</v>
      </c>
      <c r="BK226">
        <f ca="1">ROUND((Table11[[#This Row],[XP]]*Table11[[#This Row],[entity_spawned (AVG)]])*(Table11[[#This Row],[activating_chance]]/100),0)</f>
        <v>0</v>
      </c>
      <c r="BL226" s="73" t="s">
        <v>352</v>
      </c>
      <c r="BV226" t="s">
        <v>258</v>
      </c>
      <c r="BW226">
        <v>1</v>
      </c>
      <c r="BX226">
        <v>150</v>
      </c>
      <c r="BY226">
        <v>100</v>
      </c>
      <c r="BZ226">
        <f ca="1">INDIRECT(ADDRESS(11+(MATCH(RIGHT(Table13[[#This Row],[spawner_sku]],LEN(Table13[[#This Row],[spawner_sku]])-FIND("/",Table13[[#This Row],[spawner_sku]])),Table1[Entity Prefab])),10,1,1,"Entities"))</f>
        <v>25</v>
      </c>
      <c r="CA226">
        <f ca="1">ROUND((Table13[[#This Row],[XP]]*Table13[[#This Row],[entity_spawned (AVG)]])*(Table13[[#This Row],[activating_chance]]/100),0)</f>
        <v>25</v>
      </c>
      <c r="CB226" s="73" t="s">
        <v>351</v>
      </c>
      <c r="CD226" t="s">
        <v>542</v>
      </c>
      <c r="CE226">
        <v>1</v>
      </c>
      <c r="CF226">
        <v>180</v>
      </c>
      <c r="CG226">
        <v>100</v>
      </c>
      <c r="CH226">
        <f ca="1">INDIRECT(ADDRESS(11+(MATCH(RIGHT(Table14[[#This Row],[spawner_sku]],LEN(Table14[[#This Row],[spawner_sku]])-FIND("/",Table14[[#This Row],[spawner_sku]])),Table1[Entity Prefab])),10,1,1,"Entities"))</f>
        <v>95</v>
      </c>
      <c r="CI226">
        <f ca="1">ROUND((Table14[[#This Row],[XP]]*Table14[[#This Row],[entity_spawned (AVG)]])*(Table14[[#This Row],[activating_chance]]/100),0)</f>
        <v>95</v>
      </c>
      <c r="CJ226" s="73" t="s">
        <v>352</v>
      </c>
    </row>
    <row r="227" spans="2:88" x14ac:dyDescent="0.25">
      <c r="B227" s="74" t="s">
        <v>234</v>
      </c>
      <c r="C227">
        <v>1</v>
      </c>
      <c r="D227" s="76">
        <v>200</v>
      </c>
      <c r="E227" s="76">
        <v>100</v>
      </c>
      <c r="F227" s="76">
        <f ca="1">INDIRECT(ADDRESS(11+(MATCH(RIGHT(Table245[[#This Row],[spawner_sku]],LEN(Table245[[#This Row],[spawner_sku]])-FIND("/",Table245[[#This Row],[spawner_sku]])),Table1[Entity Prefab])),10,1,1,"Entities"))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">
        <v>352</v>
      </c>
      <c r="Z227" t="s">
        <v>394</v>
      </c>
      <c r="AA227">
        <v>1</v>
      </c>
      <c r="AB227">
        <v>150</v>
      </c>
      <c r="AC227" s="76">
        <v>100</v>
      </c>
      <c r="AD227">
        <f ca="1">INDIRECT(ADDRESS(11+(MATCH(RIGHT(Table2[[#This Row],[spawner_sku]],LEN(Table2[[#This Row],[spawner_sku]])-FIND("/",Table2[[#This Row],[spawner_sku]])),Table1[Entity Prefab])),10,1,1,"Entities"))</f>
        <v>175</v>
      </c>
      <c r="AE227" s="76">
        <f ca="1">ROUND((Table2[[#This Row],[XP]]*Table2[[#This Row],[entity_spawned (AVG)]])*(Table2[[#This Row],[activating_chance]]/100),0)</f>
        <v>175</v>
      </c>
      <c r="AF227" s="73" t="s">
        <v>351</v>
      </c>
      <c r="AX227" t="s">
        <v>248</v>
      </c>
      <c r="AY227">
        <v>9</v>
      </c>
      <c r="AZ227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Prefab])),10,1,1,"Entities"))</f>
        <v>25</v>
      </c>
      <c r="BC227" s="76">
        <f ca="1">ROUND((Table61011[[#This Row],[XP]]*Table61011[[#This Row],[entity_spawned (AVG)]])*(Table61011[[#This Row],[activating_chance]]/100),0)</f>
        <v>225</v>
      </c>
      <c r="BD227" s="73" t="s">
        <v>351</v>
      </c>
      <c r="BF227" t="s">
        <v>463</v>
      </c>
      <c r="BG227">
        <v>1</v>
      </c>
      <c r="BH227">
        <v>120</v>
      </c>
      <c r="BI227">
        <v>100</v>
      </c>
      <c r="BJ227">
        <f ca="1">INDIRECT(ADDRESS(11+(MATCH(RIGHT(Table11[[#This Row],[spawner_sku]],LEN(Table11[[#This Row],[spawner_sku]])-FIND("/",Table11[[#This Row],[spawner_sku]])),Table1[Entity Prefab])),10,1,1,"Entities"))</f>
        <v>0</v>
      </c>
      <c r="BK227">
        <f ca="1">ROUND((Table11[[#This Row],[XP]]*Table11[[#This Row],[entity_spawned (AVG)]])*(Table11[[#This Row],[activating_chance]]/100),0)</f>
        <v>0</v>
      </c>
      <c r="BL227" s="73" t="s">
        <v>352</v>
      </c>
      <c r="BV227" t="s">
        <v>258</v>
      </c>
      <c r="BW227">
        <v>1</v>
      </c>
      <c r="BX227">
        <v>150</v>
      </c>
      <c r="BY227">
        <v>100</v>
      </c>
      <c r="BZ227">
        <f ca="1">INDIRECT(ADDRESS(11+(MATCH(RIGHT(Table13[[#This Row],[spawner_sku]],LEN(Table13[[#This Row],[spawner_sku]])-FIND("/",Table13[[#This Row],[spawner_sku]])),Table1[Entity Prefab])),10,1,1,"Entities"))</f>
        <v>25</v>
      </c>
      <c r="CA227">
        <f ca="1">ROUND((Table13[[#This Row],[XP]]*Table13[[#This Row],[entity_spawned (AVG)]])*(Table13[[#This Row],[activating_chance]]/100),0)</f>
        <v>25</v>
      </c>
      <c r="CB227" s="73" t="s">
        <v>351</v>
      </c>
      <c r="CD227" t="s">
        <v>542</v>
      </c>
      <c r="CE227">
        <v>1</v>
      </c>
      <c r="CF227">
        <v>100</v>
      </c>
      <c r="CG227">
        <v>100</v>
      </c>
      <c r="CH227">
        <f ca="1">INDIRECT(ADDRESS(11+(MATCH(RIGHT(Table14[[#This Row],[spawner_sku]],LEN(Table14[[#This Row],[spawner_sku]])-FIND("/",Table14[[#This Row],[spawner_sku]])),Table1[Entity Prefab])),10,1,1,"Entities"))</f>
        <v>95</v>
      </c>
      <c r="CI227">
        <f ca="1">ROUND((Table14[[#This Row],[XP]]*Table14[[#This Row],[entity_spawned (AVG)]])*(Table14[[#This Row],[activating_chance]]/100),0)</f>
        <v>95</v>
      </c>
      <c r="CJ227" s="73" t="s">
        <v>352</v>
      </c>
    </row>
    <row r="228" spans="2:88" x14ac:dyDescent="0.25">
      <c r="B228" s="74" t="s">
        <v>234</v>
      </c>
      <c r="C228">
        <v>1</v>
      </c>
      <c r="D228" s="76">
        <v>180</v>
      </c>
      <c r="E228" s="76">
        <v>100</v>
      </c>
      <c r="F228" s="76">
        <f ca="1">INDIRECT(ADDRESS(11+(MATCH(RIGHT(Table245[[#This Row],[spawner_sku]],LEN(Table245[[#This Row],[spawner_sku]])-FIND("/",Table245[[#This Row],[spawner_sku]])),Table1[Entity Prefab])),10,1,1,"Entities"))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">
        <v>352</v>
      </c>
      <c r="Z228" t="s">
        <v>394</v>
      </c>
      <c r="AA228">
        <v>1</v>
      </c>
      <c r="AB228">
        <v>170</v>
      </c>
      <c r="AC228" s="76">
        <v>80</v>
      </c>
      <c r="AD228">
        <f ca="1">INDIRECT(ADDRESS(11+(MATCH(RIGHT(Table2[[#This Row],[spawner_sku]],LEN(Table2[[#This Row],[spawner_sku]])-FIND("/",Table2[[#This Row],[spawner_sku]])),Table1[Entity Prefab])),10,1,1,"Entities"))</f>
        <v>175</v>
      </c>
      <c r="AE228" s="76">
        <f ca="1">ROUND((Table2[[#This Row],[XP]]*Table2[[#This Row],[entity_spawned (AVG)]])*(Table2[[#This Row],[activating_chance]]/100),0)</f>
        <v>140</v>
      </c>
      <c r="AF228" s="73" t="s">
        <v>351</v>
      </c>
      <c r="AX228" t="s">
        <v>248</v>
      </c>
      <c r="AY228">
        <v>7</v>
      </c>
      <c r="AZ228">
        <v>220</v>
      </c>
      <c r="BA228" s="76">
        <v>80</v>
      </c>
      <c r="BB228">
        <f ca="1">INDIRECT(ADDRESS(11+(MATCH(RIGHT(Table61011[[#This Row],[spawner_sku]],LEN(Table61011[[#This Row],[spawner_sku]])-FIND("/",Table61011[[#This Row],[spawner_sku]])),Table1[Entity Prefab])),10,1,1,"Entities"))</f>
        <v>25</v>
      </c>
      <c r="BC228" s="76">
        <f ca="1">ROUND((Table61011[[#This Row],[XP]]*Table61011[[#This Row],[entity_spawned (AVG)]])*(Table61011[[#This Row],[activating_chance]]/100),0)</f>
        <v>140</v>
      </c>
      <c r="BD228" s="73" t="s">
        <v>351</v>
      </c>
      <c r="BF228" t="s">
        <v>463</v>
      </c>
      <c r="BG228">
        <v>1</v>
      </c>
      <c r="BH228">
        <v>200</v>
      </c>
      <c r="BI228">
        <v>100</v>
      </c>
      <c r="BJ228">
        <f ca="1">INDIRECT(ADDRESS(11+(MATCH(RIGHT(Table11[[#This Row],[spawner_sku]],LEN(Table11[[#This Row],[spawner_sku]])-FIND("/",Table11[[#This Row],[spawner_sku]])),Table1[Entity Prefab])),10,1,1,"Entities"))</f>
        <v>0</v>
      </c>
      <c r="BK228">
        <f ca="1">ROUND((Table11[[#This Row],[XP]]*Table11[[#This Row],[entity_spawned (AVG)]])*(Table11[[#This Row],[activating_chance]]/100),0)</f>
        <v>0</v>
      </c>
      <c r="BL228" s="73" t="s">
        <v>352</v>
      </c>
      <c r="BV228" t="s">
        <v>258</v>
      </c>
      <c r="BW228">
        <v>1</v>
      </c>
      <c r="BX228">
        <v>150</v>
      </c>
      <c r="BY228">
        <v>100</v>
      </c>
      <c r="BZ228">
        <f ca="1">INDIRECT(ADDRESS(11+(MATCH(RIGHT(Table13[[#This Row],[spawner_sku]],LEN(Table13[[#This Row],[spawner_sku]])-FIND("/",Table13[[#This Row],[spawner_sku]])),Table1[Entity Prefab])),10,1,1,"Entities"))</f>
        <v>25</v>
      </c>
      <c r="CA228">
        <f ca="1">ROUND((Table13[[#This Row],[XP]]*Table13[[#This Row],[entity_spawned (AVG)]])*(Table13[[#This Row],[activating_chance]]/100),0)</f>
        <v>25</v>
      </c>
      <c r="CB228" s="73" t="s">
        <v>351</v>
      </c>
      <c r="CD228" t="s">
        <v>542</v>
      </c>
      <c r="CE228">
        <v>1</v>
      </c>
      <c r="CF228">
        <v>100</v>
      </c>
      <c r="CG228">
        <v>100</v>
      </c>
      <c r="CH228">
        <f ca="1">INDIRECT(ADDRESS(11+(MATCH(RIGHT(Table14[[#This Row],[spawner_sku]],LEN(Table14[[#This Row],[spawner_sku]])-FIND("/",Table14[[#This Row],[spawner_sku]])),Table1[Entity Prefab])),10,1,1,"Entities"))</f>
        <v>95</v>
      </c>
      <c r="CI228">
        <f ca="1">ROUND((Table14[[#This Row],[XP]]*Table14[[#This Row],[entity_spawned (AVG)]])*(Table14[[#This Row],[activating_chance]]/100),0)</f>
        <v>95</v>
      </c>
      <c r="CJ228" s="73" t="s">
        <v>352</v>
      </c>
    </row>
    <row r="229" spans="2:88" x14ac:dyDescent="0.25">
      <c r="B229" s="74" t="s">
        <v>234</v>
      </c>
      <c r="C229">
        <v>1</v>
      </c>
      <c r="D229" s="76">
        <v>250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352</v>
      </c>
      <c r="Z229" t="s">
        <v>402</v>
      </c>
      <c r="AA229">
        <v>1</v>
      </c>
      <c r="AB229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Prefab])),10,1,1,"Entities"))</f>
        <v>75</v>
      </c>
      <c r="AE229" s="76">
        <f ca="1">ROUND((Table2[[#This Row],[XP]]*Table2[[#This Row],[entity_spawned (AVG)]])*(Table2[[#This Row],[activating_chance]]/100),0)</f>
        <v>75</v>
      </c>
      <c r="AF229" s="73" t="s">
        <v>351</v>
      </c>
      <c r="AX229" t="s">
        <v>248</v>
      </c>
      <c r="AY229">
        <v>3</v>
      </c>
      <c r="AZ229">
        <v>190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Prefab])),10,1,1,"Entities"))</f>
        <v>25</v>
      </c>
      <c r="BC229" s="76">
        <f ca="1">ROUND((Table61011[[#This Row],[XP]]*Table61011[[#This Row],[entity_spawned (AVG)]])*(Table61011[[#This Row],[activating_chance]]/100),0)</f>
        <v>75</v>
      </c>
      <c r="BD229" s="73" t="s">
        <v>351</v>
      </c>
      <c r="BF229" t="s">
        <v>463</v>
      </c>
      <c r="BG229">
        <v>2</v>
      </c>
      <c r="BH229">
        <v>120</v>
      </c>
      <c r="BI229">
        <v>100</v>
      </c>
      <c r="BJ229">
        <f ca="1">INDIRECT(ADDRESS(11+(MATCH(RIGHT(Table11[[#This Row],[spawner_sku]],LEN(Table11[[#This Row],[spawner_sku]])-FIND("/",Table11[[#This Row],[spawner_sku]])),Table1[Entity Prefab])),10,1,1,"Entities"))</f>
        <v>0</v>
      </c>
      <c r="BK229">
        <f ca="1">ROUND((Table11[[#This Row],[XP]]*Table11[[#This Row],[entity_spawned (AVG)]])*(Table11[[#This Row],[activating_chance]]/100),0)</f>
        <v>0</v>
      </c>
      <c r="BL229" s="73" t="s">
        <v>352</v>
      </c>
      <c r="BV229" t="s">
        <v>258</v>
      </c>
      <c r="BW229">
        <v>1</v>
      </c>
      <c r="BX229">
        <v>150</v>
      </c>
      <c r="BY229">
        <v>100</v>
      </c>
      <c r="BZ229">
        <f ca="1">INDIRECT(ADDRESS(11+(MATCH(RIGHT(Table13[[#This Row],[spawner_sku]],LEN(Table13[[#This Row],[spawner_sku]])-FIND("/",Table13[[#This Row],[spawner_sku]])),Table1[Entity Prefab])),10,1,1,"Entities"))</f>
        <v>25</v>
      </c>
      <c r="CA229">
        <f ca="1">ROUND((Table13[[#This Row],[XP]]*Table13[[#This Row],[entity_spawned (AVG)]])*(Table13[[#This Row],[activating_chance]]/100),0)</f>
        <v>25</v>
      </c>
      <c r="CB229" s="73" t="s">
        <v>351</v>
      </c>
      <c r="CD229" t="s">
        <v>542</v>
      </c>
      <c r="CE229">
        <v>1</v>
      </c>
      <c r="CF229">
        <v>90</v>
      </c>
      <c r="CG229">
        <v>10</v>
      </c>
      <c r="CH229">
        <f ca="1">INDIRECT(ADDRESS(11+(MATCH(RIGHT(Table14[[#This Row],[spawner_sku]],LEN(Table14[[#This Row],[spawner_sku]])-FIND("/",Table14[[#This Row],[spawner_sku]])),Table1[Entity Prefab])),10,1,1,"Entities"))</f>
        <v>95</v>
      </c>
      <c r="CI229">
        <f ca="1">ROUND((Table14[[#This Row],[XP]]*Table14[[#This Row],[entity_spawned (AVG)]])*(Table14[[#This Row],[activating_chance]]/100),0)</f>
        <v>10</v>
      </c>
      <c r="CJ229" s="73" t="s">
        <v>352</v>
      </c>
    </row>
    <row r="230" spans="2:88" x14ac:dyDescent="0.25">
      <c r="B230" s="74" t="s">
        <v>234</v>
      </c>
      <c r="C230">
        <v>1</v>
      </c>
      <c r="D230" s="76">
        <v>270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">
        <v>352</v>
      </c>
      <c r="Z230" t="s">
        <v>402</v>
      </c>
      <c r="AA230">
        <v>1</v>
      </c>
      <c r="AB230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Prefab])),10,1,1,"Entities"))</f>
        <v>75</v>
      </c>
      <c r="AE230" s="76">
        <f ca="1">ROUND((Table2[[#This Row],[XP]]*Table2[[#This Row],[entity_spawned (AVG)]])*(Table2[[#This Row],[activating_chance]]/100),0)</f>
        <v>75</v>
      </c>
      <c r="AF230" s="73" t="s">
        <v>351</v>
      </c>
      <c r="AX230" t="s">
        <v>248</v>
      </c>
      <c r="AY230">
        <v>2</v>
      </c>
      <c r="AZ230">
        <v>200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351</v>
      </c>
      <c r="BF230" t="s">
        <v>463</v>
      </c>
      <c r="BG230">
        <v>1</v>
      </c>
      <c r="BH230">
        <v>120</v>
      </c>
      <c r="BI230">
        <v>100</v>
      </c>
      <c r="BJ230">
        <f ca="1">INDIRECT(ADDRESS(11+(MATCH(RIGHT(Table11[[#This Row],[spawner_sku]],LEN(Table11[[#This Row],[spawner_sku]])-FIND("/",Table11[[#This Row],[spawner_sku]])),Table1[Entity Prefab])),10,1,1,"Entities"))</f>
        <v>0</v>
      </c>
      <c r="BK230">
        <f ca="1">ROUND((Table11[[#This Row],[XP]]*Table11[[#This Row],[entity_spawned (AVG)]])*(Table11[[#This Row],[activating_chance]]/100),0)</f>
        <v>0</v>
      </c>
      <c r="BL230" s="73" t="s">
        <v>352</v>
      </c>
      <c r="BV230" t="s">
        <v>258</v>
      </c>
      <c r="BW230">
        <v>1</v>
      </c>
      <c r="BX230">
        <v>150</v>
      </c>
      <c r="BY230">
        <v>100</v>
      </c>
      <c r="BZ230">
        <f ca="1">INDIRECT(ADDRESS(11+(MATCH(RIGHT(Table13[[#This Row],[spawner_sku]],LEN(Table13[[#This Row],[spawner_sku]])-FIND("/",Table13[[#This Row],[spawner_sku]])),Table1[Entity Prefab])),10,1,1,"Entities"))</f>
        <v>25</v>
      </c>
      <c r="CA230">
        <f ca="1">ROUND((Table13[[#This Row],[XP]]*Table13[[#This Row],[entity_spawned (AVG)]])*(Table13[[#This Row],[activating_chance]]/100),0)</f>
        <v>25</v>
      </c>
      <c r="CB230" s="73" t="s">
        <v>351</v>
      </c>
      <c r="CD230" t="s">
        <v>542</v>
      </c>
      <c r="CE230">
        <v>1</v>
      </c>
      <c r="CF230">
        <v>100</v>
      </c>
      <c r="CG230">
        <v>100</v>
      </c>
      <c r="CH230">
        <f ca="1">INDIRECT(ADDRESS(11+(MATCH(RIGHT(Table14[[#This Row],[spawner_sku]],LEN(Table14[[#This Row],[spawner_sku]])-FIND("/",Table14[[#This Row],[spawner_sku]])),Table1[Entity Prefab])),10,1,1,"Entities"))</f>
        <v>95</v>
      </c>
      <c r="CI230">
        <f ca="1">ROUND((Table14[[#This Row],[XP]]*Table14[[#This Row],[entity_spawned (AVG)]])*(Table14[[#This Row],[activating_chance]]/100),0)</f>
        <v>95</v>
      </c>
      <c r="CJ230" s="73" t="s">
        <v>352</v>
      </c>
    </row>
    <row r="231" spans="2:88" x14ac:dyDescent="0.25">
      <c r="B231" s="74" t="s">
        <v>234</v>
      </c>
      <c r="C231">
        <v>1</v>
      </c>
      <c r="D231" s="76">
        <v>180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352</v>
      </c>
      <c r="Z231" t="s">
        <v>402</v>
      </c>
      <c r="AA231">
        <v>1</v>
      </c>
      <c r="AB231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Prefab])),10,1,1,"Entities"))</f>
        <v>75</v>
      </c>
      <c r="AE231" s="76">
        <f ca="1">ROUND((Table2[[#This Row],[XP]]*Table2[[#This Row],[entity_spawned (AVG)]])*(Table2[[#This Row],[activating_chance]]/100),0)</f>
        <v>75</v>
      </c>
      <c r="AF231" s="73" t="s">
        <v>351</v>
      </c>
      <c r="AX231" t="s">
        <v>248</v>
      </c>
      <c r="AY231">
        <v>2</v>
      </c>
      <c r="AZ231">
        <v>200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351</v>
      </c>
      <c r="BF231" t="s">
        <v>463</v>
      </c>
      <c r="BG231">
        <v>1</v>
      </c>
      <c r="BH231">
        <v>120</v>
      </c>
      <c r="BI231">
        <v>100</v>
      </c>
      <c r="BJ231">
        <f ca="1">INDIRECT(ADDRESS(11+(MATCH(RIGHT(Table11[[#This Row],[spawner_sku]],LEN(Table11[[#This Row],[spawner_sku]])-FIND("/",Table11[[#This Row],[spawner_sku]])),Table1[Entity Prefab])),10,1,1,"Entities"))</f>
        <v>0</v>
      </c>
      <c r="BK231">
        <f ca="1">ROUND((Table11[[#This Row],[XP]]*Table11[[#This Row],[entity_spawned (AVG)]])*(Table11[[#This Row],[activating_chance]]/100),0)</f>
        <v>0</v>
      </c>
      <c r="BL231" s="73" t="s">
        <v>352</v>
      </c>
      <c r="BV231" t="s">
        <v>258</v>
      </c>
      <c r="BW231">
        <v>1</v>
      </c>
      <c r="BX231">
        <v>150</v>
      </c>
      <c r="BY231">
        <v>100</v>
      </c>
      <c r="BZ231">
        <f ca="1">INDIRECT(ADDRESS(11+(MATCH(RIGHT(Table13[[#This Row],[spawner_sku]],LEN(Table13[[#This Row],[spawner_sku]])-FIND("/",Table13[[#This Row],[spawner_sku]])),Table1[Entity Prefab])),10,1,1,"Entities"))</f>
        <v>25</v>
      </c>
      <c r="CA231">
        <f ca="1">ROUND((Table13[[#This Row],[XP]]*Table13[[#This Row],[entity_spawned (AVG)]])*(Table13[[#This Row],[activating_chance]]/100),0)</f>
        <v>25</v>
      </c>
      <c r="CB231" s="73" t="s">
        <v>351</v>
      </c>
      <c r="CD231" t="s">
        <v>542</v>
      </c>
      <c r="CE231">
        <v>3</v>
      </c>
      <c r="CF231">
        <v>180</v>
      </c>
      <c r="CG231">
        <v>100</v>
      </c>
      <c r="CH231">
        <f ca="1">INDIRECT(ADDRESS(11+(MATCH(RIGHT(Table14[[#This Row],[spawner_sku]],LEN(Table14[[#This Row],[spawner_sku]])-FIND("/",Table14[[#This Row],[spawner_sku]])),Table1[Entity Prefab])),10,1,1,"Entities"))</f>
        <v>95</v>
      </c>
      <c r="CI231">
        <f ca="1">ROUND((Table14[[#This Row],[XP]]*Table14[[#This Row],[entity_spawned (AVG)]])*(Table14[[#This Row],[activating_chance]]/100),0)</f>
        <v>285</v>
      </c>
      <c r="CJ231" s="73" t="s">
        <v>352</v>
      </c>
    </row>
    <row r="232" spans="2:88" x14ac:dyDescent="0.25">
      <c r="B232" s="74" t="s">
        <v>234</v>
      </c>
      <c r="C232">
        <v>1</v>
      </c>
      <c r="D232" s="76">
        <v>230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">
        <v>352</v>
      </c>
      <c r="Z232" t="s">
        <v>490</v>
      </c>
      <c r="AA232">
        <v>1</v>
      </c>
      <c r="AB232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352</v>
      </c>
      <c r="AX232" t="s">
        <v>248</v>
      </c>
      <c r="AY232">
        <v>1</v>
      </c>
      <c r="AZ232">
        <v>200</v>
      </c>
      <c r="BA232" s="76">
        <v>100</v>
      </c>
      <c r="BB232">
        <f ca="1">INDIRECT(ADDRESS(11+(MATCH(RIGHT(Table61011[[#This Row],[spawner_sku]],LEN(Table61011[[#This Row],[spawner_sku]])-FIND("/",Table61011[[#This Row],[spawner_sku]])),Table1[Entity Prefab])),10,1,1,"Entities"))</f>
        <v>25</v>
      </c>
      <c r="BC232" s="76">
        <f ca="1">ROUND((Table61011[[#This Row],[XP]]*Table61011[[#This Row],[entity_spawned (AVG)]])*(Table61011[[#This Row],[activating_chance]]/100),0)</f>
        <v>25</v>
      </c>
      <c r="BD232" s="73" t="s">
        <v>351</v>
      </c>
      <c r="BF232" t="s">
        <v>463</v>
      </c>
      <c r="BG232">
        <v>1</v>
      </c>
      <c r="BH232">
        <v>120</v>
      </c>
      <c r="BI232">
        <v>10</v>
      </c>
      <c r="BJ232">
        <f ca="1">INDIRECT(ADDRESS(11+(MATCH(RIGHT(Table11[[#This Row],[spawner_sku]],LEN(Table11[[#This Row],[spawner_sku]])-FIND("/",Table11[[#This Row],[spawner_sku]])),Table1[Entity Prefab])),10,1,1,"Entities"))</f>
        <v>0</v>
      </c>
      <c r="BK232">
        <f ca="1">ROUND((Table11[[#This Row],[XP]]*Table11[[#This Row],[entity_spawned (AVG)]])*(Table11[[#This Row],[activating_chance]]/100),0)</f>
        <v>0</v>
      </c>
      <c r="BL232" s="73" t="s">
        <v>352</v>
      </c>
      <c r="BV232" t="s">
        <v>258</v>
      </c>
      <c r="BW232">
        <v>1</v>
      </c>
      <c r="BX232">
        <v>150</v>
      </c>
      <c r="BY232">
        <v>100</v>
      </c>
      <c r="BZ232">
        <f ca="1">INDIRECT(ADDRESS(11+(MATCH(RIGHT(Table13[[#This Row],[spawner_sku]],LEN(Table13[[#This Row],[spawner_sku]])-FIND("/",Table13[[#This Row],[spawner_sku]])),Table1[Entity Prefab])),10,1,1,"Entities"))</f>
        <v>25</v>
      </c>
      <c r="CA232">
        <f ca="1">ROUND((Table13[[#This Row],[XP]]*Table13[[#This Row],[entity_spawned (AVG)]])*(Table13[[#This Row],[activating_chance]]/100),0)</f>
        <v>25</v>
      </c>
      <c r="CB232" s="73" t="s">
        <v>351</v>
      </c>
      <c r="CD232" t="s">
        <v>542</v>
      </c>
      <c r="CE232">
        <v>1</v>
      </c>
      <c r="CF232">
        <v>100</v>
      </c>
      <c r="CG232">
        <v>100</v>
      </c>
      <c r="CH232">
        <f ca="1">INDIRECT(ADDRESS(11+(MATCH(RIGHT(Table14[[#This Row],[spawner_sku]],LEN(Table14[[#This Row],[spawner_sku]])-FIND("/",Table14[[#This Row],[spawner_sku]])),Table1[Entity Prefab])),10,1,1,"Entities"))</f>
        <v>95</v>
      </c>
      <c r="CI232">
        <f ca="1">ROUND((Table14[[#This Row],[XP]]*Table14[[#This Row],[entity_spawned (AVG)]])*(Table14[[#This Row],[activating_chance]]/100),0)</f>
        <v>95</v>
      </c>
      <c r="CJ232" s="73" t="s">
        <v>352</v>
      </c>
    </row>
    <row r="233" spans="2:88" x14ac:dyDescent="0.25">
      <c r="B233" s="74" t="s">
        <v>234</v>
      </c>
      <c r="C233">
        <v>1</v>
      </c>
      <c r="D233" s="76">
        <v>180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352</v>
      </c>
      <c r="Z233" t="s">
        <v>490</v>
      </c>
      <c r="AA233">
        <v>1</v>
      </c>
      <c r="AB233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352</v>
      </c>
      <c r="AX233" t="s">
        <v>248</v>
      </c>
      <c r="AY233">
        <v>10</v>
      </c>
      <c r="AZ233">
        <v>200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Prefab])),10,1,1,"Entities"))</f>
        <v>25</v>
      </c>
      <c r="BC233" s="76">
        <f ca="1">ROUND((Table61011[[#This Row],[XP]]*Table61011[[#This Row],[entity_spawned (AVG)]])*(Table61011[[#This Row],[activating_chance]]/100),0)</f>
        <v>250</v>
      </c>
      <c r="BD233" s="73" t="s">
        <v>351</v>
      </c>
      <c r="BF233" t="s">
        <v>463</v>
      </c>
      <c r="BG233">
        <v>1</v>
      </c>
      <c r="BH233">
        <v>120</v>
      </c>
      <c r="BI233">
        <v>80</v>
      </c>
      <c r="BJ233">
        <f ca="1">INDIRECT(ADDRESS(11+(MATCH(RIGHT(Table11[[#This Row],[spawner_sku]],LEN(Table11[[#This Row],[spawner_sku]])-FIND("/",Table11[[#This Row],[spawner_sku]])),Table1[Entity Prefab])),10,1,1,"Entities"))</f>
        <v>0</v>
      </c>
      <c r="BK233">
        <f ca="1">ROUND((Table11[[#This Row],[XP]]*Table11[[#This Row],[entity_spawned (AVG)]])*(Table11[[#This Row],[activating_chance]]/100),0)</f>
        <v>0</v>
      </c>
      <c r="BL233" s="73" t="s">
        <v>352</v>
      </c>
      <c r="BV233" t="s">
        <v>258</v>
      </c>
      <c r="BW233">
        <v>1</v>
      </c>
      <c r="BX233">
        <v>150</v>
      </c>
      <c r="BY233">
        <v>100</v>
      </c>
      <c r="BZ233">
        <f ca="1">INDIRECT(ADDRESS(11+(MATCH(RIGHT(Table13[[#This Row],[spawner_sku]],LEN(Table13[[#This Row],[spawner_sku]])-FIND("/",Table13[[#This Row],[spawner_sku]])),Table1[Entity Prefab])),10,1,1,"Entities"))</f>
        <v>25</v>
      </c>
      <c r="CA233">
        <f ca="1">ROUND((Table13[[#This Row],[XP]]*Table13[[#This Row],[entity_spawned (AVG)]])*(Table13[[#This Row],[activating_chance]]/100),0)</f>
        <v>25</v>
      </c>
      <c r="CB233" s="73" t="s">
        <v>351</v>
      </c>
      <c r="CD233" t="s">
        <v>542</v>
      </c>
      <c r="CE233">
        <v>1</v>
      </c>
      <c r="CF233">
        <v>100</v>
      </c>
      <c r="CG233">
        <v>100</v>
      </c>
      <c r="CH233">
        <f ca="1">INDIRECT(ADDRESS(11+(MATCH(RIGHT(Table14[[#This Row],[spawner_sku]],LEN(Table14[[#This Row],[spawner_sku]])-FIND("/",Table14[[#This Row],[spawner_sku]])),Table1[Entity Prefab])),10,1,1,"Entities"))</f>
        <v>95</v>
      </c>
      <c r="CI233">
        <f ca="1">ROUND((Table14[[#This Row],[XP]]*Table14[[#This Row],[entity_spawned (AVG)]])*(Table14[[#This Row],[activating_chance]]/100),0)</f>
        <v>95</v>
      </c>
      <c r="CJ233" s="73" t="s">
        <v>352</v>
      </c>
    </row>
    <row r="234" spans="2:88" x14ac:dyDescent="0.25">
      <c r="B234" s="74" t="s">
        <v>234</v>
      </c>
      <c r="C234">
        <v>1</v>
      </c>
      <c r="D234" s="76">
        <v>200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352</v>
      </c>
      <c r="Z234" t="s">
        <v>490</v>
      </c>
      <c r="AA234">
        <v>1</v>
      </c>
      <c r="AB234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352</v>
      </c>
      <c r="AX234" t="s">
        <v>248</v>
      </c>
      <c r="AY234">
        <v>1</v>
      </c>
      <c r="AZ234">
        <v>90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351</v>
      </c>
      <c r="BF234" t="s">
        <v>463</v>
      </c>
      <c r="BG234">
        <v>1</v>
      </c>
      <c r="BH234">
        <v>120</v>
      </c>
      <c r="BI234">
        <v>30</v>
      </c>
      <c r="BJ234">
        <f ca="1">INDIRECT(ADDRESS(11+(MATCH(RIGHT(Table11[[#This Row],[spawner_sku]],LEN(Table11[[#This Row],[spawner_sku]])-FIND("/",Table11[[#This Row],[spawner_sku]])),Table1[Entity Prefab])),10,1,1,"Entities"))</f>
        <v>0</v>
      </c>
      <c r="BK234">
        <f ca="1">ROUND((Table11[[#This Row],[XP]]*Table11[[#This Row],[entity_spawned (AVG)]])*(Table11[[#This Row],[activating_chance]]/100),0)</f>
        <v>0</v>
      </c>
      <c r="BL234" s="73" t="s">
        <v>352</v>
      </c>
      <c r="BV234" t="s">
        <v>258</v>
      </c>
      <c r="BW234">
        <v>1</v>
      </c>
      <c r="BX234">
        <v>150</v>
      </c>
      <c r="BY234">
        <v>80</v>
      </c>
      <c r="BZ234">
        <f ca="1">INDIRECT(ADDRESS(11+(MATCH(RIGHT(Table13[[#This Row],[spawner_sku]],LEN(Table13[[#This Row],[spawner_sku]])-FIND("/",Table13[[#This Row],[spawner_sku]])),Table1[Entity Prefab])),10,1,1,"Entities"))</f>
        <v>25</v>
      </c>
      <c r="CA234">
        <f ca="1">ROUND((Table13[[#This Row],[XP]]*Table13[[#This Row],[entity_spawned (AVG)]])*(Table13[[#This Row],[activating_chance]]/100),0)</f>
        <v>20</v>
      </c>
      <c r="CB234" s="73" t="s">
        <v>351</v>
      </c>
      <c r="CD234" t="s">
        <v>542</v>
      </c>
      <c r="CE234">
        <v>1</v>
      </c>
      <c r="CF234">
        <v>100</v>
      </c>
      <c r="CG234">
        <v>100</v>
      </c>
      <c r="CH234">
        <f ca="1">INDIRECT(ADDRESS(11+(MATCH(RIGHT(Table14[[#This Row],[spawner_sku]],LEN(Table14[[#This Row],[spawner_sku]])-FIND("/",Table14[[#This Row],[spawner_sku]])),Table1[Entity Prefab])),10,1,1,"Entities"))</f>
        <v>95</v>
      </c>
      <c r="CI234">
        <f ca="1">ROUND((Table14[[#This Row],[XP]]*Table14[[#This Row],[entity_spawned (AVG)]])*(Table14[[#This Row],[activating_chance]]/100),0)</f>
        <v>95</v>
      </c>
      <c r="CJ234" s="73" t="s">
        <v>352</v>
      </c>
    </row>
    <row r="235" spans="2:88" x14ac:dyDescent="0.25">
      <c r="B235" s="74" t="s">
        <v>234</v>
      </c>
      <c r="C235">
        <v>1</v>
      </c>
      <c r="D235" s="76">
        <v>180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352</v>
      </c>
      <c r="Z235" t="s">
        <v>490</v>
      </c>
      <c r="AA235">
        <v>1</v>
      </c>
      <c r="AB235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352</v>
      </c>
      <c r="AX235" t="s">
        <v>248</v>
      </c>
      <c r="AY235">
        <v>2</v>
      </c>
      <c r="AZ235">
        <v>130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351</v>
      </c>
      <c r="BF235" t="s">
        <v>463</v>
      </c>
      <c r="BG235">
        <v>1</v>
      </c>
      <c r="BH235">
        <v>120</v>
      </c>
      <c r="BI235">
        <v>100</v>
      </c>
      <c r="BJ235">
        <f ca="1">INDIRECT(ADDRESS(11+(MATCH(RIGHT(Table11[[#This Row],[spawner_sku]],LEN(Table11[[#This Row],[spawner_sku]])-FIND("/",Table11[[#This Row],[spawner_sku]])),Table1[Entity Prefab])),10,1,1,"Entities"))</f>
        <v>0</v>
      </c>
      <c r="BK235">
        <f ca="1">ROUND((Table11[[#This Row],[XP]]*Table11[[#This Row],[entity_spawned (AVG)]])*(Table11[[#This Row],[activating_chance]]/100),0)</f>
        <v>0</v>
      </c>
      <c r="BL235" s="73" t="s">
        <v>352</v>
      </c>
      <c r="BV235" t="s">
        <v>258</v>
      </c>
      <c r="BW235">
        <v>1</v>
      </c>
      <c r="BX235">
        <v>150</v>
      </c>
      <c r="BY235">
        <v>80</v>
      </c>
      <c r="BZ235">
        <f ca="1">INDIRECT(ADDRESS(11+(MATCH(RIGHT(Table13[[#This Row],[spawner_sku]],LEN(Table13[[#This Row],[spawner_sku]])-FIND("/",Table13[[#This Row],[spawner_sku]])),Table1[Entity Prefab])),10,1,1,"Entities"))</f>
        <v>25</v>
      </c>
      <c r="CA235">
        <f ca="1">ROUND((Table13[[#This Row],[XP]]*Table13[[#This Row],[entity_spawned (AVG)]])*(Table13[[#This Row],[activating_chance]]/100),0)</f>
        <v>20</v>
      </c>
      <c r="CB235" s="73" t="s">
        <v>351</v>
      </c>
      <c r="CD235" t="s">
        <v>542</v>
      </c>
      <c r="CE235">
        <v>1</v>
      </c>
      <c r="CF235">
        <v>100</v>
      </c>
      <c r="CG235">
        <v>100</v>
      </c>
      <c r="CH235">
        <f ca="1">INDIRECT(ADDRESS(11+(MATCH(RIGHT(Table14[[#This Row],[spawner_sku]],LEN(Table14[[#This Row],[spawner_sku]])-FIND("/",Table14[[#This Row],[spawner_sku]])),Table1[Entity Prefab])),10,1,1,"Entities"))</f>
        <v>95</v>
      </c>
      <c r="CI235">
        <f ca="1">ROUND((Table14[[#This Row],[XP]]*Table14[[#This Row],[entity_spawned (AVG)]])*(Table14[[#This Row],[activating_chance]]/100),0)</f>
        <v>95</v>
      </c>
      <c r="CJ235" s="73" t="s">
        <v>352</v>
      </c>
    </row>
    <row r="236" spans="2:88" x14ac:dyDescent="0.25">
      <c r="B236" s="74" t="s">
        <v>234</v>
      </c>
      <c r="C236">
        <v>1</v>
      </c>
      <c r="D236" s="76">
        <v>250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352</v>
      </c>
      <c r="Z236" t="s">
        <v>490</v>
      </c>
      <c r="AA236">
        <v>1</v>
      </c>
      <c r="AB23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352</v>
      </c>
      <c r="AX236" t="s">
        <v>248</v>
      </c>
      <c r="AY236">
        <v>2</v>
      </c>
      <c r="AZ236">
        <v>130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351</v>
      </c>
      <c r="BF236" t="s">
        <v>463</v>
      </c>
      <c r="BG236">
        <v>1</v>
      </c>
      <c r="BH236">
        <v>120</v>
      </c>
      <c r="BI236">
        <v>100</v>
      </c>
      <c r="BJ236">
        <f ca="1">INDIRECT(ADDRESS(11+(MATCH(RIGHT(Table11[[#This Row],[spawner_sku]],LEN(Table11[[#This Row],[spawner_sku]])-FIND("/",Table11[[#This Row],[spawner_sku]])),Table1[Entity Prefab])),10,1,1,"Entities"))</f>
        <v>0</v>
      </c>
      <c r="BK236">
        <f ca="1">ROUND((Table11[[#This Row],[XP]]*Table11[[#This Row],[entity_spawned (AVG)]])*(Table11[[#This Row],[activating_chance]]/100),0)</f>
        <v>0</v>
      </c>
      <c r="BL236" s="73" t="s">
        <v>352</v>
      </c>
      <c r="BV236" t="s">
        <v>258</v>
      </c>
      <c r="BW236">
        <v>1</v>
      </c>
      <c r="BX236">
        <v>150</v>
      </c>
      <c r="BY236">
        <v>100</v>
      </c>
      <c r="BZ236">
        <f ca="1">INDIRECT(ADDRESS(11+(MATCH(RIGHT(Table13[[#This Row],[spawner_sku]],LEN(Table13[[#This Row],[spawner_sku]])-FIND("/",Table13[[#This Row],[spawner_sku]])),Table1[Entity Prefab])),10,1,1,"Entities"))</f>
        <v>25</v>
      </c>
      <c r="CA236">
        <f ca="1">ROUND((Table13[[#This Row],[XP]]*Table13[[#This Row],[entity_spawned (AVG)]])*(Table13[[#This Row],[activating_chance]]/100),0)</f>
        <v>25</v>
      </c>
      <c r="CB236" s="73" t="s">
        <v>351</v>
      </c>
      <c r="CD236" t="s">
        <v>542</v>
      </c>
      <c r="CE236">
        <v>1</v>
      </c>
      <c r="CF236">
        <v>100</v>
      </c>
      <c r="CG236">
        <v>100</v>
      </c>
      <c r="CH236">
        <f ca="1">INDIRECT(ADDRESS(11+(MATCH(RIGHT(Table14[[#This Row],[spawner_sku]],LEN(Table14[[#This Row],[spawner_sku]])-FIND("/",Table14[[#This Row],[spawner_sku]])),Table1[Entity Prefab])),10,1,1,"Entities"))</f>
        <v>95</v>
      </c>
      <c r="CI236">
        <f ca="1">ROUND((Table14[[#This Row],[XP]]*Table14[[#This Row],[entity_spawned (AVG)]])*(Table14[[#This Row],[activating_chance]]/100),0)</f>
        <v>95</v>
      </c>
      <c r="CJ236" s="73" t="s">
        <v>352</v>
      </c>
    </row>
    <row r="237" spans="2:88" x14ac:dyDescent="0.25">
      <c r="B237" s="74" t="s">
        <v>234</v>
      </c>
      <c r="C237">
        <v>1</v>
      </c>
      <c r="D237" s="76">
        <v>250</v>
      </c>
      <c r="E237" s="76">
        <v>80</v>
      </c>
      <c r="F237" s="76">
        <f ca="1">INDIRECT(ADDRESS(11+(MATCH(RIGHT(Table245[[#This Row],[spawner_sku]],LEN(Table245[[#This Row],[spawner_sku]])-FIND("/",Table245[[#This Row],[spawner_sku]])),Table1[Entity Prefab])),10,1,1,"Entities"))</f>
        <v>95</v>
      </c>
      <c r="G237" s="76">
        <f ca="1">ROUND((Table245[[#This Row],[XP]]*Table245[[#This Row],[entity_spawned (AVG)]])*(Table245[[#This Row],[activating_chance]]/100),0)</f>
        <v>76</v>
      </c>
      <c r="H237" s="73" t="s">
        <v>352</v>
      </c>
      <c r="Z237" t="s">
        <v>490</v>
      </c>
      <c r="AA237">
        <v>1</v>
      </c>
      <c r="AB237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352</v>
      </c>
      <c r="AX237" t="s">
        <v>248</v>
      </c>
      <c r="AY237">
        <v>3</v>
      </c>
      <c r="AZ237">
        <v>200</v>
      </c>
      <c r="BA237" s="76">
        <v>80</v>
      </c>
      <c r="BB237">
        <f ca="1">INDIRECT(ADDRESS(11+(MATCH(RIGHT(Table61011[[#This Row],[spawner_sku]],LEN(Table61011[[#This Row],[spawner_sku]])-FIND("/",Table61011[[#This Row],[spawner_sku]])),Table1[Entity Prefab])),10,1,1,"Entities"))</f>
        <v>25</v>
      </c>
      <c r="BC237" s="76">
        <f ca="1">ROUND((Table61011[[#This Row],[XP]]*Table61011[[#This Row],[entity_spawned (AVG)]])*(Table61011[[#This Row],[activating_chance]]/100),0)</f>
        <v>60</v>
      </c>
      <c r="BD237" s="73" t="s">
        <v>351</v>
      </c>
      <c r="BF237" t="s">
        <v>463</v>
      </c>
      <c r="BG237">
        <v>1</v>
      </c>
      <c r="BH237">
        <v>120</v>
      </c>
      <c r="BI237">
        <v>100</v>
      </c>
      <c r="BJ237">
        <f ca="1">INDIRECT(ADDRESS(11+(MATCH(RIGHT(Table11[[#This Row],[spawner_sku]],LEN(Table11[[#This Row],[spawner_sku]])-FIND("/",Table11[[#This Row],[spawner_sku]])),Table1[Entity Prefab])),10,1,1,"Entities"))</f>
        <v>0</v>
      </c>
      <c r="BK237">
        <f ca="1">ROUND((Table11[[#This Row],[XP]]*Table11[[#This Row],[entity_spawned (AVG)]])*(Table11[[#This Row],[activating_chance]]/100),0)</f>
        <v>0</v>
      </c>
      <c r="BL237" s="73" t="s">
        <v>352</v>
      </c>
      <c r="BV237" t="s">
        <v>258</v>
      </c>
      <c r="BW237">
        <v>1</v>
      </c>
      <c r="BX237">
        <v>150</v>
      </c>
      <c r="BY237">
        <v>80</v>
      </c>
      <c r="BZ237">
        <f ca="1">INDIRECT(ADDRESS(11+(MATCH(RIGHT(Table13[[#This Row],[spawner_sku]],LEN(Table13[[#This Row],[spawner_sku]])-FIND("/",Table13[[#This Row],[spawner_sku]])),Table1[Entity Prefab])),10,1,1,"Entities"))</f>
        <v>25</v>
      </c>
      <c r="CA237">
        <f ca="1">ROUND((Table13[[#This Row],[XP]]*Table13[[#This Row],[entity_spawned (AVG)]])*(Table13[[#This Row],[activating_chance]]/100),0)</f>
        <v>20</v>
      </c>
      <c r="CB237" s="73" t="s">
        <v>351</v>
      </c>
      <c r="CD237" t="s">
        <v>542</v>
      </c>
      <c r="CE237">
        <v>1</v>
      </c>
      <c r="CF237">
        <v>100</v>
      </c>
      <c r="CG237">
        <v>100</v>
      </c>
      <c r="CH237">
        <f ca="1">INDIRECT(ADDRESS(11+(MATCH(RIGHT(Table14[[#This Row],[spawner_sku]],LEN(Table14[[#This Row],[spawner_sku]])-FIND("/",Table14[[#This Row],[spawner_sku]])),Table1[Entity Prefab])),10,1,1,"Entities"))</f>
        <v>95</v>
      </c>
      <c r="CI237">
        <f ca="1">ROUND((Table14[[#This Row],[XP]]*Table14[[#This Row],[entity_spawned (AVG)]])*(Table14[[#This Row],[activating_chance]]/100),0)</f>
        <v>95</v>
      </c>
      <c r="CJ237" s="73" t="s">
        <v>352</v>
      </c>
    </row>
    <row r="238" spans="2:88" x14ac:dyDescent="0.25">
      <c r="B238" s="74" t="s">
        <v>234</v>
      </c>
      <c r="C238">
        <v>1</v>
      </c>
      <c r="D238" s="76">
        <v>250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352</v>
      </c>
      <c r="Z238" t="s">
        <v>491</v>
      </c>
      <c r="AA238">
        <v>1</v>
      </c>
      <c r="AB238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352</v>
      </c>
      <c r="AX238" t="s">
        <v>248</v>
      </c>
      <c r="AY238">
        <v>2</v>
      </c>
      <c r="AZ238">
        <v>130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Prefab])),10,1,1,"Entities"))</f>
        <v>25</v>
      </c>
      <c r="BC238" s="76">
        <f ca="1">ROUND((Table61011[[#This Row],[XP]]*Table61011[[#This Row],[entity_spawned (AVG)]])*(Table61011[[#This Row],[activating_chance]]/100),0)</f>
        <v>50</v>
      </c>
      <c r="BD238" s="73" t="s">
        <v>351</v>
      </c>
      <c r="BF238" t="s">
        <v>463</v>
      </c>
      <c r="BG238">
        <v>1</v>
      </c>
      <c r="BH238">
        <v>120</v>
      </c>
      <c r="BI238">
        <v>100</v>
      </c>
      <c r="BJ238">
        <f ca="1">INDIRECT(ADDRESS(11+(MATCH(RIGHT(Table11[[#This Row],[spawner_sku]],LEN(Table11[[#This Row],[spawner_sku]])-FIND("/",Table11[[#This Row],[spawner_sku]])),Table1[Entity Prefab])),10,1,1,"Entities"))</f>
        <v>0</v>
      </c>
      <c r="BK238">
        <f ca="1">ROUND((Table11[[#This Row],[XP]]*Table11[[#This Row],[entity_spawned (AVG)]])*(Table11[[#This Row],[activating_chance]]/100),0)</f>
        <v>0</v>
      </c>
      <c r="BL238" s="73" t="s">
        <v>352</v>
      </c>
      <c r="BV238" t="s">
        <v>258</v>
      </c>
      <c r="BW238">
        <v>1</v>
      </c>
      <c r="BX238">
        <v>150</v>
      </c>
      <c r="BY238">
        <v>100</v>
      </c>
      <c r="BZ238">
        <f ca="1">INDIRECT(ADDRESS(11+(MATCH(RIGHT(Table13[[#This Row],[spawner_sku]],LEN(Table13[[#This Row],[spawner_sku]])-FIND("/",Table13[[#This Row],[spawner_sku]])),Table1[Entity Prefab])),10,1,1,"Entities"))</f>
        <v>25</v>
      </c>
      <c r="CA238">
        <f ca="1">ROUND((Table13[[#This Row],[XP]]*Table13[[#This Row],[entity_spawned (AVG)]])*(Table13[[#This Row],[activating_chance]]/100),0)</f>
        <v>25</v>
      </c>
      <c r="CB238" s="73" t="s">
        <v>351</v>
      </c>
      <c r="CD238" t="s">
        <v>542</v>
      </c>
      <c r="CE238">
        <v>1</v>
      </c>
      <c r="CF238">
        <v>90</v>
      </c>
      <c r="CG238">
        <v>10</v>
      </c>
      <c r="CH238">
        <f ca="1">INDIRECT(ADDRESS(11+(MATCH(RIGHT(Table14[[#This Row],[spawner_sku]],LEN(Table14[[#This Row],[spawner_sku]])-FIND("/",Table14[[#This Row],[spawner_sku]])),Table1[Entity Prefab])),10,1,1,"Entities"))</f>
        <v>95</v>
      </c>
      <c r="CI238">
        <f ca="1">ROUND((Table14[[#This Row],[XP]]*Table14[[#This Row],[entity_spawned (AVG)]])*(Table14[[#This Row],[activating_chance]]/100),0)</f>
        <v>10</v>
      </c>
      <c r="CJ238" s="73" t="s">
        <v>352</v>
      </c>
    </row>
    <row r="239" spans="2:88" x14ac:dyDescent="0.25">
      <c r="B239" s="74" t="s">
        <v>234</v>
      </c>
      <c r="C239">
        <v>1</v>
      </c>
      <c r="D239" s="76">
        <v>200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352</v>
      </c>
      <c r="Z239" t="s">
        <v>491</v>
      </c>
      <c r="AA239">
        <v>1</v>
      </c>
      <c r="AB239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352</v>
      </c>
      <c r="AX239" t="s">
        <v>248</v>
      </c>
      <c r="AY239">
        <v>1</v>
      </c>
      <c r="AZ239">
        <v>110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Prefab])),10,1,1,"Entities"))</f>
        <v>25</v>
      </c>
      <c r="BC239" s="76">
        <f ca="1">ROUND((Table61011[[#This Row],[XP]]*Table61011[[#This Row],[entity_spawned (AVG)]])*(Table61011[[#This Row],[activating_chance]]/100),0)</f>
        <v>25</v>
      </c>
      <c r="BD239" s="73" t="s">
        <v>351</v>
      </c>
      <c r="BF239" t="s">
        <v>463</v>
      </c>
      <c r="BG239">
        <v>1</v>
      </c>
      <c r="BH239">
        <v>120</v>
      </c>
      <c r="BI239">
        <v>30</v>
      </c>
      <c r="BJ239">
        <f ca="1">INDIRECT(ADDRESS(11+(MATCH(RIGHT(Table11[[#This Row],[spawner_sku]],LEN(Table11[[#This Row],[spawner_sku]])-FIND("/",Table11[[#This Row],[spawner_sku]])),Table1[Entity Prefab])),10,1,1,"Entities"))</f>
        <v>0</v>
      </c>
      <c r="BK239">
        <f ca="1">ROUND((Table11[[#This Row],[XP]]*Table11[[#This Row],[entity_spawned (AVG)]])*(Table11[[#This Row],[activating_chance]]/100),0)</f>
        <v>0</v>
      </c>
      <c r="BL239" s="73" t="s">
        <v>352</v>
      </c>
      <c r="BV239" t="s">
        <v>258</v>
      </c>
      <c r="BW239">
        <v>1</v>
      </c>
      <c r="BX239">
        <v>150</v>
      </c>
      <c r="BY239">
        <v>80</v>
      </c>
      <c r="BZ239">
        <f ca="1">INDIRECT(ADDRESS(11+(MATCH(RIGHT(Table13[[#This Row],[spawner_sku]],LEN(Table13[[#This Row],[spawner_sku]])-FIND("/",Table13[[#This Row],[spawner_sku]])),Table1[Entity Prefab])),10,1,1,"Entities"))</f>
        <v>25</v>
      </c>
      <c r="CA239">
        <f ca="1">ROUND((Table13[[#This Row],[XP]]*Table13[[#This Row],[entity_spawned (AVG)]])*(Table13[[#This Row],[activating_chance]]/100),0)</f>
        <v>20</v>
      </c>
      <c r="CB239" s="73" t="s">
        <v>351</v>
      </c>
      <c r="CD239" t="s">
        <v>542</v>
      </c>
      <c r="CE239">
        <v>1</v>
      </c>
      <c r="CF239">
        <v>100</v>
      </c>
      <c r="CG239">
        <v>100</v>
      </c>
      <c r="CH239">
        <f ca="1">INDIRECT(ADDRESS(11+(MATCH(RIGHT(Table14[[#This Row],[spawner_sku]],LEN(Table14[[#This Row],[spawner_sku]])-FIND("/",Table14[[#This Row],[spawner_sku]])),Table1[Entity Prefab])),10,1,1,"Entities"))</f>
        <v>95</v>
      </c>
      <c r="CI239">
        <f ca="1">ROUND((Table14[[#This Row],[XP]]*Table14[[#This Row],[entity_spawned (AVG)]])*(Table14[[#This Row],[activating_chance]]/100),0)</f>
        <v>95</v>
      </c>
      <c r="CJ239" s="73" t="s">
        <v>352</v>
      </c>
    </row>
    <row r="240" spans="2:88" x14ac:dyDescent="0.25">
      <c r="B240" s="74" t="s">
        <v>234</v>
      </c>
      <c r="C240">
        <v>1</v>
      </c>
      <c r="D240" s="76">
        <v>180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352</v>
      </c>
      <c r="Z240" t="s">
        <v>493</v>
      </c>
      <c r="AA240">
        <v>1</v>
      </c>
      <c r="AB240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352</v>
      </c>
      <c r="AX240" t="s">
        <v>248</v>
      </c>
      <c r="AY240">
        <v>2</v>
      </c>
      <c r="AZ240">
        <v>200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Prefab])),10,1,1,"Entities"))</f>
        <v>25</v>
      </c>
      <c r="BC240" s="76">
        <f ca="1">ROUND((Table61011[[#This Row],[XP]]*Table61011[[#This Row],[entity_spawned (AVG)]])*(Table61011[[#This Row],[activating_chance]]/100),0)</f>
        <v>50</v>
      </c>
      <c r="BD240" s="73" t="s">
        <v>351</v>
      </c>
      <c r="BF240" t="s">
        <v>463</v>
      </c>
      <c r="BG240">
        <v>2</v>
      </c>
      <c r="BH240">
        <v>200</v>
      </c>
      <c r="BI240">
        <v>10</v>
      </c>
      <c r="BJ240">
        <f ca="1">INDIRECT(ADDRESS(11+(MATCH(RIGHT(Table11[[#This Row],[spawner_sku]],LEN(Table11[[#This Row],[spawner_sku]])-FIND("/",Table11[[#This Row],[spawner_sku]])),Table1[Entity Prefab])),10,1,1,"Entities"))</f>
        <v>0</v>
      </c>
      <c r="BK240">
        <f ca="1">ROUND((Table11[[#This Row],[XP]]*Table11[[#This Row],[entity_spawned (AVG)]])*(Table11[[#This Row],[activating_chance]]/100),0)</f>
        <v>0</v>
      </c>
      <c r="BL240" s="73" t="s">
        <v>352</v>
      </c>
      <c r="BV240" t="s">
        <v>258</v>
      </c>
      <c r="BW240">
        <v>1</v>
      </c>
      <c r="BX240">
        <v>150</v>
      </c>
      <c r="BY240">
        <v>80</v>
      </c>
      <c r="BZ240">
        <f ca="1">INDIRECT(ADDRESS(11+(MATCH(RIGHT(Table13[[#This Row],[spawner_sku]],LEN(Table13[[#This Row],[spawner_sku]])-FIND("/",Table13[[#This Row],[spawner_sku]])),Table1[Entity Prefab])),10,1,1,"Entities"))</f>
        <v>25</v>
      </c>
      <c r="CA240">
        <f ca="1">ROUND((Table13[[#This Row],[XP]]*Table13[[#This Row],[entity_spawned (AVG)]])*(Table13[[#This Row],[activating_chance]]/100),0)</f>
        <v>20</v>
      </c>
      <c r="CB240" s="73" t="s">
        <v>351</v>
      </c>
      <c r="CD240" t="s">
        <v>542</v>
      </c>
      <c r="CE240">
        <v>1</v>
      </c>
      <c r="CF240">
        <v>180</v>
      </c>
      <c r="CG240">
        <v>100</v>
      </c>
      <c r="CH240">
        <f ca="1">INDIRECT(ADDRESS(11+(MATCH(RIGHT(Table14[[#This Row],[spawner_sku]],LEN(Table14[[#This Row],[spawner_sku]])-FIND("/",Table14[[#This Row],[spawner_sku]])),Table1[Entity Prefab])),10,1,1,"Entities"))</f>
        <v>95</v>
      </c>
      <c r="CI240">
        <f ca="1">ROUND((Table14[[#This Row],[XP]]*Table14[[#This Row],[entity_spawned (AVG)]])*(Table14[[#This Row],[activating_chance]]/100),0)</f>
        <v>95</v>
      </c>
      <c r="CJ240" s="73" t="s">
        <v>352</v>
      </c>
    </row>
    <row r="241" spans="2:88" x14ac:dyDescent="0.25">
      <c r="B241" s="74" t="s">
        <v>234</v>
      </c>
      <c r="C241">
        <v>1</v>
      </c>
      <c r="D241" s="76">
        <v>240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352</v>
      </c>
      <c r="Z241" t="s">
        <v>493</v>
      </c>
      <c r="AA241">
        <v>1</v>
      </c>
      <c r="AB241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352</v>
      </c>
      <c r="AX241" t="s">
        <v>248</v>
      </c>
      <c r="AY241">
        <v>2</v>
      </c>
      <c r="AZ241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Prefab])),10,1,1,"Entities"))</f>
        <v>25</v>
      </c>
      <c r="BC241" s="76">
        <f ca="1">ROUND((Table61011[[#This Row],[XP]]*Table61011[[#This Row],[entity_spawned (AVG)]])*(Table61011[[#This Row],[activating_chance]]/100),0)</f>
        <v>50</v>
      </c>
      <c r="BD241" s="73" t="s">
        <v>351</v>
      </c>
      <c r="BF241" t="s">
        <v>463</v>
      </c>
      <c r="BG241">
        <v>1</v>
      </c>
      <c r="BH241">
        <v>120</v>
      </c>
      <c r="BI241">
        <v>100</v>
      </c>
      <c r="BJ241">
        <f ca="1">INDIRECT(ADDRESS(11+(MATCH(RIGHT(Table11[[#This Row],[spawner_sku]],LEN(Table11[[#This Row],[spawner_sku]])-FIND("/",Table11[[#This Row],[spawner_sku]])),Table1[Entity Prefab])),10,1,1,"Entities"))</f>
        <v>0</v>
      </c>
      <c r="BK241">
        <f ca="1">ROUND((Table11[[#This Row],[XP]]*Table11[[#This Row],[entity_spawned (AVG)]])*(Table11[[#This Row],[activating_chance]]/100),0)</f>
        <v>0</v>
      </c>
      <c r="BL241" s="73" t="s">
        <v>352</v>
      </c>
      <c r="BV241" t="s">
        <v>258</v>
      </c>
      <c r="BW241">
        <v>1</v>
      </c>
      <c r="BX241">
        <v>150</v>
      </c>
      <c r="BY241">
        <v>100</v>
      </c>
      <c r="BZ241">
        <f ca="1">INDIRECT(ADDRESS(11+(MATCH(RIGHT(Table13[[#This Row],[spawner_sku]],LEN(Table13[[#This Row],[spawner_sku]])-FIND("/",Table13[[#This Row],[spawner_sku]])),Table1[Entity Prefab])),10,1,1,"Entities"))</f>
        <v>25</v>
      </c>
      <c r="CA241">
        <f ca="1">ROUND((Table13[[#This Row],[XP]]*Table13[[#This Row],[entity_spawned (AVG)]])*(Table13[[#This Row],[activating_chance]]/100),0)</f>
        <v>25</v>
      </c>
      <c r="CB241" s="73" t="s">
        <v>351</v>
      </c>
      <c r="CD241" t="s">
        <v>542</v>
      </c>
      <c r="CE241">
        <v>1</v>
      </c>
      <c r="CF241">
        <v>100</v>
      </c>
      <c r="CG241">
        <v>100</v>
      </c>
      <c r="CH241">
        <f ca="1">INDIRECT(ADDRESS(11+(MATCH(RIGHT(Table14[[#This Row],[spawner_sku]],LEN(Table14[[#This Row],[spawner_sku]])-FIND("/",Table14[[#This Row],[spawner_sku]])),Table1[Entity Prefab])),10,1,1,"Entities"))</f>
        <v>95</v>
      </c>
      <c r="CI241">
        <f ca="1">ROUND((Table14[[#This Row],[XP]]*Table14[[#This Row],[entity_spawned (AVG)]])*(Table14[[#This Row],[activating_chance]]/100),0)</f>
        <v>95</v>
      </c>
      <c r="CJ241" s="73" t="s">
        <v>352</v>
      </c>
    </row>
    <row r="242" spans="2:88" x14ac:dyDescent="0.25">
      <c r="B242" s="74" t="s">
        <v>234</v>
      </c>
      <c r="C242">
        <v>1</v>
      </c>
      <c r="D242" s="76">
        <v>240</v>
      </c>
      <c r="E242" s="76">
        <v>50</v>
      </c>
      <c r="F242" s="76">
        <f ca="1">INDIRECT(ADDRESS(11+(MATCH(RIGHT(Table245[[#This Row],[spawner_sku]],LEN(Table245[[#This Row],[spawner_sku]])-FIND("/",Table245[[#This Row],[spawner_sku]])),Table1[Entity Prefab])),10,1,1,"Entities"))</f>
        <v>95</v>
      </c>
      <c r="G242" s="76">
        <f ca="1">ROUND((Table245[[#This Row],[XP]]*Table245[[#This Row],[entity_spawned (AVG)]])*(Table245[[#This Row],[activating_chance]]/100),0)</f>
        <v>48</v>
      </c>
      <c r="H242" s="73" t="s">
        <v>352</v>
      </c>
      <c r="Z242" t="s">
        <v>494</v>
      </c>
      <c r="AA242">
        <v>1</v>
      </c>
      <c r="AB242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352</v>
      </c>
      <c r="AX242" t="s">
        <v>248</v>
      </c>
      <c r="AY242">
        <v>3</v>
      </c>
      <c r="AZ242">
        <v>200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Prefab])),10,1,1,"Entities"))</f>
        <v>25</v>
      </c>
      <c r="BC242" s="76">
        <f ca="1">ROUND((Table61011[[#This Row],[XP]]*Table61011[[#This Row],[entity_spawned (AVG)]])*(Table61011[[#This Row],[activating_chance]]/100),0)</f>
        <v>75</v>
      </c>
      <c r="BD242" s="73" t="s">
        <v>351</v>
      </c>
      <c r="BF242" t="s">
        <v>463</v>
      </c>
      <c r="BG242">
        <v>1</v>
      </c>
      <c r="BH242">
        <v>200</v>
      </c>
      <c r="BI242">
        <v>70</v>
      </c>
      <c r="BJ242">
        <f ca="1">INDIRECT(ADDRESS(11+(MATCH(RIGHT(Table11[[#This Row],[spawner_sku]],LEN(Table11[[#This Row],[spawner_sku]])-FIND("/",Table11[[#This Row],[spawner_sku]])),Table1[Entity Prefab])),10,1,1,"Entities"))</f>
        <v>0</v>
      </c>
      <c r="BK242">
        <f ca="1">ROUND((Table11[[#This Row],[XP]]*Table11[[#This Row],[entity_spawned (AVG)]])*(Table11[[#This Row],[activating_chance]]/100),0)</f>
        <v>0</v>
      </c>
      <c r="BL242" s="73" t="s">
        <v>352</v>
      </c>
      <c r="BV242" t="s">
        <v>258</v>
      </c>
      <c r="BW242">
        <v>1</v>
      </c>
      <c r="BX242">
        <v>150</v>
      </c>
      <c r="BY242">
        <v>100</v>
      </c>
      <c r="BZ242">
        <f ca="1">INDIRECT(ADDRESS(11+(MATCH(RIGHT(Table13[[#This Row],[spawner_sku]],LEN(Table13[[#This Row],[spawner_sku]])-FIND("/",Table13[[#This Row],[spawner_sku]])),Table1[Entity Prefab])),10,1,1,"Entities"))</f>
        <v>25</v>
      </c>
      <c r="CA242">
        <f ca="1">ROUND((Table13[[#This Row],[XP]]*Table13[[#This Row],[entity_spawned (AVG)]])*(Table13[[#This Row],[activating_chance]]/100),0)</f>
        <v>25</v>
      </c>
      <c r="CB242" s="73" t="s">
        <v>351</v>
      </c>
      <c r="CD242" t="s">
        <v>542</v>
      </c>
      <c r="CE242">
        <v>1</v>
      </c>
      <c r="CF242">
        <v>180</v>
      </c>
      <c r="CG242">
        <v>100</v>
      </c>
      <c r="CH242">
        <f ca="1">INDIRECT(ADDRESS(11+(MATCH(RIGHT(Table14[[#This Row],[spawner_sku]],LEN(Table14[[#This Row],[spawner_sku]])-FIND("/",Table14[[#This Row],[spawner_sku]])),Table1[Entity Prefab])),10,1,1,"Entities"))</f>
        <v>95</v>
      </c>
      <c r="CI242">
        <f ca="1">ROUND((Table14[[#This Row],[XP]]*Table14[[#This Row],[entity_spawned (AVG)]])*(Table14[[#This Row],[activating_chance]]/100),0)</f>
        <v>95</v>
      </c>
      <c r="CJ242" s="73" t="s">
        <v>352</v>
      </c>
    </row>
    <row r="243" spans="2:88" x14ac:dyDescent="0.25">
      <c r="B243" s="74" t="s">
        <v>234</v>
      </c>
      <c r="C243">
        <v>1</v>
      </c>
      <c r="D243" s="76">
        <v>180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352</v>
      </c>
      <c r="Z243" t="s">
        <v>401</v>
      </c>
      <c r="AA243">
        <v>1</v>
      </c>
      <c r="AB243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352</v>
      </c>
      <c r="AX243" t="s">
        <v>407</v>
      </c>
      <c r="AY243">
        <v>1</v>
      </c>
      <c r="AZ243">
        <v>300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Prefab])),10,1,1,"Entities"))</f>
        <v>50</v>
      </c>
      <c r="BC243" s="76">
        <f ca="1">ROUND((Table61011[[#This Row],[XP]]*Table61011[[#This Row],[entity_spawned (AVG)]])*(Table61011[[#This Row],[activating_chance]]/100),0)</f>
        <v>50</v>
      </c>
      <c r="BD243" s="73" t="s">
        <v>352</v>
      </c>
      <c r="BF243" t="s">
        <v>463</v>
      </c>
      <c r="BG243">
        <v>1</v>
      </c>
      <c r="BH243">
        <v>120</v>
      </c>
      <c r="BI243">
        <v>100</v>
      </c>
      <c r="BJ243">
        <f ca="1">INDIRECT(ADDRESS(11+(MATCH(RIGHT(Table11[[#This Row],[spawner_sku]],LEN(Table11[[#This Row],[spawner_sku]])-FIND("/",Table11[[#This Row],[spawner_sku]])),Table1[Entity Prefab])),10,1,1,"Entities"))</f>
        <v>0</v>
      </c>
      <c r="BK243">
        <f ca="1">ROUND((Table11[[#This Row],[XP]]*Table11[[#This Row],[entity_spawned (AVG)]])*(Table11[[#This Row],[activating_chance]]/100),0)</f>
        <v>0</v>
      </c>
      <c r="BL243" s="73" t="s">
        <v>352</v>
      </c>
      <c r="BV243" t="s">
        <v>258</v>
      </c>
      <c r="BW243">
        <v>1</v>
      </c>
      <c r="BX243">
        <v>150</v>
      </c>
      <c r="BY243">
        <v>100</v>
      </c>
      <c r="BZ243">
        <f ca="1">INDIRECT(ADDRESS(11+(MATCH(RIGHT(Table13[[#This Row],[spawner_sku]],LEN(Table13[[#This Row],[spawner_sku]])-FIND("/",Table13[[#This Row],[spawner_sku]])),Table1[Entity Prefab])),10,1,1,"Entities"))</f>
        <v>25</v>
      </c>
      <c r="CA243">
        <f ca="1">ROUND((Table13[[#This Row],[XP]]*Table13[[#This Row],[entity_spawned (AVG)]])*(Table13[[#This Row],[activating_chance]]/100),0)</f>
        <v>25</v>
      </c>
      <c r="CB243" s="73" t="s">
        <v>351</v>
      </c>
      <c r="CD243" t="s">
        <v>542</v>
      </c>
      <c r="CE243">
        <v>1</v>
      </c>
      <c r="CF243">
        <v>100</v>
      </c>
      <c r="CG243">
        <v>100</v>
      </c>
      <c r="CH243">
        <f ca="1">INDIRECT(ADDRESS(11+(MATCH(RIGHT(Table14[[#This Row],[spawner_sku]],LEN(Table14[[#This Row],[spawner_sku]])-FIND("/",Table14[[#This Row],[spawner_sku]])),Table1[Entity Prefab])),10,1,1,"Entities"))</f>
        <v>95</v>
      </c>
      <c r="CI243">
        <f ca="1">ROUND((Table14[[#This Row],[XP]]*Table14[[#This Row],[entity_spawned (AVG)]])*(Table14[[#This Row],[activating_chance]]/100),0)</f>
        <v>95</v>
      </c>
      <c r="CJ243" s="73" t="s">
        <v>352</v>
      </c>
    </row>
    <row r="244" spans="2:88" x14ac:dyDescent="0.25">
      <c r="B244" s="74" t="s">
        <v>234</v>
      </c>
      <c r="C244">
        <v>1</v>
      </c>
      <c r="D244" s="76">
        <v>200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">
        <v>352</v>
      </c>
      <c r="Z244" t="s">
        <v>401</v>
      </c>
      <c r="AA244">
        <v>1</v>
      </c>
      <c r="AB244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352</v>
      </c>
      <c r="AX244" t="s">
        <v>407</v>
      </c>
      <c r="AY244">
        <v>1</v>
      </c>
      <c r="AZ244">
        <v>300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Prefab])),10,1,1,"Entities"))</f>
        <v>50</v>
      </c>
      <c r="BC244" s="76">
        <f ca="1">ROUND((Table61011[[#This Row],[XP]]*Table61011[[#This Row],[entity_spawned (AVG)]])*(Table61011[[#This Row],[activating_chance]]/100),0)</f>
        <v>50</v>
      </c>
      <c r="BD244" s="73" t="s">
        <v>352</v>
      </c>
      <c r="BF244" t="s">
        <v>463</v>
      </c>
      <c r="BG244">
        <v>1</v>
      </c>
      <c r="BH244">
        <v>200</v>
      </c>
      <c r="BI244">
        <v>30</v>
      </c>
      <c r="BJ244">
        <f ca="1">INDIRECT(ADDRESS(11+(MATCH(RIGHT(Table11[[#This Row],[spawner_sku]],LEN(Table11[[#This Row],[spawner_sku]])-FIND("/",Table11[[#This Row],[spawner_sku]])),Table1[Entity Prefab])),10,1,1,"Entities"))</f>
        <v>0</v>
      </c>
      <c r="BK244">
        <f ca="1">ROUND((Table11[[#This Row],[XP]]*Table11[[#This Row],[entity_spawned (AVG)]])*(Table11[[#This Row],[activating_chance]]/100),0)</f>
        <v>0</v>
      </c>
      <c r="BL244" s="73" t="s">
        <v>352</v>
      </c>
      <c r="BV244" t="s">
        <v>258</v>
      </c>
      <c r="BW244">
        <v>1</v>
      </c>
      <c r="BX244">
        <v>150</v>
      </c>
      <c r="BY244">
        <v>100</v>
      </c>
      <c r="BZ244">
        <f ca="1">INDIRECT(ADDRESS(11+(MATCH(RIGHT(Table13[[#This Row],[spawner_sku]],LEN(Table13[[#This Row],[spawner_sku]])-FIND("/",Table13[[#This Row],[spawner_sku]])),Table1[Entity Prefab])),10,1,1,"Entities"))</f>
        <v>25</v>
      </c>
      <c r="CA244">
        <f ca="1">ROUND((Table13[[#This Row],[XP]]*Table13[[#This Row],[entity_spawned (AVG)]])*(Table13[[#This Row],[activating_chance]]/100),0)</f>
        <v>25</v>
      </c>
      <c r="CB244" s="73" t="s">
        <v>351</v>
      </c>
      <c r="CD244" t="s">
        <v>542</v>
      </c>
      <c r="CE244">
        <v>1</v>
      </c>
      <c r="CF244">
        <v>180</v>
      </c>
      <c r="CG244">
        <v>100</v>
      </c>
      <c r="CH244">
        <f ca="1">INDIRECT(ADDRESS(11+(MATCH(RIGHT(Table14[[#This Row],[spawner_sku]],LEN(Table14[[#This Row],[spawner_sku]])-FIND("/",Table14[[#This Row],[spawner_sku]])),Table1[Entity Prefab])),10,1,1,"Entities"))</f>
        <v>95</v>
      </c>
      <c r="CI244">
        <f ca="1">ROUND((Table14[[#This Row],[XP]]*Table14[[#This Row],[entity_spawned (AVG)]])*(Table14[[#This Row],[activating_chance]]/100),0)</f>
        <v>95</v>
      </c>
      <c r="CJ244" s="73" t="s">
        <v>352</v>
      </c>
    </row>
    <row r="245" spans="2:88" x14ac:dyDescent="0.25">
      <c r="B245" s="74" t="s">
        <v>234</v>
      </c>
      <c r="C245">
        <v>1</v>
      </c>
      <c r="D245" s="76">
        <v>250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352</v>
      </c>
      <c r="Z245" t="s">
        <v>401</v>
      </c>
      <c r="AA245">
        <v>1</v>
      </c>
      <c r="AB245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352</v>
      </c>
      <c r="AX245" t="s">
        <v>407</v>
      </c>
      <c r="AY245">
        <v>1</v>
      </c>
      <c r="AZ245">
        <v>300</v>
      </c>
      <c r="BA245" s="76">
        <v>100</v>
      </c>
      <c r="BB245">
        <f ca="1">INDIRECT(ADDRESS(11+(MATCH(RIGHT(Table61011[[#This Row],[spawner_sku]],LEN(Table61011[[#This Row],[spawner_sku]])-FIND("/",Table61011[[#This Row],[spawner_sku]])),Table1[Entity Prefab])),10,1,1,"Entities"))</f>
        <v>50</v>
      </c>
      <c r="BC245" s="76">
        <f ca="1">ROUND((Table61011[[#This Row],[XP]]*Table61011[[#This Row],[entity_spawned (AVG)]])*(Table61011[[#This Row],[activating_chance]]/100),0)</f>
        <v>50</v>
      </c>
      <c r="BD245" s="73" t="s">
        <v>352</v>
      </c>
      <c r="BF245" t="s">
        <v>463</v>
      </c>
      <c r="BG245">
        <v>2</v>
      </c>
      <c r="BH245">
        <v>120</v>
      </c>
      <c r="BI245">
        <v>100</v>
      </c>
      <c r="BJ245">
        <f ca="1">INDIRECT(ADDRESS(11+(MATCH(RIGHT(Table11[[#This Row],[spawner_sku]],LEN(Table11[[#This Row],[spawner_sku]])-FIND("/",Table11[[#This Row],[spawner_sku]])),Table1[Entity Prefab])),10,1,1,"Entities"))</f>
        <v>0</v>
      </c>
      <c r="BK245">
        <f ca="1">ROUND((Table11[[#This Row],[XP]]*Table11[[#This Row],[entity_spawned (AVG)]])*(Table11[[#This Row],[activating_chance]]/100),0)</f>
        <v>0</v>
      </c>
      <c r="BL245" s="73" t="s">
        <v>352</v>
      </c>
      <c r="BV245" t="s">
        <v>258</v>
      </c>
      <c r="BW245">
        <v>1</v>
      </c>
      <c r="BX245">
        <v>150</v>
      </c>
      <c r="BY245">
        <v>100</v>
      </c>
      <c r="BZ245">
        <f ca="1">INDIRECT(ADDRESS(11+(MATCH(RIGHT(Table13[[#This Row],[spawner_sku]],LEN(Table13[[#This Row],[spawner_sku]])-FIND("/",Table13[[#This Row],[spawner_sku]])),Table1[Entity Prefab])),10,1,1,"Entities"))</f>
        <v>25</v>
      </c>
      <c r="CA245">
        <f ca="1">ROUND((Table13[[#This Row],[XP]]*Table13[[#This Row],[entity_spawned (AVG)]])*(Table13[[#This Row],[activating_chance]]/100),0)</f>
        <v>25</v>
      </c>
      <c r="CB245" s="73" t="s">
        <v>351</v>
      </c>
      <c r="CD245" t="s">
        <v>542</v>
      </c>
      <c r="CE245">
        <v>1</v>
      </c>
      <c r="CF245">
        <v>90</v>
      </c>
      <c r="CG245">
        <v>10</v>
      </c>
      <c r="CH245">
        <f ca="1">INDIRECT(ADDRESS(11+(MATCH(RIGHT(Table14[[#This Row],[spawner_sku]],LEN(Table14[[#This Row],[spawner_sku]])-FIND("/",Table14[[#This Row],[spawner_sku]])),Table1[Entity Prefab])),10,1,1,"Entities"))</f>
        <v>95</v>
      </c>
      <c r="CI245">
        <f ca="1">ROUND((Table14[[#This Row],[XP]]*Table14[[#This Row],[entity_spawned (AVG)]])*(Table14[[#This Row],[activating_chance]]/100),0)</f>
        <v>10</v>
      </c>
      <c r="CJ245" s="73" t="s">
        <v>352</v>
      </c>
    </row>
    <row r="246" spans="2:88" x14ac:dyDescent="0.25">
      <c r="B246" s="74" t="s">
        <v>234</v>
      </c>
      <c r="C246">
        <v>1</v>
      </c>
      <c r="D246" s="76">
        <v>180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352</v>
      </c>
      <c r="Z246" t="s">
        <v>401</v>
      </c>
      <c r="AA246">
        <v>1</v>
      </c>
      <c r="AB24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352</v>
      </c>
      <c r="AX246" t="s">
        <v>407</v>
      </c>
      <c r="AY246">
        <v>1</v>
      </c>
      <c r="AZ246">
        <v>300</v>
      </c>
      <c r="BA246" s="76">
        <v>100</v>
      </c>
      <c r="BB246">
        <f ca="1">INDIRECT(ADDRESS(11+(MATCH(RIGHT(Table61011[[#This Row],[spawner_sku]],LEN(Table61011[[#This Row],[spawner_sku]])-FIND("/",Table61011[[#This Row],[spawner_sku]])),Table1[Entity Prefab])),10,1,1,"Entities"))</f>
        <v>50</v>
      </c>
      <c r="BC246" s="76">
        <f ca="1">ROUND((Table61011[[#This Row],[XP]]*Table61011[[#This Row],[entity_spawned (AVG)]])*(Table61011[[#This Row],[activating_chance]]/100),0)</f>
        <v>50</v>
      </c>
      <c r="BD246" s="73" t="s">
        <v>352</v>
      </c>
      <c r="BF246" t="s">
        <v>463</v>
      </c>
      <c r="BG246">
        <v>1</v>
      </c>
      <c r="BH246">
        <v>200</v>
      </c>
      <c r="BI246">
        <v>70</v>
      </c>
      <c r="BJ246">
        <f ca="1">INDIRECT(ADDRESS(11+(MATCH(RIGHT(Table11[[#This Row],[spawner_sku]],LEN(Table11[[#This Row],[spawner_sku]])-FIND("/",Table11[[#This Row],[spawner_sku]])),Table1[Entity Prefab])),10,1,1,"Entities"))</f>
        <v>0</v>
      </c>
      <c r="BK246">
        <f ca="1">ROUND((Table11[[#This Row],[XP]]*Table11[[#This Row],[entity_spawned (AVG)]])*(Table11[[#This Row],[activating_chance]]/100),0)</f>
        <v>0</v>
      </c>
      <c r="BL246" s="73" t="s">
        <v>352</v>
      </c>
      <c r="BV246" t="s">
        <v>259</v>
      </c>
      <c r="BW246">
        <v>1</v>
      </c>
      <c r="BX246">
        <v>150</v>
      </c>
      <c r="BY246">
        <v>100</v>
      </c>
      <c r="BZ246">
        <f ca="1">INDIRECT(ADDRESS(11+(MATCH(RIGHT(Table13[[#This Row],[spawner_sku]],LEN(Table13[[#This Row],[spawner_sku]])-FIND("/",Table13[[#This Row],[spawner_sku]])),Table1[Entity Prefab])),10,1,1,"Entities"))</f>
        <v>25</v>
      </c>
      <c r="CA246">
        <f ca="1">ROUND((Table13[[#This Row],[XP]]*Table13[[#This Row],[entity_spawned (AVG)]])*(Table13[[#This Row],[activating_chance]]/100),0)</f>
        <v>25</v>
      </c>
      <c r="CB246" s="73" t="s">
        <v>351</v>
      </c>
      <c r="CD246" t="s">
        <v>542</v>
      </c>
      <c r="CE246">
        <v>1</v>
      </c>
      <c r="CF246">
        <v>180</v>
      </c>
      <c r="CG246">
        <v>100</v>
      </c>
      <c r="CH246">
        <f ca="1">INDIRECT(ADDRESS(11+(MATCH(RIGHT(Table14[[#This Row],[spawner_sku]],LEN(Table14[[#This Row],[spawner_sku]])-FIND("/",Table14[[#This Row],[spawner_sku]])),Table1[Entity Prefab])),10,1,1,"Entities"))</f>
        <v>95</v>
      </c>
      <c r="CI246">
        <f ca="1">ROUND((Table14[[#This Row],[XP]]*Table14[[#This Row],[entity_spawned (AVG)]])*(Table14[[#This Row],[activating_chance]]/100),0)</f>
        <v>95</v>
      </c>
      <c r="CJ246" s="73" t="s">
        <v>352</v>
      </c>
    </row>
    <row r="247" spans="2:88" x14ac:dyDescent="0.25">
      <c r="B247" s="74" t="s">
        <v>234</v>
      </c>
      <c r="C247">
        <v>1</v>
      </c>
      <c r="D247" s="76">
        <v>180</v>
      </c>
      <c r="E247" s="76">
        <v>100</v>
      </c>
      <c r="F247" s="76">
        <f ca="1">INDIRECT(ADDRESS(11+(MATCH(RIGHT(Table245[[#This Row],[spawner_sku]],LEN(Table245[[#This Row],[spawner_sku]])-FIND("/",Table245[[#This Row],[spawner_sku]])),Table1[Entity Prefab])),10,1,1,"Entities"))</f>
        <v>95</v>
      </c>
      <c r="G247" s="76">
        <f ca="1">ROUND((Table245[[#This Row],[XP]]*Table245[[#This Row],[entity_spawned (AVG)]])*(Table245[[#This Row],[activating_chance]]/100),0)</f>
        <v>95</v>
      </c>
      <c r="H247" s="73" t="s">
        <v>352</v>
      </c>
      <c r="Z247" t="s">
        <v>401</v>
      </c>
      <c r="AA247">
        <v>1</v>
      </c>
      <c r="AB247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352</v>
      </c>
      <c r="AX247" t="s">
        <v>407</v>
      </c>
      <c r="AY247">
        <v>1</v>
      </c>
      <c r="AZ247">
        <v>300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Prefab])),10,1,1,"Entities"))</f>
        <v>50</v>
      </c>
      <c r="BC247" s="76">
        <f ca="1">ROUND((Table61011[[#This Row],[XP]]*Table61011[[#This Row],[entity_spawned (AVG)]])*(Table61011[[#This Row],[activating_chance]]/100),0)</f>
        <v>50</v>
      </c>
      <c r="BD247" s="73" t="s">
        <v>352</v>
      </c>
      <c r="BF247" t="s">
        <v>463</v>
      </c>
      <c r="BG247">
        <v>1</v>
      </c>
      <c r="BH247">
        <v>120</v>
      </c>
      <c r="BI247">
        <v>30</v>
      </c>
      <c r="BJ247">
        <f ca="1">INDIRECT(ADDRESS(11+(MATCH(RIGHT(Table11[[#This Row],[spawner_sku]],LEN(Table11[[#This Row],[spawner_sku]])-FIND("/",Table11[[#This Row],[spawner_sku]])),Table1[Entity Prefab])),10,1,1,"Entities"))</f>
        <v>0</v>
      </c>
      <c r="BK247">
        <f ca="1">ROUND((Table11[[#This Row],[XP]]*Table11[[#This Row],[entity_spawned (AVG)]])*(Table11[[#This Row],[activating_chance]]/100),0)</f>
        <v>0</v>
      </c>
      <c r="BL247" s="73" t="s">
        <v>352</v>
      </c>
      <c r="BV247" t="s">
        <v>259</v>
      </c>
      <c r="BW247">
        <v>1</v>
      </c>
      <c r="BX247">
        <v>150</v>
      </c>
      <c r="BY247">
        <v>80</v>
      </c>
      <c r="BZ247">
        <f ca="1">INDIRECT(ADDRESS(11+(MATCH(RIGHT(Table13[[#This Row],[spawner_sku]],LEN(Table13[[#This Row],[spawner_sku]])-FIND("/",Table13[[#This Row],[spawner_sku]])),Table1[Entity Prefab])),10,1,1,"Entities"))</f>
        <v>25</v>
      </c>
      <c r="CA247">
        <f ca="1">ROUND((Table13[[#This Row],[XP]]*Table13[[#This Row],[entity_spawned (AVG)]])*(Table13[[#This Row],[activating_chance]]/100),0)</f>
        <v>20</v>
      </c>
      <c r="CB247" s="73" t="s">
        <v>351</v>
      </c>
      <c r="CD247" t="s">
        <v>542</v>
      </c>
      <c r="CE247">
        <v>1</v>
      </c>
      <c r="CF247">
        <v>180</v>
      </c>
      <c r="CG247">
        <v>100</v>
      </c>
      <c r="CH247">
        <f ca="1">INDIRECT(ADDRESS(11+(MATCH(RIGHT(Table14[[#This Row],[spawner_sku]],LEN(Table14[[#This Row],[spawner_sku]])-FIND("/",Table14[[#This Row],[spawner_sku]])),Table1[Entity Prefab])),10,1,1,"Entities"))</f>
        <v>95</v>
      </c>
      <c r="CI247">
        <f ca="1">ROUND((Table14[[#This Row],[XP]]*Table14[[#This Row],[entity_spawned (AVG)]])*(Table14[[#This Row],[activating_chance]]/100),0)</f>
        <v>95</v>
      </c>
      <c r="CJ247" s="73" t="s">
        <v>352</v>
      </c>
    </row>
    <row r="248" spans="2:88" x14ac:dyDescent="0.25">
      <c r="B248" s="74" t="s">
        <v>234</v>
      </c>
      <c r="C248">
        <v>1</v>
      </c>
      <c r="D248" s="76">
        <v>180</v>
      </c>
      <c r="E248" s="76">
        <v>90</v>
      </c>
      <c r="F248" s="76">
        <f ca="1">INDIRECT(ADDRESS(11+(MATCH(RIGHT(Table245[[#This Row],[spawner_sku]],LEN(Table245[[#This Row],[spawner_sku]])-FIND("/",Table245[[#This Row],[spawner_sku]])),Table1[Entity Prefab])),10,1,1,"Entities"))</f>
        <v>95</v>
      </c>
      <c r="G248" s="76">
        <f ca="1">ROUND((Table245[[#This Row],[XP]]*Table245[[#This Row],[entity_spawned (AVG)]])*(Table245[[#This Row],[activating_chance]]/100),0)</f>
        <v>86</v>
      </c>
      <c r="H248" s="73" t="s">
        <v>352</v>
      </c>
      <c r="Z248" t="s">
        <v>401</v>
      </c>
      <c r="AA248">
        <v>1</v>
      </c>
      <c r="AB248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352</v>
      </c>
      <c r="AX248" t="s">
        <v>402</v>
      </c>
      <c r="AY248">
        <v>1</v>
      </c>
      <c r="AZ248">
        <v>450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Prefab])),10,1,1,"Entities"))</f>
        <v>75</v>
      </c>
      <c r="BC248" s="76">
        <f ca="1">ROUND((Table61011[[#This Row],[XP]]*Table61011[[#This Row],[entity_spawned (AVG)]])*(Table61011[[#This Row],[activating_chance]]/100),0)</f>
        <v>75</v>
      </c>
      <c r="BD248" s="73" t="s">
        <v>351</v>
      </c>
      <c r="BF248" t="s">
        <v>463</v>
      </c>
      <c r="BG248">
        <v>1</v>
      </c>
      <c r="BH248">
        <v>120</v>
      </c>
      <c r="BI248">
        <v>100</v>
      </c>
      <c r="BJ248">
        <f ca="1">INDIRECT(ADDRESS(11+(MATCH(RIGHT(Table11[[#This Row],[spawner_sku]],LEN(Table11[[#This Row],[spawner_sku]])-FIND("/",Table11[[#This Row],[spawner_sku]])),Table1[Entity Prefab])),10,1,1,"Entities"))</f>
        <v>0</v>
      </c>
      <c r="BK248">
        <f ca="1">ROUND((Table11[[#This Row],[XP]]*Table11[[#This Row],[entity_spawned (AVG)]])*(Table11[[#This Row],[activating_chance]]/100),0)</f>
        <v>0</v>
      </c>
      <c r="BL248" s="73" t="s">
        <v>352</v>
      </c>
      <c r="BV248" t="s">
        <v>259</v>
      </c>
      <c r="BW248">
        <v>1</v>
      </c>
      <c r="BX248">
        <v>150</v>
      </c>
      <c r="BY248">
        <v>100</v>
      </c>
      <c r="BZ248">
        <f ca="1">INDIRECT(ADDRESS(11+(MATCH(RIGHT(Table13[[#This Row],[spawner_sku]],LEN(Table13[[#This Row],[spawner_sku]])-FIND("/",Table13[[#This Row],[spawner_sku]])),Table1[Entity Prefab])),10,1,1,"Entities"))</f>
        <v>25</v>
      </c>
      <c r="CA248">
        <f ca="1">ROUND((Table13[[#This Row],[XP]]*Table13[[#This Row],[entity_spawned (AVG)]])*(Table13[[#This Row],[activating_chance]]/100),0)</f>
        <v>25</v>
      </c>
      <c r="CB248" s="73" t="s">
        <v>351</v>
      </c>
      <c r="CD248" t="s">
        <v>542</v>
      </c>
      <c r="CE248">
        <v>1</v>
      </c>
      <c r="CF248">
        <v>90</v>
      </c>
      <c r="CG248">
        <v>10</v>
      </c>
      <c r="CH248">
        <f ca="1">INDIRECT(ADDRESS(11+(MATCH(RIGHT(Table14[[#This Row],[spawner_sku]],LEN(Table14[[#This Row],[spawner_sku]])-FIND("/",Table14[[#This Row],[spawner_sku]])),Table1[Entity Prefab])),10,1,1,"Entities"))</f>
        <v>95</v>
      </c>
      <c r="CI248">
        <f ca="1">ROUND((Table14[[#This Row],[XP]]*Table14[[#This Row],[entity_spawned (AVG)]])*(Table14[[#This Row],[activating_chance]]/100),0)</f>
        <v>10</v>
      </c>
      <c r="CJ248" s="73" t="s">
        <v>352</v>
      </c>
    </row>
    <row r="249" spans="2:88" x14ac:dyDescent="0.25">
      <c r="B249" s="74" t="s">
        <v>234</v>
      </c>
      <c r="C249">
        <v>1</v>
      </c>
      <c r="D249" s="76">
        <v>180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352</v>
      </c>
      <c r="Z249" t="s">
        <v>401</v>
      </c>
      <c r="AA249">
        <v>1</v>
      </c>
      <c r="AB249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352</v>
      </c>
      <c r="AX249" t="s">
        <v>402</v>
      </c>
      <c r="AY249">
        <v>1</v>
      </c>
      <c r="AZ249">
        <v>450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Prefab])),10,1,1,"Entities"))</f>
        <v>75</v>
      </c>
      <c r="BC249" s="76">
        <f ca="1">ROUND((Table61011[[#This Row],[XP]]*Table61011[[#This Row],[entity_spawned (AVG)]])*(Table61011[[#This Row],[activating_chance]]/100),0)</f>
        <v>75</v>
      </c>
      <c r="BD249" s="73" t="s">
        <v>351</v>
      </c>
      <c r="BF249" t="s">
        <v>249</v>
      </c>
      <c r="BG249">
        <v>1</v>
      </c>
      <c r="BH249">
        <v>500</v>
      </c>
      <c r="BI249">
        <v>100</v>
      </c>
      <c r="BJ249">
        <f ca="1">INDIRECT(ADDRESS(11+(MATCH(RIGHT(Table11[[#This Row],[spawner_sku]],LEN(Table11[[#This Row],[spawner_sku]])-FIND("/",Table11[[#This Row],[spawner_sku]])),Table1[Entity Prefab])),10,1,1,"Entities"))</f>
        <v>75</v>
      </c>
      <c r="BK249">
        <f ca="1">ROUND((Table11[[#This Row],[XP]]*Table11[[#This Row],[entity_spawned (AVG)]])*(Table11[[#This Row],[activating_chance]]/100),0)</f>
        <v>75</v>
      </c>
      <c r="BL249" s="73" t="s">
        <v>351</v>
      </c>
      <c r="BV249" t="s">
        <v>259</v>
      </c>
      <c r="BW249">
        <v>1</v>
      </c>
      <c r="BX249">
        <v>150</v>
      </c>
      <c r="BY249">
        <v>100</v>
      </c>
      <c r="BZ249">
        <f ca="1">INDIRECT(ADDRESS(11+(MATCH(RIGHT(Table13[[#This Row],[spawner_sku]],LEN(Table13[[#This Row],[spawner_sku]])-FIND("/",Table13[[#This Row],[spawner_sku]])),Table1[Entity Prefab])),10,1,1,"Entities"))</f>
        <v>25</v>
      </c>
      <c r="CA249">
        <f ca="1">ROUND((Table13[[#This Row],[XP]]*Table13[[#This Row],[entity_spawned (AVG)]])*(Table13[[#This Row],[activating_chance]]/100),0)</f>
        <v>25</v>
      </c>
      <c r="CB249" s="73" t="s">
        <v>351</v>
      </c>
      <c r="CD249" t="s">
        <v>542</v>
      </c>
      <c r="CE249">
        <v>1</v>
      </c>
      <c r="CF249">
        <v>90</v>
      </c>
      <c r="CG249">
        <v>10</v>
      </c>
      <c r="CH249">
        <f ca="1">INDIRECT(ADDRESS(11+(MATCH(RIGHT(Table14[[#This Row],[spawner_sku]],LEN(Table14[[#This Row],[spawner_sku]])-FIND("/",Table14[[#This Row],[spawner_sku]])),Table1[Entity Prefab])),10,1,1,"Entities"))</f>
        <v>95</v>
      </c>
      <c r="CI249">
        <f ca="1">ROUND((Table14[[#This Row],[XP]]*Table14[[#This Row],[entity_spawned (AVG)]])*(Table14[[#This Row],[activating_chance]]/100),0)</f>
        <v>10</v>
      </c>
      <c r="CJ249" s="73" t="s">
        <v>352</v>
      </c>
    </row>
    <row r="250" spans="2:88" x14ac:dyDescent="0.25">
      <c r="B250" s="74" t="s">
        <v>234</v>
      </c>
      <c r="C250">
        <v>1</v>
      </c>
      <c r="D250" s="76">
        <v>200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352</v>
      </c>
      <c r="Z250" t="s">
        <v>401</v>
      </c>
      <c r="AA250">
        <v>1</v>
      </c>
      <c r="AB250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352</v>
      </c>
      <c r="AX250" t="s">
        <v>490</v>
      </c>
      <c r="AY250">
        <v>1</v>
      </c>
      <c r="AZ250">
        <v>220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Prefab])),10,1,1,"Entities"))</f>
        <v>50</v>
      </c>
      <c r="BC250" s="76">
        <f ca="1">ROUND((Table61011[[#This Row],[XP]]*Table61011[[#This Row],[entity_spawned (AVG)]])*(Table61011[[#This Row],[activating_chance]]/100),0)</f>
        <v>50</v>
      </c>
      <c r="BD250" s="73" t="s">
        <v>352</v>
      </c>
      <c r="BF250" t="s">
        <v>249</v>
      </c>
      <c r="BG250">
        <v>1</v>
      </c>
      <c r="BH250">
        <v>500</v>
      </c>
      <c r="BI250">
        <v>75</v>
      </c>
      <c r="BJ250">
        <f ca="1">INDIRECT(ADDRESS(11+(MATCH(RIGHT(Table11[[#This Row],[spawner_sku]],LEN(Table11[[#This Row],[spawner_sku]])-FIND("/",Table11[[#This Row],[spawner_sku]])),Table1[Entity Prefab])),10,1,1,"Entities"))</f>
        <v>75</v>
      </c>
      <c r="BK250">
        <f ca="1">ROUND((Table11[[#This Row],[XP]]*Table11[[#This Row],[entity_spawned (AVG)]])*(Table11[[#This Row],[activating_chance]]/100),0)</f>
        <v>56</v>
      </c>
      <c r="BL250" s="73" t="s">
        <v>351</v>
      </c>
      <c r="BV250" t="s">
        <v>259</v>
      </c>
      <c r="BW250">
        <v>1</v>
      </c>
      <c r="BX250">
        <v>150</v>
      </c>
      <c r="BY250">
        <v>30</v>
      </c>
      <c r="BZ250">
        <f ca="1">INDIRECT(ADDRESS(11+(MATCH(RIGHT(Table13[[#This Row],[spawner_sku]],LEN(Table13[[#This Row],[spawner_sku]])-FIND("/",Table13[[#This Row],[spawner_sku]])),Table1[Entity Prefab])),10,1,1,"Entities"))</f>
        <v>25</v>
      </c>
      <c r="CA250">
        <f ca="1">ROUND((Table13[[#This Row],[XP]]*Table13[[#This Row],[entity_spawned (AVG)]])*(Table13[[#This Row],[activating_chance]]/100),0)</f>
        <v>8</v>
      </c>
      <c r="CB250" s="73" t="s">
        <v>351</v>
      </c>
      <c r="CD250" t="s">
        <v>545</v>
      </c>
      <c r="CE250">
        <v>3</v>
      </c>
      <c r="CF250">
        <v>120</v>
      </c>
      <c r="CG250">
        <v>100</v>
      </c>
      <c r="CH250">
        <f ca="1">INDIRECT(ADDRESS(11+(MATCH(RIGHT(Table14[[#This Row],[spawner_sku]],LEN(Table14[[#This Row],[spawner_sku]])-FIND("/",Table14[[#This Row],[spawner_sku]])),Table1[Entity Prefab])),10,1,1,"Entities"))</f>
        <v>35</v>
      </c>
      <c r="CI250">
        <f ca="1">ROUND((Table14[[#This Row],[XP]]*Table14[[#This Row],[entity_spawned (AVG)]])*(Table14[[#This Row],[activating_chance]]/100),0)</f>
        <v>105</v>
      </c>
      <c r="CJ250" s="73" t="s">
        <v>351</v>
      </c>
    </row>
    <row r="251" spans="2:88" x14ac:dyDescent="0.25">
      <c r="B251" s="74" t="s">
        <v>234</v>
      </c>
      <c r="C251">
        <v>1</v>
      </c>
      <c r="D251" s="76">
        <v>240</v>
      </c>
      <c r="E251" s="76">
        <v>50</v>
      </c>
      <c r="F251" s="76">
        <f ca="1">INDIRECT(ADDRESS(11+(MATCH(RIGHT(Table245[[#This Row],[spawner_sku]],LEN(Table245[[#This Row],[spawner_sku]])-FIND("/",Table245[[#This Row],[spawner_sku]])),Table1[Entity Prefab])),10,1,1,"Entities"))</f>
        <v>95</v>
      </c>
      <c r="G251" s="76">
        <f ca="1">ROUND((Table245[[#This Row],[XP]]*Table245[[#This Row],[entity_spawned (AVG)]])*(Table245[[#This Row],[activating_chance]]/100),0)</f>
        <v>48</v>
      </c>
      <c r="H251" s="73" t="s">
        <v>352</v>
      </c>
      <c r="Z251" t="s">
        <v>401</v>
      </c>
      <c r="AA251">
        <v>1</v>
      </c>
      <c r="AB251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352</v>
      </c>
      <c r="AX251" t="s">
        <v>490</v>
      </c>
      <c r="AY251">
        <v>1</v>
      </c>
      <c r="AZ251">
        <v>220</v>
      </c>
      <c r="BA251" s="76">
        <v>80</v>
      </c>
      <c r="BB251">
        <f ca="1">INDIRECT(ADDRESS(11+(MATCH(RIGHT(Table61011[[#This Row],[spawner_sku]],LEN(Table61011[[#This Row],[spawner_sku]])-FIND("/",Table61011[[#This Row],[spawner_sku]])),Table1[Entity Prefab])),10,1,1,"Entities"))</f>
        <v>50</v>
      </c>
      <c r="BC251" s="76">
        <f ca="1">ROUND((Table61011[[#This Row],[XP]]*Table61011[[#This Row],[entity_spawned (AVG)]])*(Table61011[[#This Row],[activating_chance]]/100),0)</f>
        <v>40</v>
      </c>
      <c r="BD251" s="73" t="s">
        <v>352</v>
      </c>
      <c r="BF251" t="s">
        <v>249</v>
      </c>
      <c r="BG251">
        <v>1</v>
      </c>
      <c r="BH251">
        <v>500</v>
      </c>
      <c r="BI251">
        <v>100</v>
      </c>
      <c r="BJ251">
        <f ca="1">INDIRECT(ADDRESS(11+(MATCH(RIGHT(Table11[[#This Row],[spawner_sku]],LEN(Table11[[#This Row],[spawner_sku]])-FIND("/",Table11[[#This Row],[spawner_sku]])),Table1[Entity Prefab])),10,1,1,"Entities"))</f>
        <v>75</v>
      </c>
      <c r="BK251">
        <f ca="1">ROUND((Table11[[#This Row],[XP]]*Table11[[#This Row],[entity_spawned (AVG)]])*(Table11[[#This Row],[activating_chance]]/100),0)</f>
        <v>75</v>
      </c>
      <c r="BL251" s="73" t="s">
        <v>351</v>
      </c>
      <c r="BV251" t="s">
        <v>259</v>
      </c>
      <c r="BW251">
        <v>1</v>
      </c>
      <c r="BX251">
        <v>150</v>
      </c>
      <c r="BY251">
        <v>30</v>
      </c>
      <c r="BZ251">
        <f ca="1">INDIRECT(ADDRESS(11+(MATCH(RIGHT(Table13[[#This Row],[spawner_sku]],LEN(Table13[[#This Row],[spawner_sku]])-FIND("/",Table13[[#This Row],[spawner_sku]])),Table1[Entity Prefab])),10,1,1,"Entities"))</f>
        <v>25</v>
      </c>
      <c r="CA251">
        <f ca="1">ROUND((Table13[[#This Row],[XP]]*Table13[[#This Row],[entity_spawned (AVG)]])*(Table13[[#This Row],[activating_chance]]/100),0)</f>
        <v>8</v>
      </c>
      <c r="CB251" s="73" t="s">
        <v>351</v>
      </c>
      <c r="CD251" t="s">
        <v>545</v>
      </c>
      <c r="CE251">
        <v>3</v>
      </c>
      <c r="CF251">
        <v>120</v>
      </c>
      <c r="CG251">
        <v>100</v>
      </c>
      <c r="CH251">
        <f ca="1">INDIRECT(ADDRESS(11+(MATCH(RIGHT(Table14[[#This Row],[spawner_sku]],LEN(Table14[[#This Row],[spawner_sku]])-FIND("/",Table14[[#This Row],[spawner_sku]])),Table1[Entity Prefab])),10,1,1,"Entities"))</f>
        <v>35</v>
      </c>
      <c r="CI251">
        <f ca="1">ROUND((Table14[[#This Row],[XP]]*Table14[[#This Row],[entity_spawned (AVG)]])*(Table14[[#This Row],[activating_chance]]/100),0)</f>
        <v>105</v>
      </c>
      <c r="CJ251" s="73" t="s">
        <v>351</v>
      </c>
    </row>
    <row r="252" spans="2:88" x14ac:dyDescent="0.25">
      <c r="B252" s="74" t="s">
        <v>234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352</v>
      </c>
      <c r="Z252" t="s">
        <v>401</v>
      </c>
      <c r="AA252">
        <v>1</v>
      </c>
      <c r="AB252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352</v>
      </c>
      <c r="AX252" t="s">
        <v>490</v>
      </c>
      <c r="AY252">
        <v>1</v>
      </c>
      <c r="AZ252">
        <v>220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Prefab])),10,1,1,"Entities"))</f>
        <v>50</v>
      </c>
      <c r="BC252" s="76">
        <f ca="1">ROUND((Table61011[[#This Row],[XP]]*Table61011[[#This Row],[entity_spawned (AVG)]])*(Table61011[[#This Row],[activating_chance]]/100),0)</f>
        <v>50</v>
      </c>
      <c r="BD252" s="73" t="s">
        <v>352</v>
      </c>
      <c r="BF252" t="s">
        <v>249</v>
      </c>
      <c r="BG252">
        <v>1</v>
      </c>
      <c r="BH252">
        <v>500</v>
      </c>
      <c r="BI252">
        <v>100</v>
      </c>
      <c r="BJ252">
        <f ca="1">INDIRECT(ADDRESS(11+(MATCH(RIGHT(Table11[[#This Row],[spawner_sku]],LEN(Table11[[#This Row],[spawner_sku]])-FIND("/",Table11[[#This Row],[spawner_sku]])),Table1[Entity Prefab])),10,1,1,"Entities"))</f>
        <v>75</v>
      </c>
      <c r="BK252">
        <f ca="1">ROUND((Table11[[#This Row],[XP]]*Table11[[#This Row],[entity_spawned (AVG)]])*(Table11[[#This Row],[activating_chance]]/100),0)</f>
        <v>75</v>
      </c>
      <c r="BL252" s="73" t="s">
        <v>351</v>
      </c>
      <c r="BV252" t="s">
        <v>259</v>
      </c>
      <c r="BW252">
        <v>1</v>
      </c>
      <c r="BX252">
        <v>150</v>
      </c>
      <c r="BY252">
        <v>100</v>
      </c>
      <c r="BZ252">
        <f ca="1">INDIRECT(ADDRESS(11+(MATCH(RIGHT(Table13[[#This Row],[spawner_sku]],LEN(Table13[[#This Row],[spawner_sku]])-FIND("/",Table13[[#This Row],[spawner_sku]])),Table1[Entity Prefab])),10,1,1,"Entities"))</f>
        <v>25</v>
      </c>
      <c r="CA252">
        <f ca="1">ROUND((Table13[[#This Row],[XP]]*Table13[[#This Row],[entity_spawned (AVG)]])*(Table13[[#This Row],[activating_chance]]/100),0)</f>
        <v>25</v>
      </c>
      <c r="CB252" s="73" t="s">
        <v>351</v>
      </c>
      <c r="CD252" t="s">
        <v>545</v>
      </c>
      <c r="CE252">
        <v>2</v>
      </c>
      <c r="CF252">
        <v>120</v>
      </c>
      <c r="CG252">
        <v>100</v>
      </c>
      <c r="CH252">
        <f ca="1">INDIRECT(ADDRESS(11+(MATCH(RIGHT(Table14[[#This Row],[spawner_sku]],LEN(Table14[[#This Row],[spawner_sku]])-FIND("/",Table14[[#This Row],[spawner_sku]])),Table1[Entity Prefab])),10,1,1,"Entities"))</f>
        <v>35</v>
      </c>
      <c r="CI252">
        <f ca="1">ROUND((Table14[[#This Row],[XP]]*Table14[[#This Row],[entity_spawned (AVG)]])*(Table14[[#This Row],[activating_chance]]/100),0)</f>
        <v>70</v>
      </c>
      <c r="CJ252" s="73" t="s">
        <v>351</v>
      </c>
    </row>
    <row r="253" spans="2:88" x14ac:dyDescent="0.25">
      <c r="B253" s="74" t="s">
        <v>234</v>
      </c>
      <c r="C253">
        <v>1</v>
      </c>
      <c r="D253" s="76">
        <v>250</v>
      </c>
      <c r="E253" s="76">
        <v>100</v>
      </c>
      <c r="F253" s="76">
        <f ca="1">INDIRECT(ADDRESS(11+(MATCH(RIGHT(Table245[[#This Row],[spawner_sku]],LEN(Table245[[#This Row],[spawner_sku]])-FIND("/",Table245[[#This Row],[spawner_sku]])),Table1[Entity Prefab])),10,1,1,"Entities"))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">
        <v>352</v>
      </c>
      <c r="Z253" t="s">
        <v>401</v>
      </c>
      <c r="AA253">
        <v>1</v>
      </c>
      <c r="AB253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352</v>
      </c>
      <c r="AX253" t="s">
        <v>490</v>
      </c>
      <c r="AY253">
        <v>1</v>
      </c>
      <c r="AZ253">
        <v>220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Prefab])),10,1,1,"Entities"))</f>
        <v>50</v>
      </c>
      <c r="BC253" s="76">
        <f ca="1">ROUND((Table61011[[#This Row],[XP]]*Table61011[[#This Row],[entity_spawned (AVG)]])*(Table61011[[#This Row],[activating_chance]]/100),0)</f>
        <v>50</v>
      </c>
      <c r="BD253" s="73" t="s">
        <v>352</v>
      </c>
      <c r="BF253" t="s">
        <v>249</v>
      </c>
      <c r="BG253">
        <v>1</v>
      </c>
      <c r="BH253">
        <v>500</v>
      </c>
      <c r="BI253">
        <v>75</v>
      </c>
      <c r="BJ253">
        <f ca="1">INDIRECT(ADDRESS(11+(MATCH(RIGHT(Table11[[#This Row],[spawner_sku]],LEN(Table11[[#This Row],[spawner_sku]])-FIND("/",Table11[[#This Row],[spawner_sku]])),Table1[Entity Prefab])),10,1,1,"Entities"))</f>
        <v>75</v>
      </c>
      <c r="BK253">
        <f ca="1">ROUND((Table11[[#This Row],[XP]]*Table11[[#This Row],[entity_spawned (AVG)]])*(Table11[[#This Row],[activating_chance]]/100),0)</f>
        <v>56</v>
      </c>
      <c r="BL253" s="73" t="s">
        <v>351</v>
      </c>
      <c r="BV253" t="s">
        <v>259</v>
      </c>
      <c r="BW253">
        <v>1</v>
      </c>
      <c r="BX253">
        <v>150</v>
      </c>
      <c r="BY253">
        <v>100</v>
      </c>
      <c r="BZ253">
        <f ca="1">INDIRECT(ADDRESS(11+(MATCH(RIGHT(Table13[[#This Row],[spawner_sku]],LEN(Table13[[#This Row],[spawner_sku]])-FIND("/",Table13[[#This Row],[spawner_sku]])),Table1[Entity Prefab])),10,1,1,"Entities"))</f>
        <v>25</v>
      </c>
      <c r="CA253">
        <f ca="1">ROUND((Table13[[#This Row],[XP]]*Table13[[#This Row],[entity_spawned (AVG)]])*(Table13[[#This Row],[activating_chance]]/100),0)</f>
        <v>25</v>
      </c>
      <c r="CB253" s="73" t="s">
        <v>351</v>
      </c>
      <c r="CD253" t="s">
        <v>545</v>
      </c>
      <c r="CE253">
        <v>1</v>
      </c>
      <c r="CF253">
        <v>120</v>
      </c>
      <c r="CG253">
        <v>80</v>
      </c>
      <c r="CH253">
        <f ca="1">INDIRECT(ADDRESS(11+(MATCH(RIGHT(Table14[[#This Row],[spawner_sku]],LEN(Table14[[#This Row],[spawner_sku]])-FIND("/",Table14[[#This Row],[spawner_sku]])),Table1[Entity Prefab])),10,1,1,"Entities"))</f>
        <v>35</v>
      </c>
      <c r="CI253">
        <f ca="1">ROUND((Table14[[#This Row],[XP]]*Table14[[#This Row],[entity_spawned (AVG)]])*(Table14[[#This Row],[activating_chance]]/100),0)</f>
        <v>28</v>
      </c>
      <c r="CJ253" s="73" t="s">
        <v>351</v>
      </c>
    </row>
    <row r="254" spans="2:88" x14ac:dyDescent="0.25">
      <c r="B254" s="74" t="s">
        <v>234</v>
      </c>
      <c r="C254">
        <v>1</v>
      </c>
      <c r="D254" s="76">
        <v>180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352</v>
      </c>
      <c r="Z254" t="s">
        <v>401</v>
      </c>
      <c r="AA254">
        <v>1</v>
      </c>
      <c r="AB254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352</v>
      </c>
      <c r="AX254" t="s">
        <v>490</v>
      </c>
      <c r="AY254">
        <v>1</v>
      </c>
      <c r="AZ254">
        <v>220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Prefab])),10,1,1,"Entities"))</f>
        <v>50</v>
      </c>
      <c r="BC254" s="76">
        <f ca="1">ROUND((Table61011[[#This Row],[XP]]*Table61011[[#This Row],[entity_spawned (AVG)]])*(Table61011[[#This Row],[activating_chance]]/100),0)</f>
        <v>50</v>
      </c>
      <c r="BD254" s="73" t="s">
        <v>352</v>
      </c>
      <c r="BF254" t="s">
        <v>515</v>
      </c>
      <c r="BG254">
        <v>1</v>
      </c>
      <c r="BH254">
        <v>140</v>
      </c>
      <c r="BI254">
        <v>100</v>
      </c>
      <c r="BJ254">
        <f ca="1">INDIRECT(ADDRESS(11+(MATCH(RIGHT(Table11[[#This Row],[spawner_sku]],LEN(Table11[[#This Row],[spawner_sku]])-FIND("/",Table11[[#This Row],[spawner_sku]])),Table1[Entity Prefab])),10,1,1,"Entities"))</f>
        <v>25</v>
      </c>
      <c r="BK254">
        <f ca="1">ROUND((Table11[[#This Row],[XP]]*Table11[[#This Row],[entity_spawned (AVG)]])*(Table11[[#This Row],[activating_chance]]/100),0)</f>
        <v>25</v>
      </c>
      <c r="BL254" s="73" t="s">
        <v>351</v>
      </c>
      <c r="BV254" t="s">
        <v>259</v>
      </c>
      <c r="BW254">
        <v>1</v>
      </c>
      <c r="BX254">
        <v>150</v>
      </c>
      <c r="BY254">
        <v>100</v>
      </c>
      <c r="BZ254">
        <f ca="1">INDIRECT(ADDRESS(11+(MATCH(RIGHT(Table13[[#This Row],[spawner_sku]],LEN(Table13[[#This Row],[spawner_sku]])-FIND("/",Table13[[#This Row],[spawner_sku]])),Table1[Entity Prefab])),10,1,1,"Entities"))</f>
        <v>25</v>
      </c>
      <c r="CA254">
        <f ca="1">ROUND((Table13[[#This Row],[XP]]*Table13[[#This Row],[entity_spawned (AVG)]])*(Table13[[#This Row],[activating_chance]]/100),0)</f>
        <v>25</v>
      </c>
      <c r="CB254" s="73" t="s">
        <v>351</v>
      </c>
      <c r="CD254" t="s">
        <v>545</v>
      </c>
      <c r="CE254">
        <v>1</v>
      </c>
      <c r="CF254">
        <v>120</v>
      </c>
      <c r="CG254">
        <v>80</v>
      </c>
      <c r="CH254">
        <f ca="1">INDIRECT(ADDRESS(11+(MATCH(RIGHT(Table14[[#This Row],[spawner_sku]],LEN(Table14[[#This Row],[spawner_sku]])-FIND("/",Table14[[#This Row],[spawner_sku]])),Table1[Entity Prefab])),10,1,1,"Entities"))</f>
        <v>35</v>
      </c>
      <c r="CI254">
        <f ca="1">ROUND((Table14[[#This Row],[XP]]*Table14[[#This Row],[entity_spawned (AVG)]])*(Table14[[#This Row],[activating_chance]]/100),0)</f>
        <v>28</v>
      </c>
      <c r="CJ254" s="73" t="s">
        <v>351</v>
      </c>
    </row>
    <row r="255" spans="2:88" x14ac:dyDescent="0.25">
      <c r="B255" s="74" t="s">
        <v>344</v>
      </c>
      <c r="C255">
        <v>1</v>
      </c>
      <c r="D255" s="76">
        <v>250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">
        <v>352</v>
      </c>
      <c r="Z255" t="s">
        <v>401</v>
      </c>
      <c r="AA255">
        <v>1</v>
      </c>
      <c r="AB255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352</v>
      </c>
      <c r="AX255" t="s">
        <v>491</v>
      </c>
      <c r="AY255">
        <v>1</v>
      </c>
      <c r="AZ255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352</v>
      </c>
      <c r="BF255" t="s">
        <v>517</v>
      </c>
      <c r="BG255">
        <v>1</v>
      </c>
      <c r="BH255">
        <v>140</v>
      </c>
      <c r="BI255">
        <v>100</v>
      </c>
      <c r="BJ255">
        <f ca="1">INDIRECT(ADDRESS(11+(MATCH(RIGHT(Table11[[#This Row],[spawner_sku]],LEN(Table11[[#This Row],[spawner_sku]])-FIND("/",Table11[[#This Row],[spawner_sku]])),Table1[Entity Prefab])),10,1,1,"Entities"))</f>
        <v>50</v>
      </c>
      <c r="BK255">
        <f ca="1">ROUND((Table11[[#This Row],[XP]]*Table11[[#This Row],[entity_spawned (AVG)]])*(Table11[[#This Row],[activating_chance]]/100),0)</f>
        <v>50</v>
      </c>
      <c r="BL255" s="73" t="s">
        <v>351</v>
      </c>
      <c r="BV255" t="s">
        <v>259</v>
      </c>
      <c r="BW255">
        <v>1</v>
      </c>
      <c r="BX255">
        <v>150</v>
      </c>
      <c r="BY255">
        <v>100</v>
      </c>
      <c r="BZ255">
        <f ca="1">INDIRECT(ADDRESS(11+(MATCH(RIGHT(Table13[[#This Row],[spawner_sku]],LEN(Table13[[#This Row],[spawner_sku]])-FIND("/",Table13[[#This Row],[spawner_sku]])),Table1[Entity Prefab])),10,1,1,"Entities"))</f>
        <v>25</v>
      </c>
      <c r="CA255">
        <f ca="1">ROUND((Table13[[#This Row],[XP]]*Table13[[#This Row],[entity_spawned (AVG)]])*(Table13[[#This Row],[activating_chance]]/100),0)</f>
        <v>25</v>
      </c>
      <c r="CB255" s="73" t="s">
        <v>351</v>
      </c>
      <c r="CD255" t="s">
        <v>545</v>
      </c>
      <c r="CE255">
        <v>2</v>
      </c>
      <c r="CF255">
        <v>120</v>
      </c>
      <c r="CG255">
        <v>10</v>
      </c>
      <c r="CH255">
        <f ca="1">INDIRECT(ADDRESS(11+(MATCH(RIGHT(Table14[[#This Row],[spawner_sku]],LEN(Table14[[#This Row],[spawner_sku]])-FIND("/",Table14[[#This Row],[spawner_sku]])),Table1[Entity Prefab])),10,1,1,"Entities"))</f>
        <v>35</v>
      </c>
      <c r="CI255">
        <f ca="1">ROUND((Table14[[#This Row],[XP]]*Table14[[#This Row],[entity_spawned (AVG)]])*(Table14[[#This Row],[activating_chance]]/100),0)</f>
        <v>7</v>
      </c>
      <c r="CJ255" s="73" t="s">
        <v>351</v>
      </c>
    </row>
    <row r="256" spans="2:88" x14ac:dyDescent="0.25">
      <c r="B256" s="74" t="s">
        <v>344</v>
      </c>
      <c r="C256">
        <v>1</v>
      </c>
      <c r="D256" s="76">
        <v>250</v>
      </c>
      <c r="E256" s="76">
        <v>100</v>
      </c>
      <c r="F256" s="76">
        <f ca="1">INDIRECT(ADDRESS(11+(MATCH(RIGHT(Table245[[#This Row],[spawner_sku]],LEN(Table245[[#This Row],[spawner_sku]])-FIND("/",Table245[[#This Row],[spawner_sku]])),Table1[Entity Prefab])),10,1,1,"Entities"))</f>
        <v>95</v>
      </c>
      <c r="G256" s="76">
        <f ca="1">ROUND((Table245[[#This Row],[XP]]*Table245[[#This Row],[entity_spawned (AVG)]])*(Table245[[#This Row],[activating_chance]]/100),0)</f>
        <v>95</v>
      </c>
      <c r="H256" s="73" t="s">
        <v>352</v>
      </c>
      <c r="Z256" t="s">
        <v>403</v>
      </c>
      <c r="AA256">
        <v>1</v>
      </c>
      <c r="AB25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352</v>
      </c>
      <c r="AX256" t="s">
        <v>491</v>
      </c>
      <c r="AY256">
        <v>1</v>
      </c>
      <c r="AZ256">
        <v>240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Prefab])),10,1,1,"Entities"))</f>
        <v>55</v>
      </c>
      <c r="BC256" s="76">
        <f ca="1">ROUND((Table61011[[#This Row],[XP]]*Table61011[[#This Row],[entity_spawned (AVG)]])*(Table61011[[#This Row],[activating_chance]]/100),0)</f>
        <v>55</v>
      </c>
      <c r="BD256" s="73" t="s">
        <v>352</v>
      </c>
      <c r="BF256" t="s">
        <v>416</v>
      </c>
      <c r="BG256">
        <v>1</v>
      </c>
      <c r="BH256">
        <v>300</v>
      </c>
      <c r="BI256">
        <v>100</v>
      </c>
      <c r="BJ256">
        <f ca="1">INDIRECT(ADDRESS(11+(MATCH(RIGHT(Table11[[#This Row],[spawner_sku]],LEN(Table11[[#This Row],[spawner_sku]])-FIND("/",Table11[[#This Row],[spawner_sku]])),Table1[Entity Prefab])),10,1,1,"Entities"))</f>
        <v>75</v>
      </c>
      <c r="BK256">
        <f ca="1">ROUND((Table11[[#This Row],[XP]]*Table11[[#This Row],[entity_spawned (AVG)]])*(Table11[[#This Row],[activating_chance]]/100),0)</f>
        <v>75</v>
      </c>
      <c r="BL256" s="73" t="s">
        <v>352</v>
      </c>
      <c r="BV256" t="s">
        <v>259</v>
      </c>
      <c r="BW256">
        <v>1</v>
      </c>
      <c r="BX256">
        <v>150</v>
      </c>
      <c r="BY256">
        <v>80</v>
      </c>
      <c r="BZ256">
        <f ca="1">INDIRECT(ADDRESS(11+(MATCH(RIGHT(Table13[[#This Row],[spawner_sku]],LEN(Table13[[#This Row],[spawner_sku]])-FIND("/",Table13[[#This Row],[spawner_sku]])),Table1[Entity Prefab])),10,1,1,"Entities"))</f>
        <v>25</v>
      </c>
      <c r="CA256">
        <f ca="1">ROUND((Table13[[#This Row],[XP]]*Table13[[#This Row],[entity_spawned (AVG)]])*(Table13[[#This Row],[activating_chance]]/100),0)</f>
        <v>20</v>
      </c>
      <c r="CB256" s="73" t="s">
        <v>351</v>
      </c>
      <c r="CD256" t="s">
        <v>545</v>
      </c>
      <c r="CE256">
        <v>2</v>
      </c>
      <c r="CF256">
        <v>120</v>
      </c>
      <c r="CG256">
        <v>100</v>
      </c>
      <c r="CH256">
        <f ca="1">INDIRECT(ADDRESS(11+(MATCH(RIGHT(Table14[[#This Row],[spawner_sku]],LEN(Table14[[#This Row],[spawner_sku]])-FIND("/",Table14[[#This Row],[spawner_sku]])),Table1[Entity Prefab])),10,1,1,"Entities"))</f>
        <v>35</v>
      </c>
      <c r="CI256">
        <f ca="1">ROUND((Table14[[#This Row],[XP]]*Table14[[#This Row],[entity_spawned (AVG)]])*(Table14[[#This Row],[activating_chance]]/100),0)</f>
        <v>70</v>
      </c>
      <c r="CJ256" s="73" t="s">
        <v>351</v>
      </c>
    </row>
    <row r="257" spans="2:88" x14ac:dyDescent="0.25">
      <c r="B257" s="74" t="s">
        <v>235</v>
      </c>
      <c r="C257">
        <v>1</v>
      </c>
      <c r="D257" s="76">
        <v>300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Prefab])),10,1,1,"Entities"))</f>
        <v>195</v>
      </c>
      <c r="G257" s="76">
        <f ca="1">ROUND((Table245[[#This Row],[XP]]*Table245[[#This Row],[entity_spawned (AVG)]])*(Table245[[#This Row],[activating_chance]]/100),0)</f>
        <v>195</v>
      </c>
      <c r="H257" s="73" t="s">
        <v>352</v>
      </c>
      <c r="Z257" t="s">
        <v>403</v>
      </c>
      <c r="AA257">
        <v>1</v>
      </c>
      <c r="AB257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352</v>
      </c>
      <c r="AX257" t="s">
        <v>491</v>
      </c>
      <c r="AY257">
        <v>1</v>
      </c>
      <c r="AZ257">
        <v>240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Prefab])),10,1,1,"Entities"))</f>
        <v>55</v>
      </c>
      <c r="BC257" s="76">
        <f ca="1">ROUND((Table61011[[#This Row],[XP]]*Table61011[[#This Row],[entity_spawned (AVG)]])*(Table61011[[#This Row],[activating_chance]]/100),0)</f>
        <v>55</v>
      </c>
      <c r="BD257" s="73" t="s">
        <v>352</v>
      </c>
      <c r="BF257" t="s">
        <v>416</v>
      </c>
      <c r="BG257">
        <v>1</v>
      </c>
      <c r="BH257">
        <v>300</v>
      </c>
      <c r="BI257">
        <v>100</v>
      </c>
      <c r="BJ257">
        <f ca="1">INDIRECT(ADDRESS(11+(MATCH(RIGHT(Table11[[#This Row],[spawner_sku]],LEN(Table11[[#This Row],[spawner_sku]])-FIND("/",Table11[[#This Row],[spawner_sku]])),Table1[Entity Prefab])),10,1,1,"Entities"))</f>
        <v>75</v>
      </c>
      <c r="BK257">
        <f ca="1">ROUND((Table11[[#This Row],[XP]]*Table11[[#This Row],[entity_spawned (AVG)]])*(Table11[[#This Row],[activating_chance]]/100),0)</f>
        <v>75</v>
      </c>
      <c r="BL257" s="73" t="s">
        <v>352</v>
      </c>
      <c r="BV257" t="s">
        <v>259</v>
      </c>
      <c r="BW257">
        <v>1</v>
      </c>
      <c r="BX257">
        <v>150</v>
      </c>
      <c r="BY257">
        <v>80</v>
      </c>
      <c r="BZ257">
        <f ca="1">INDIRECT(ADDRESS(11+(MATCH(RIGHT(Table13[[#This Row],[spawner_sku]],LEN(Table13[[#This Row],[spawner_sku]])-FIND("/",Table13[[#This Row],[spawner_sku]])),Table1[Entity Prefab])),10,1,1,"Entities"))</f>
        <v>25</v>
      </c>
      <c r="CA257">
        <f ca="1">ROUND((Table13[[#This Row],[XP]]*Table13[[#This Row],[entity_spawned (AVG)]])*(Table13[[#This Row],[activating_chance]]/100),0)</f>
        <v>20</v>
      </c>
      <c r="CB257" s="73" t="s">
        <v>351</v>
      </c>
      <c r="CD257" t="s">
        <v>545</v>
      </c>
      <c r="CE257">
        <v>1</v>
      </c>
      <c r="CF257">
        <v>80</v>
      </c>
      <c r="CG257">
        <v>30</v>
      </c>
      <c r="CH257">
        <f ca="1">INDIRECT(ADDRESS(11+(MATCH(RIGHT(Table14[[#This Row],[spawner_sku]],LEN(Table14[[#This Row],[spawner_sku]])-FIND("/",Table14[[#This Row],[spawner_sku]])),Table1[Entity Prefab])),10,1,1,"Entities"))</f>
        <v>35</v>
      </c>
      <c r="CI257">
        <f ca="1">ROUND((Table14[[#This Row],[XP]]*Table14[[#This Row],[entity_spawned (AVG)]])*(Table14[[#This Row],[activating_chance]]/100),0)</f>
        <v>11</v>
      </c>
      <c r="CJ257" s="73" t="s">
        <v>351</v>
      </c>
    </row>
    <row r="258" spans="2:88" x14ac:dyDescent="0.25">
      <c r="B258" s="74" t="s">
        <v>235</v>
      </c>
      <c r="C258">
        <v>1</v>
      </c>
      <c r="D258" s="76">
        <v>300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Prefab])),10,1,1,"Entities"))</f>
        <v>195</v>
      </c>
      <c r="G258" s="76">
        <f ca="1">ROUND((Table245[[#This Row],[XP]]*Table245[[#This Row],[entity_spawned (AVG)]])*(Table245[[#This Row],[activating_chance]]/100),0)</f>
        <v>195</v>
      </c>
      <c r="H258" s="73" t="s">
        <v>352</v>
      </c>
      <c r="Z258" t="s">
        <v>403</v>
      </c>
      <c r="AA258">
        <v>1</v>
      </c>
      <c r="AB258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352</v>
      </c>
      <c r="AX258" t="s">
        <v>491</v>
      </c>
      <c r="AY258">
        <v>1</v>
      </c>
      <c r="AZ258">
        <v>240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Prefab])),10,1,1,"Entities"))</f>
        <v>55</v>
      </c>
      <c r="BC258" s="76">
        <f ca="1">ROUND((Table61011[[#This Row],[XP]]*Table61011[[#This Row],[entity_spawned (AVG)]])*(Table61011[[#This Row],[activating_chance]]/100),0)</f>
        <v>55</v>
      </c>
      <c r="BD258" s="73" t="s">
        <v>352</v>
      </c>
      <c r="BF258" t="s">
        <v>416</v>
      </c>
      <c r="BG258">
        <v>1</v>
      </c>
      <c r="BH258">
        <v>300</v>
      </c>
      <c r="BI258">
        <v>100</v>
      </c>
      <c r="BJ258">
        <f ca="1">INDIRECT(ADDRESS(11+(MATCH(RIGHT(Table11[[#This Row],[spawner_sku]],LEN(Table11[[#This Row],[spawner_sku]])-FIND("/",Table11[[#This Row],[spawner_sku]])),Table1[Entity Prefab])),10,1,1,"Entities"))</f>
        <v>75</v>
      </c>
      <c r="BK258">
        <f ca="1">ROUND((Table11[[#This Row],[XP]]*Table11[[#This Row],[entity_spawned (AVG)]])*(Table11[[#This Row],[activating_chance]]/100),0)</f>
        <v>75</v>
      </c>
      <c r="BL258" s="73" t="s">
        <v>352</v>
      </c>
      <c r="BV258" t="s">
        <v>259</v>
      </c>
      <c r="BW258">
        <v>1</v>
      </c>
      <c r="BX258">
        <v>150</v>
      </c>
      <c r="BY258">
        <v>100</v>
      </c>
      <c r="BZ258">
        <f ca="1">INDIRECT(ADDRESS(11+(MATCH(RIGHT(Table13[[#This Row],[spawner_sku]],LEN(Table13[[#This Row],[spawner_sku]])-FIND("/",Table13[[#This Row],[spawner_sku]])),Table1[Entity Prefab])),10,1,1,"Entities"))</f>
        <v>25</v>
      </c>
      <c r="CA258">
        <f ca="1">ROUND((Table13[[#This Row],[XP]]*Table13[[#This Row],[entity_spawned (AVG)]])*(Table13[[#This Row],[activating_chance]]/100),0)</f>
        <v>25</v>
      </c>
      <c r="CB258" s="73" t="s">
        <v>351</v>
      </c>
      <c r="CD258" t="s">
        <v>545</v>
      </c>
      <c r="CE258">
        <v>1</v>
      </c>
      <c r="CF258">
        <v>120</v>
      </c>
      <c r="CG258">
        <v>100</v>
      </c>
      <c r="CH258">
        <f ca="1">INDIRECT(ADDRESS(11+(MATCH(RIGHT(Table14[[#This Row],[spawner_sku]],LEN(Table14[[#This Row],[spawner_sku]])-FIND("/",Table14[[#This Row],[spawner_sku]])),Table1[Entity Prefab])),10,1,1,"Entities"))</f>
        <v>35</v>
      </c>
      <c r="CI258">
        <f ca="1">ROUND((Table14[[#This Row],[XP]]*Table14[[#This Row],[entity_spawned (AVG)]])*(Table14[[#This Row],[activating_chance]]/100),0)</f>
        <v>35</v>
      </c>
      <c r="CJ258" s="73" t="s">
        <v>351</v>
      </c>
    </row>
    <row r="259" spans="2:88" x14ac:dyDescent="0.25">
      <c r="B259" s="74" t="s">
        <v>235</v>
      </c>
      <c r="C259">
        <v>1</v>
      </c>
      <c r="D259" s="76">
        <v>300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Prefab])),10,1,1,"Entities"))</f>
        <v>195</v>
      </c>
      <c r="G259" s="76">
        <f ca="1">ROUND((Table245[[#This Row],[XP]]*Table245[[#This Row],[entity_spawned (AVG)]])*(Table245[[#This Row],[activating_chance]]/100),0)</f>
        <v>195</v>
      </c>
      <c r="H259" s="73" t="s">
        <v>352</v>
      </c>
      <c r="Z259" t="s">
        <v>403</v>
      </c>
      <c r="AA259">
        <v>1</v>
      </c>
      <c r="AB259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352</v>
      </c>
      <c r="AX259" t="s">
        <v>491</v>
      </c>
      <c r="AY259">
        <v>1</v>
      </c>
      <c r="AZ259">
        <v>240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Prefab])),10,1,1,"Entities"))</f>
        <v>55</v>
      </c>
      <c r="BC259" s="76">
        <f ca="1">ROUND((Table61011[[#This Row],[XP]]*Table61011[[#This Row],[entity_spawned (AVG)]])*(Table61011[[#This Row],[activating_chance]]/100),0)</f>
        <v>55</v>
      </c>
      <c r="BD259" s="73" t="s">
        <v>352</v>
      </c>
      <c r="BF259" t="s">
        <v>416</v>
      </c>
      <c r="BG259">
        <v>1</v>
      </c>
      <c r="BH259">
        <v>300</v>
      </c>
      <c r="BI259">
        <v>100</v>
      </c>
      <c r="BJ259">
        <f ca="1">INDIRECT(ADDRESS(11+(MATCH(RIGHT(Table11[[#This Row],[spawner_sku]],LEN(Table11[[#This Row],[spawner_sku]])-FIND("/",Table11[[#This Row],[spawner_sku]])),Table1[Entity Prefab])),10,1,1,"Entities"))</f>
        <v>75</v>
      </c>
      <c r="BK259">
        <f ca="1">ROUND((Table11[[#This Row],[XP]]*Table11[[#This Row],[entity_spawned (AVG)]])*(Table11[[#This Row],[activating_chance]]/100),0)</f>
        <v>75</v>
      </c>
      <c r="BL259" s="73" t="s">
        <v>352</v>
      </c>
      <c r="BV259" t="s">
        <v>259</v>
      </c>
      <c r="BW259">
        <v>1</v>
      </c>
      <c r="BX259">
        <v>150</v>
      </c>
      <c r="BY259">
        <v>10</v>
      </c>
      <c r="BZ259">
        <f ca="1">INDIRECT(ADDRESS(11+(MATCH(RIGHT(Table13[[#This Row],[spawner_sku]],LEN(Table13[[#This Row],[spawner_sku]])-FIND("/",Table13[[#This Row],[spawner_sku]])),Table1[Entity Prefab])),10,1,1,"Entities"))</f>
        <v>25</v>
      </c>
      <c r="CA259">
        <f ca="1">ROUND((Table13[[#This Row],[XP]]*Table13[[#This Row],[entity_spawned (AVG)]])*(Table13[[#This Row],[activating_chance]]/100),0)</f>
        <v>3</v>
      </c>
      <c r="CB259" s="73" t="s">
        <v>351</v>
      </c>
      <c r="CD259" t="s">
        <v>545</v>
      </c>
      <c r="CE259">
        <v>2</v>
      </c>
      <c r="CF259">
        <v>120</v>
      </c>
      <c r="CG259">
        <v>30</v>
      </c>
      <c r="CH259">
        <f ca="1">INDIRECT(ADDRESS(11+(MATCH(RIGHT(Table14[[#This Row],[spawner_sku]],LEN(Table14[[#This Row],[spawner_sku]])-FIND("/",Table14[[#This Row],[spawner_sku]])),Table1[Entity Prefab])),10,1,1,"Entities"))</f>
        <v>35</v>
      </c>
      <c r="CI259">
        <f ca="1">ROUND((Table14[[#This Row],[XP]]*Table14[[#This Row],[entity_spawned (AVG)]])*(Table14[[#This Row],[activating_chance]]/100),0)</f>
        <v>21</v>
      </c>
      <c r="CJ259" s="73" t="s">
        <v>351</v>
      </c>
    </row>
    <row r="260" spans="2:88" x14ac:dyDescent="0.25">
      <c r="B260" s="74" t="s">
        <v>235</v>
      </c>
      <c r="C260">
        <v>1</v>
      </c>
      <c r="D260" s="76">
        <v>300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">
        <v>352</v>
      </c>
      <c r="Z260" t="s">
        <v>403</v>
      </c>
      <c r="AA260">
        <v>1</v>
      </c>
      <c r="AB260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352</v>
      </c>
      <c r="AX260" t="s">
        <v>491</v>
      </c>
      <c r="AY260">
        <v>1</v>
      </c>
      <c r="AZ260">
        <v>240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Prefab])),10,1,1,"Entities"))</f>
        <v>55</v>
      </c>
      <c r="BC260" s="76">
        <f ca="1">ROUND((Table61011[[#This Row],[XP]]*Table61011[[#This Row],[entity_spawned (AVG)]])*(Table61011[[#This Row],[activating_chance]]/100),0)</f>
        <v>55</v>
      </c>
      <c r="BD260" s="73" t="s">
        <v>352</v>
      </c>
      <c r="BF260" t="s">
        <v>473</v>
      </c>
      <c r="BG260">
        <v>1</v>
      </c>
      <c r="BH260">
        <v>300</v>
      </c>
      <c r="BI260">
        <v>100</v>
      </c>
      <c r="BJ260">
        <f ca="1">INDIRECT(ADDRESS(11+(MATCH(RIGHT(Table11[[#This Row],[spawner_sku]],LEN(Table11[[#This Row],[spawner_sku]])-FIND("/",Table11[[#This Row],[spawner_sku]])),Table1[Entity Prefab])),10,1,1,"Entities"))</f>
        <v>75</v>
      </c>
      <c r="BK260">
        <f ca="1">ROUND((Table11[[#This Row],[XP]]*Table11[[#This Row],[entity_spawned (AVG)]])*(Table11[[#This Row],[activating_chance]]/100),0)</f>
        <v>75</v>
      </c>
      <c r="BL260" s="73" t="s">
        <v>352</v>
      </c>
      <c r="BV260" t="s">
        <v>259</v>
      </c>
      <c r="BW260">
        <v>1</v>
      </c>
      <c r="BX260">
        <v>150</v>
      </c>
      <c r="BY260">
        <v>100</v>
      </c>
      <c r="BZ260">
        <f ca="1">INDIRECT(ADDRESS(11+(MATCH(RIGHT(Table13[[#This Row],[spawner_sku]],LEN(Table13[[#This Row],[spawner_sku]])-FIND("/",Table13[[#This Row],[spawner_sku]])),Table1[Entity Prefab])),10,1,1,"Entities"))</f>
        <v>25</v>
      </c>
      <c r="CA260">
        <f ca="1">ROUND((Table13[[#This Row],[XP]]*Table13[[#This Row],[entity_spawned (AVG)]])*(Table13[[#This Row],[activating_chance]]/100),0)</f>
        <v>25</v>
      </c>
      <c r="CB260" s="73" t="s">
        <v>351</v>
      </c>
      <c r="CD260" t="s">
        <v>545</v>
      </c>
      <c r="CE260">
        <v>2</v>
      </c>
      <c r="CF260">
        <v>120</v>
      </c>
      <c r="CG260">
        <v>10</v>
      </c>
      <c r="CH260">
        <f ca="1">INDIRECT(ADDRESS(11+(MATCH(RIGHT(Table14[[#This Row],[spawner_sku]],LEN(Table14[[#This Row],[spawner_sku]])-FIND("/",Table14[[#This Row],[spawner_sku]])),Table1[Entity Prefab])),10,1,1,"Entities"))</f>
        <v>35</v>
      </c>
      <c r="CI260">
        <f ca="1">ROUND((Table14[[#This Row],[XP]]*Table14[[#This Row],[entity_spawned (AVG)]])*(Table14[[#This Row],[activating_chance]]/100),0)</f>
        <v>7</v>
      </c>
      <c r="CJ260" s="73" t="s">
        <v>351</v>
      </c>
    </row>
    <row r="261" spans="2:88" x14ac:dyDescent="0.25">
      <c r="B261" s="74" t="s">
        <v>235</v>
      </c>
      <c r="C261">
        <v>1</v>
      </c>
      <c r="D261" s="76">
        <v>300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">
        <v>352</v>
      </c>
      <c r="Z261" t="s">
        <v>403</v>
      </c>
      <c r="AA261">
        <v>1</v>
      </c>
      <c r="AB261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352</v>
      </c>
      <c r="AX261" t="s">
        <v>491</v>
      </c>
      <c r="AY261">
        <v>1</v>
      </c>
      <c r="AZ261">
        <v>240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Prefab])),10,1,1,"Entities"))</f>
        <v>55</v>
      </c>
      <c r="BC261" s="76">
        <f ca="1">ROUND((Table61011[[#This Row],[XP]]*Table61011[[#This Row],[entity_spawned (AVG)]])*(Table61011[[#This Row],[activating_chance]]/100),0)</f>
        <v>55</v>
      </c>
      <c r="BD261" s="73" t="s">
        <v>352</v>
      </c>
      <c r="BF261" t="s">
        <v>473</v>
      </c>
      <c r="BG261">
        <v>1</v>
      </c>
      <c r="BH261">
        <v>300</v>
      </c>
      <c r="BI261">
        <v>100</v>
      </c>
      <c r="BJ261">
        <f ca="1">INDIRECT(ADDRESS(11+(MATCH(RIGHT(Table11[[#This Row],[spawner_sku]],LEN(Table11[[#This Row],[spawner_sku]])-FIND("/",Table11[[#This Row],[spawner_sku]])),Table1[Entity Prefab])),10,1,1,"Entities"))</f>
        <v>75</v>
      </c>
      <c r="BK261">
        <f ca="1">ROUND((Table11[[#This Row],[XP]]*Table11[[#This Row],[entity_spawned (AVG)]])*(Table11[[#This Row],[activating_chance]]/100),0)</f>
        <v>75</v>
      </c>
      <c r="BL261" s="73" t="s">
        <v>352</v>
      </c>
      <c r="BV261" t="s">
        <v>259</v>
      </c>
      <c r="BW261">
        <v>1</v>
      </c>
      <c r="BX261">
        <v>150</v>
      </c>
      <c r="BY261">
        <v>100</v>
      </c>
      <c r="BZ261">
        <f ca="1">INDIRECT(ADDRESS(11+(MATCH(RIGHT(Table13[[#This Row],[spawner_sku]],LEN(Table13[[#This Row],[spawner_sku]])-FIND("/",Table13[[#This Row],[spawner_sku]])),Table1[Entity Prefab])),10,1,1,"Entities"))</f>
        <v>25</v>
      </c>
      <c r="CA261">
        <f ca="1">ROUND((Table13[[#This Row],[XP]]*Table13[[#This Row],[entity_spawned (AVG)]])*(Table13[[#This Row],[activating_chance]]/100),0)</f>
        <v>25</v>
      </c>
      <c r="CB261" s="73" t="s">
        <v>351</v>
      </c>
      <c r="CD261" t="s">
        <v>545</v>
      </c>
      <c r="CE261">
        <v>1</v>
      </c>
      <c r="CF261">
        <v>120</v>
      </c>
      <c r="CG261">
        <v>70</v>
      </c>
      <c r="CH261">
        <f ca="1">INDIRECT(ADDRESS(11+(MATCH(RIGHT(Table14[[#This Row],[spawner_sku]],LEN(Table14[[#This Row],[spawner_sku]])-FIND("/",Table14[[#This Row],[spawner_sku]])),Table1[Entity Prefab])),10,1,1,"Entities"))</f>
        <v>35</v>
      </c>
      <c r="CI261">
        <f ca="1">ROUND((Table14[[#This Row],[XP]]*Table14[[#This Row],[entity_spawned (AVG)]])*(Table14[[#This Row],[activating_chance]]/100),0)</f>
        <v>25</v>
      </c>
      <c r="CJ261" s="73" t="s">
        <v>351</v>
      </c>
    </row>
    <row r="262" spans="2:88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352</v>
      </c>
      <c r="Z262" t="s">
        <v>403</v>
      </c>
      <c r="AA262">
        <v>1</v>
      </c>
      <c r="AB262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352</v>
      </c>
      <c r="AX262" t="s">
        <v>492</v>
      </c>
      <c r="AY262">
        <v>1</v>
      </c>
      <c r="AZ262">
        <v>260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Prefab])),10,1,1,"Entities"))</f>
        <v>105</v>
      </c>
      <c r="BC262" s="76">
        <f ca="1">ROUND((Table61011[[#This Row],[XP]]*Table61011[[#This Row],[entity_spawned (AVG)]])*(Table61011[[#This Row],[activating_chance]]/100),0)</f>
        <v>105</v>
      </c>
      <c r="BD262" s="73" t="s">
        <v>352</v>
      </c>
      <c r="BF262" t="s">
        <v>473</v>
      </c>
      <c r="BG262">
        <v>1</v>
      </c>
      <c r="BH262">
        <v>300</v>
      </c>
      <c r="BI262">
        <v>100</v>
      </c>
      <c r="BJ262">
        <f ca="1">INDIRECT(ADDRESS(11+(MATCH(RIGHT(Table11[[#This Row],[spawner_sku]],LEN(Table11[[#This Row],[spawner_sku]])-FIND("/",Table11[[#This Row],[spawner_sku]])),Table1[Entity Prefab])),10,1,1,"Entities"))</f>
        <v>75</v>
      </c>
      <c r="BK262">
        <f ca="1">ROUND((Table11[[#This Row],[XP]]*Table11[[#This Row],[entity_spawned (AVG)]])*(Table11[[#This Row],[activating_chance]]/100),0)</f>
        <v>75</v>
      </c>
      <c r="BL262" s="73" t="s">
        <v>352</v>
      </c>
      <c r="BV262" t="s">
        <v>259</v>
      </c>
      <c r="BW262">
        <v>1</v>
      </c>
      <c r="BX262">
        <v>150</v>
      </c>
      <c r="BY262">
        <v>80</v>
      </c>
      <c r="BZ262">
        <f ca="1">INDIRECT(ADDRESS(11+(MATCH(RIGHT(Table13[[#This Row],[spawner_sku]],LEN(Table13[[#This Row],[spawner_sku]])-FIND("/",Table13[[#This Row],[spawner_sku]])),Table1[Entity Prefab])),10,1,1,"Entities"))</f>
        <v>25</v>
      </c>
      <c r="CA262">
        <f ca="1">ROUND((Table13[[#This Row],[XP]]*Table13[[#This Row],[entity_spawned (AVG)]])*(Table13[[#This Row],[activating_chance]]/100),0)</f>
        <v>20</v>
      </c>
      <c r="CB262" s="73" t="s">
        <v>351</v>
      </c>
      <c r="CD262" t="s">
        <v>545</v>
      </c>
      <c r="CE262">
        <v>1</v>
      </c>
      <c r="CF262">
        <v>90</v>
      </c>
      <c r="CG262">
        <v>10</v>
      </c>
      <c r="CH262">
        <f ca="1">INDIRECT(ADDRESS(11+(MATCH(RIGHT(Table14[[#This Row],[spawner_sku]],LEN(Table14[[#This Row],[spawner_sku]])-FIND("/",Table14[[#This Row],[spawner_sku]])),Table1[Entity Prefab])),10,1,1,"Entities"))</f>
        <v>35</v>
      </c>
      <c r="CI262">
        <f ca="1">ROUND((Table14[[#This Row],[XP]]*Table14[[#This Row],[entity_spawned (AVG)]])*(Table14[[#This Row],[activating_chance]]/100),0)</f>
        <v>4</v>
      </c>
      <c r="CJ262" s="73" t="s">
        <v>351</v>
      </c>
    </row>
    <row r="263" spans="2:88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352</v>
      </c>
      <c r="Z263" t="s">
        <v>403</v>
      </c>
      <c r="AA263">
        <v>1</v>
      </c>
      <c r="AB263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352</v>
      </c>
      <c r="AX263" t="s">
        <v>492</v>
      </c>
      <c r="AY263">
        <v>1</v>
      </c>
      <c r="AZ263">
        <v>260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Prefab])),10,1,1,"Entities"))</f>
        <v>105</v>
      </c>
      <c r="BC263" s="76">
        <f ca="1">ROUND((Table61011[[#This Row],[XP]]*Table61011[[#This Row],[entity_spawned (AVG)]])*(Table61011[[#This Row],[activating_chance]]/100),0)</f>
        <v>105</v>
      </c>
      <c r="BD263" s="73" t="s">
        <v>352</v>
      </c>
      <c r="BF263" t="s">
        <v>473</v>
      </c>
      <c r="BG263">
        <v>1</v>
      </c>
      <c r="BH263">
        <v>300</v>
      </c>
      <c r="BI263">
        <v>100</v>
      </c>
      <c r="BJ263">
        <f ca="1">INDIRECT(ADDRESS(11+(MATCH(RIGHT(Table11[[#This Row],[spawner_sku]],LEN(Table11[[#This Row],[spawner_sku]])-FIND("/",Table11[[#This Row],[spawner_sku]])),Table1[Entity Prefab])),10,1,1,"Entities"))</f>
        <v>75</v>
      </c>
      <c r="BK263">
        <f ca="1">ROUND((Table11[[#This Row],[XP]]*Table11[[#This Row],[entity_spawned (AVG)]])*(Table11[[#This Row],[activating_chance]]/100),0)</f>
        <v>75</v>
      </c>
      <c r="BL263" s="73" t="s">
        <v>352</v>
      </c>
      <c r="BV263" t="s">
        <v>259</v>
      </c>
      <c r="BW263">
        <v>1</v>
      </c>
      <c r="BX263">
        <v>150</v>
      </c>
      <c r="BY263">
        <v>30</v>
      </c>
      <c r="BZ263">
        <f ca="1">INDIRECT(ADDRESS(11+(MATCH(RIGHT(Table13[[#This Row],[spawner_sku]],LEN(Table13[[#This Row],[spawner_sku]])-FIND("/",Table13[[#This Row],[spawner_sku]])),Table1[Entity Prefab])),10,1,1,"Entities"))</f>
        <v>25</v>
      </c>
      <c r="CA263">
        <f ca="1">ROUND((Table13[[#This Row],[XP]]*Table13[[#This Row],[entity_spawned (AVG)]])*(Table13[[#This Row],[activating_chance]]/100),0)</f>
        <v>8</v>
      </c>
      <c r="CB263" s="73" t="s">
        <v>351</v>
      </c>
      <c r="CD263" t="s">
        <v>545</v>
      </c>
      <c r="CE263">
        <v>1</v>
      </c>
      <c r="CF263">
        <v>120</v>
      </c>
      <c r="CG263">
        <v>80</v>
      </c>
      <c r="CH263">
        <f ca="1">INDIRECT(ADDRESS(11+(MATCH(RIGHT(Table14[[#This Row],[spawner_sku]],LEN(Table14[[#This Row],[spawner_sku]])-FIND("/",Table14[[#This Row],[spawner_sku]])),Table1[Entity Prefab])),10,1,1,"Entities"))</f>
        <v>35</v>
      </c>
      <c r="CI263">
        <f ca="1">ROUND((Table14[[#This Row],[XP]]*Table14[[#This Row],[entity_spawned (AVG)]])*(Table14[[#This Row],[activating_chance]]/100),0)</f>
        <v>28</v>
      </c>
      <c r="CJ263" s="73" t="s">
        <v>351</v>
      </c>
    </row>
    <row r="264" spans="2:88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352</v>
      </c>
      <c r="Z264" t="s">
        <v>403</v>
      </c>
      <c r="AA264">
        <v>1</v>
      </c>
      <c r="AB264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352</v>
      </c>
      <c r="AX264" t="s">
        <v>492</v>
      </c>
      <c r="AY264">
        <v>1</v>
      </c>
      <c r="AZ264">
        <v>260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Prefab])),10,1,1,"Entities"))</f>
        <v>105</v>
      </c>
      <c r="BC264" s="76">
        <f ca="1">ROUND((Table61011[[#This Row],[XP]]*Table61011[[#This Row],[entity_spawned (AVG)]])*(Table61011[[#This Row],[activating_chance]]/100),0)</f>
        <v>105</v>
      </c>
      <c r="BD264" s="73" t="s">
        <v>352</v>
      </c>
      <c r="BF264" t="s">
        <v>473</v>
      </c>
      <c r="BG264">
        <v>1</v>
      </c>
      <c r="BH264">
        <v>300</v>
      </c>
      <c r="BI264">
        <v>100</v>
      </c>
      <c r="BJ264">
        <f ca="1">INDIRECT(ADDRESS(11+(MATCH(RIGHT(Table11[[#This Row],[spawner_sku]],LEN(Table11[[#This Row],[spawner_sku]])-FIND("/",Table11[[#This Row],[spawner_sku]])),Table1[Entity Prefab])),10,1,1,"Entities"))</f>
        <v>75</v>
      </c>
      <c r="BK264">
        <f ca="1">ROUND((Table11[[#This Row],[XP]]*Table11[[#This Row],[entity_spawned (AVG)]])*(Table11[[#This Row],[activating_chance]]/100),0)</f>
        <v>75</v>
      </c>
      <c r="BL264" s="73" t="s">
        <v>352</v>
      </c>
      <c r="BV264" t="s">
        <v>259</v>
      </c>
      <c r="BW264">
        <v>1</v>
      </c>
      <c r="BX264">
        <v>150</v>
      </c>
      <c r="BY264">
        <v>80</v>
      </c>
      <c r="BZ264">
        <f ca="1">INDIRECT(ADDRESS(11+(MATCH(RIGHT(Table13[[#This Row],[spawner_sku]],LEN(Table13[[#This Row],[spawner_sku]])-FIND("/",Table13[[#This Row],[spawner_sku]])),Table1[Entity Prefab])),10,1,1,"Entities"))</f>
        <v>25</v>
      </c>
      <c r="CA264">
        <f ca="1">ROUND((Table13[[#This Row],[XP]]*Table13[[#This Row],[entity_spawned (AVG)]])*(Table13[[#This Row],[activating_chance]]/100),0)</f>
        <v>20</v>
      </c>
      <c r="CB264" s="73" t="s">
        <v>351</v>
      </c>
      <c r="CD264" t="s">
        <v>545</v>
      </c>
      <c r="CE264">
        <v>3</v>
      </c>
      <c r="CF264">
        <v>120</v>
      </c>
      <c r="CG264">
        <v>100</v>
      </c>
      <c r="CH264">
        <f ca="1">INDIRECT(ADDRESS(11+(MATCH(RIGHT(Table14[[#This Row],[spawner_sku]],LEN(Table14[[#This Row],[spawner_sku]])-FIND("/",Table14[[#This Row],[spawner_sku]])),Table1[Entity Prefab])),10,1,1,"Entities"))</f>
        <v>35</v>
      </c>
      <c r="CI264">
        <f ca="1">ROUND((Table14[[#This Row],[XP]]*Table14[[#This Row],[entity_spawned (AVG)]])*(Table14[[#This Row],[activating_chance]]/100),0)</f>
        <v>105</v>
      </c>
      <c r="CJ264" s="73" t="s">
        <v>351</v>
      </c>
    </row>
    <row r="265" spans="2:88" x14ac:dyDescent="0.25">
      <c r="B265" s="74" t="s">
        <v>235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352</v>
      </c>
      <c r="Z265" t="s">
        <v>403</v>
      </c>
      <c r="AA265">
        <v>1</v>
      </c>
      <c r="AB265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352</v>
      </c>
      <c r="AX265" t="s">
        <v>492</v>
      </c>
      <c r="AY265">
        <v>1</v>
      </c>
      <c r="AZ265">
        <v>260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Prefab])),10,1,1,"Entities"))</f>
        <v>105</v>
      </c>
      <c r="BC265" s="76">
        <f ca="1">ROUND((Table61011[[#This Row],[XP]]*Table61011[[#This Row],[entity_spawned (AVG)]])*(Table61011[[#This Row],[activating_chance]]/100),0)</f>
        <v>105</v>
      </c>
      <c r="BD265" s="73" t="s">
        <v>352</v>
      </c>
      <c r="BF265" t="s">
        <v>473</v>
      </c>
      <c r="BG265">
        <v>1</v>
      </c>
      <c r="BH265">
        <v>270</v>
      </c>
      <c r="BI265">
        <v>100</v>
      </c>
      <c r="BJ265">
        <f ca="1">INDIRECT(ADDRESS(11+(MATCH(RIGHT(Table11[[#This Row],[spawner_sku]],LEN(Table11[[#This Row],[spawner_sku]])-FIND("/",Table11[[#This Row],[spawner_sku]])),Table1[Entity Prefab])),10,1,1,"Entities"))</f>
        <v>75</v>
      </c>
      <c r="BK265">
        <f ca="1">ROUND((Table11[[#This Row],[XP]]*Table11[[#This Row],[entity_spawned (AVG)]])*(Table11[[#This Row],[activating_chance]]/100),0)</f>
        <v>75</v>
      </c>
      <c r="BL265" s="73" t="s">
        <v>352</v>
      </c>
      <c r="BV265" t="s">
        <v>259</v>
      </c>
      <c r="BW265">
        <v>1</v>
      </c>
      <c r="BX265">
        <v>150</v>
      </c>
      <c r="BY265">
        <v>100</v>
      </c>
      <c r="BZ265">
        <f ca="1">INDIRECT(ADDRESS(11+(MATCH(RIGHT(Table13[[#This Row],[spawner_sku]],LEN(Table13[[#This Row],[spawner_sku]])-FIND("/",Table13[[#This Row],[spawner_sku]])),Table1[Entity Prefab])),10,1,1,"Entities"))</f>
        <v>25</v>
      </c>
      <c r="CA265">
        <f ca="1">ROUND((Table13[[#This Row],[XP]]*Table13[[#This Row],[entity_spawned (AVG)]])*(Table13[[#This Row],[activating_chance]]/100),0)</f>
        <v>25</v>
      </c>
      <c r="CB265" s="73" t="s">
        <v>351</v>
      </c>
      <c r="CD265" t="s">
        <v>545</v>
      </c>
      <c r="CE265">
        <v>2</v>
      </c>
      <c r="CF265">
        <v>120</v>
      </c>
      <c r="CG265">
        <v>100</v>
      </c>
      <c r="CH265">
        <f ca="1">INDIRECT(ADDRESS(11+(MATCH(RIGHT(Table14[[#This Row],[spawner_sku]],LEN(Table14[[#This Row],[spawner_sku]])-FIND("/",Table14[[#This Row],[spawner_sku]])),Table1[Entity Prefab])),10,1,1,"Entities"))</f>
        <v>35</v>
      </c>
      <c r="CI265">
        <f ca="1">ROUND((Table14[[#This Row],[XP]]*Table14[[#This Row],[entity_spawned (AVG)]])*(Table14[[#This Row],[activating_chance]]/100),0)</f>
        <v>70</v>
      </c>
      <c r="CJ265" s="73" t="s">
        <v>351</v>
      </c>
    </row>
    <row r="266" spans="2:88" x14ac:dyDescent="0.25">
      <c r="B266" s="74" t="s">
        <v>235</v>
      </c>
      <c r="C266">
        <v>1</v>
      </c>
      <c r="D266" s="76">
        <v>300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">
        <v>352</v>
      </c>
      <c r="Z266" t="s">
        <v>403</v>
      </c>
      <c r="AA266">
        <v>1</v>
      </c>
      <c r="AB26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352</v>
      </c>
      <c r="AX266" t="s">
        <v>493</v>
      </c>
      <c r="AY266">
        <v>1</v>
      </c>
      <c r="AZ26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352</v>
      </c>
      <c r="BF266" t="s">
        <v>473</v>
      </c>
      <c r="BG266">
        <v>1</v>
      </c>
      <c r="BH266">
        <v>270</v>
      </c>
      <c r="BI266">
        <v>100</v>
      </c>
      <c r="BJ266">
        <f ca="1">INDIRECT(ADDRESS(11+(MATCH(RIGHT(Table11[[#This Row],[spawner_sku]],LEN(Table11[[#This Row],[spawner_sku]])-FIND("/",Table11[[#This Row],[spawner_sku]])),Table1[Entity Prefab])),10,1,1,"Entities"))</f>
        <v>75</v>
      </c>
      <c r="BK266">
        <f ca="1">ROUND((Table11[[#This Row],[XP]]*Table11[[#This Row],[entity_spawned (AVG)]])*(Table11[[#This Row],[activating_chance]]/100),0)</f>
        <v>75</v>
      </c>
      <c r="BL266" s="73" t="s">
        <v>352</v>
      </c>
      <c r="BV266" t="s">
        <v>259</v>
      </c>
      <c r="BW266">
        <v>1</v>
      </c>
      <c r="BX266">
        <v>150</v>
      </c>
      <c r="BY266">
        <v>80</v>
      </c>
      <c r="BZ266">
        <f ca="1">INDIRECT(ADDRESS(11+(MATCH(RIGHT(Table13[[#This Row],[spawner_sku]],LEN(Table13[[#This Row],[spawner_sku]])-FIND("/",Table13[[#This Row],[spawner_sku]])),Table1[Entity Prefab])),10,1,1,"Entities"))</f>
        <v>25</v>
      </c>
      <c r="CA266">
        <f ca="1">ROUND((Table13[[#This Row],[XP]]*Table13[[#This Row],[entity_spawned (AVG)]])*(Table13[[#This Row],[activating_chance]]/100),0)</f>
        <v>20</v>
      </c>
      <c r="CB266" s="73" t="s">
        <v>351</v>
      </c>
      <c r="CD266" t="s">
        <v>545</v>
      </c>
      <c r="CE266">
        <v>1</v>
      </c>
      <c r="CF266">
        <v>120</v>
      </c>
      <c r="CG266">
        <v>10</v>
      </c>
      <c r="CH266">
        <f ca="1">INDIRECT(ADDRESS(11+(MATCH(RIGHT(Table14[[#This Row],[spawner_sku]],LEN(Table14[[#This Row],[spawner_sku]])-FIND("/",Table14[[#This Row],[spawner_sku]])),Table1[Entity Prefab])),10,1,1,"Entities"))</f>
        <v>35</v>
      </c>
      <c r="CI266">
        <f ca="1">ROUND((Table14[[#This Row],[XP]]*Table14[[#This Row],[entity_spawned (AVG)]])*(Table14[[#This Row],[activating_chance]]/100),0)</f>
        <v>4</v>
      </c>
      <c r="CJ266" s="73" t="s">
        <v>351</v>
      </c>
    </row>
    <row r="267" spans="2:88" x14ac:dyDescent="0.25">
      <c r="B267" s="74" t="s">
        <v>345</v>
      </c>
      <c r="C267">
        <v>1</v>
      </c>
      <c r="D267" s="76">
        <v>300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">
        <v>352</v>
      </c>
      <c r="Z267" t="s">
        <v>403</v>
      </c>
      <c r="AA267">
        <v>1</v>
      </c>
      <c r="AB267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352</v>
      </c>
      <c r="AX267" t="s">
        <v>493</v>
      </c>
      <c r="AY267">
        <v>1</v>
      </c>
      <c r="AZ267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352</v>
      </c>
      <c r="BF267" t="s">
        <v>473</v>
      </c>
      <c r="BG267">
        <v>1</v>
      </c>
      <c r="BH267">
        <v>300</v>
      </c>
      <c r="BI267">
        <v>100</v>
      </c>
      <c r="BJ267">
        <f ca="1">INDIRECT(ADDRESS(11+(MATCH(RIGHT(Table11[[#This Row],[spawner_sku]],LEN(Table11[[#This Row],[spawner_sku]])-FIND("/",Table11[[#This Row],[spawner_sku]])),Table1[Entity Prefab])),10,1,1,"Entities"))</f>
        <v>75</v>
      </c>
      <c r="BK267">
        <f ca="1">ROUND((Table11[[#This Row],[XP]]*Table11[[#This Row],[entity_spawned (AVG)]])*(Table11[[#This Row],[activating_chance]]/100),0)</f>
        <v>75</v>
      </c>
      <c r="BL267" s="73" t="s">
        <v>352</v>
      </c>
      <c r="BV267" t="s">
        <v>259</v>
      </c>
      <c r="BW267">
        <v>1</v>
      </c>
      <c r="BX267">
        <v>150</v>
      </c>
      <c r="BY267">
        <v>30</v>
      </c>
      <c r="BZ267">
        <f ca="1">INDIRECT(ADDRESS(11+(MATCH(RIGHT(Table13[[#This Row],[spawner_sku]],LEN(Table13[[#This Row],[spawner_sku]])-FIND("/",Table13[[#This Row],[spawner_sku]])),Table1[Entity Prefab])),10,1,1,"Entities"))</f>
        <v>25</v>
      </c>
      <c r="CA267">
        <f ca="1">ROUND((Table13[[#This Row],[XP]]*Table13[[#This Row],[entity_spawned (AVG)]])*(Table13[[#This Row],[activating_chance]]/100),0)</f>
        <v>8</v>
      </c>
      <c r="CB267" s="73" t="s">
        <v>351</v>
      </c>
      <c r="CD267" t="s">
        <v>545</v>
      </c>
      <c r="CE267">
        <v>5</v>
      </c>
      <c r="CF267">
        <v>120</v>
      </c>
      <c r="CG267">
        <v>100</v>
      </c>
      <c r="CH267">
        <f ca="1">INDIRECT(ADDRESS(11+(MATCH(RIGHT(Table14[[#This Row],[spawner_sku]],LEN(Table14[[#This Row],[spawner_sku]])-FIND("/",Table14[[#This Row],[spawner_sku]])),Table1[Entity Prefab])),10,1,1,"Entities"))</f>
        <v>35</v>
      </c>
      <c r="CI267">
        <f ca="1">ROUND((Table14[[#This Row],[XP]]*Table14[[#This Row],[entity_spawned (AVG)]])*(Table14[[#This Row],[activating_chance]]/100),0)</f>
        <v>175</v>
      </c>
      <c r="CJ267" s="73" t="s">
        <v>351</v>
      </c>
    </row>
    <row r="268" spans="2:88" x14ac:dyDescent="0.25">
      <c r="B268" s="74" t="s">
        <v>236</v>
      </c>
      <c r="C268">
        <v>1</v>
      </c>
      <c r="D268" s="76">
        <v>340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Prefab])),10,1,1,"Entities"))</f>
        <v>263</v>
      </c>
      <c r="G268" s="76">
        <f ca="1">ROUND((Table245[[#This Row],[XP]]*Table245[[#This Row],[entity_spawned (AVG)]])*(Table245[[#This Row],[activating_chance]]/100),0)</f>
        <v>263</v>
      </c>
      <c r="H268" s="73" t="s">
        <v>352</v>
      </c>
      <c r="Z268" t="s">
        <v>403</v>
      </c>
      <c r="AA268">
        <v>1</v>
      </c>
      <c r="AB268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352</v>
      </c>
      <c r="AX268" t="s">
        <v>493</v>
      </c>
      <c r="AY268">
        <v>1</v>
      </c>
      <c r="AZ268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352</v>
      </c>
      <c r="BF268" t="s">
        <v>473</v>
      </c>
      <c r="BG268">
        <v>1</v>
      </c>
      <c r="BH268">
        <v>300</v>
      </c>
      <c r="BI268">
        <v>100</v>
      </c>
      <c r="BJ268">
        <f ca="1">INDIRECT(ADDRESS(11+(MATCH(RIGHT(Table11[[#This Row],[spawner_sku]],LEN(Table11[[#This Row],[spawner_sku]])-FIND("/",Table11[[#This Row],[spawner_sku]])),Table1[Entity Prefab])),10,1,1,"Entities"))</f>
        <v>75</v>
      </c>
      <c r="BK268">
        <f ca="1">ROUND((Table11[[#This Row],[XP]]*Table11[[#This Row],[entity_spawned (AVG)]])*(Table11[[#This Row],[activating_chance]]/100),0)</f>
        <v>75</v>
      </c>
      <c r="BL268" s="73" t="s">
        <v>352</v>
      </c>
      <c r="BV268" t="s">
        <v>259</v>
      </c>
      <c r="BW268">
        <v>1</v>
      </c>
      <c r="BX268">
        <v>150</v>
      </c>
      <c r="BY268">
        <v>80</v>
      </c>
      <c r="BZ268">
        <f ca="1">INDIRECT(ADDRESS(11+(MATCH(RIGHT(Table13[[#This Row],[spawner_sku]],LEN(Table13[[#This Row],[spawner_sku]])-FIND("/",Table13[[#This Row],[spawner_sku]])),Table1[Entity Prefab])),10,1,1,"Entities"))</f>
        <v>25</v>
      </c>
      <c r="CA268">
        <f ca="1">ROUND((Table13[[#This Row],[XP]]*Table13[[#This Row],[entity_spawned (AVG)]])*(Table13[[#This Row],[activating_chance]]/100),0)</f>
        <v>20</v>
      </c>
      <c r="CB268" s="73" t="s">
        <v>351</v>
      </c>
      <c r="CD268" t="s">
        <v>545</v>
      </c>
      <c r="CE268">
        <v>3</v>
      </c>
      <c r="CF268">
        <v>120</v>
      </c>
      <c r="CG268">
        <v>80</v>
      </c>
      <c r="CH268">
        <f ca="1">INDIRECT(ADDRESS(11+(MATCH(RIGHT(Table14[[#This Row],[spawner_sku]],LEN(Table14[[#This Row],[spawner_sku]])-FIND("/",Table14[[#This Row],[spawner_sku]])),Table1[Entity Prefab])),10,1,1,"Entities"))</f>
        <v>35</v>
      </c>
      <c r="CI268">
        <f ca="1">ROUND((Table14[[#This Row],[XP]]*Table14[[#This Row],[entity_spawned (AVG)]])*(Table14[[#This Row],[activating_chance]]/100),0)</f>
        <v>84</v>
      </c>
      <c r="CJ268" s="73" t="s">
        <v>351</v>
      </c>
    </row>
    <row r="269" spans="2:88" x14ac:dyDescent="0.25">
      <c r="B269" s="74" t="s">
        <v>236</v>
      </c>
      <c r="C269">
        <v>1</v>
      </c>
      <c r="D269" s="76">
        <v>340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Prefab])),10,1,1,"Entities"))</f>
        <v>263</v>
      </c>
      <c r="G269" s="76">
        <f ca="1">ROUND((Table245[[#This Row],[XP]]*Table245[[#This Row],[entity_spawned (AVG)]])*(Table245[[#This Row],[activating_chance]]/100),0)</f>
        <v>263</v>
      </c>
      <c r="H269" s="73" t="s">
        <v>352</v>
      </c>
      <c r="Z269" t="s">
        <v>403</v>
      </c>
      <c r="AA269">
        <v>1</v>
      </c>
      <c r="AB269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352</v>
      </c>
      <c r="AX269" t="s">
        <v>493</v>
      </c>
      <c r="AY269">
        <v>1</v>
      </c>
      <c r="AZ269">
        <v>280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Prefab])),10,1,1,"Entities"))</f>
        <v>143</v>
      </c>
      <c r="BC269" s="76">
        <f ca="1">ROUND((Table61011[[#This Row],[XP]]*Table61011[[#This Row],[entity_spawned (AVG)]])*(Table61011[[#This Row],[activating_chance]]/100),0)</f>
        <v>143</v>
      </c>
      <c r="BD269" s="73" t="s">
        <v>352</v>
      </c>
      <c r="BF269" t="s">
        <v>473</v>
      </c>
      <c r="BG269">
        <v>1</v>
      </c>
      <c r="BH269">
        <v>300</v>
      </c>
      <c r="BI269">
        <v>100</v>
      </c>
      <c r="BJ269">
        <f ca="1">INDIRECT(ADDRESS(11+(MATCH(RIGHT(Table11[[#This Row],[spawner_sku]],LEN(Table11[[#This Row],[spawner_sku]])-FIND("/",Table11[[#This Row],[spawner_sku]])),Table1[Entity Prefab])),10,1,1,"Entities"))</f>
        <v>75</v>
      </c>
      <c r="BK269">
        <f ca="1">ROUND((Table11[[#This Row],[XP]]*Table11[[#This Row],[entity_spawned (AVG)]])*(Table11[[#This Row],[activating_chance]]/100),0)</f>
        <v>75</v>
      </c>
      <c r="BL269" s="73" t="s">
        <v>352</v>
      </c>
      <c r="BV269" t="s">
        <v>259</v>
      </c>
      <c r="BW269">
        <v>1</v>
      </c>
      <c r="BX269">
        <v>150</v>
      </c>
      <c r="BY269">
        <v>80</v>
      </c>
      <c r="BZ269">
        <f ca="1">INDIRECT(ADDRESS(11+(MATCH(RIGHT(Table13[[#This Row],[spawner_sku]],LEN(Table13[[#This Row],[spawner_sku]])-FIND("/",Table13[[#This Row],[spawner_sku]])),Table1[Entity Prefab])),10,1,1,"Entities"))</f>
        <v>25</v>
      </c>
      <c r="CA269">
        <f ca="1">ROUND((Table13[[#This Row],[XP]]*Table13[[#This Row],[entity_spawned (AVG)]])*(Table13[[#This Row],[activating_chance]]/100),0)</f>
        <v>20</v>
      </c>
      <c r="CB269" s="73" t="s">
        <v>351</v>
      </c>
      <c r="CD269" t="s">
        <v>545</v>
      </c>
      <c r="CE269">
        <v>3</v>
      </c>
      <c r="CF269">
        <v>120</v>
      </c>
      <c r="CG269">
        <v>100</v>
      </c>
      <c r="CH269">
        <f ca="1">INDIRECT(ADDRESS(11+(MATCH(RIGHT(Table14[[#This Row],[spawner_sku]],LEN(Table14[[#This Row],[spawner_sku]])-FIND("/",Table14[[#This Row],[spawner_sku]])),Table1[Entity Prefab])),10,1,1,"Entities"))</f>
        <v>35</v>
      </c>
      <c r="CI269">
        <f ca="1">ROUND((Table14[[#This Row],[XP]]*Table14[[#This Row],[entity_spawned (AVG)]])*(Table14[[#This Row],[activating_chance]]/100),0)</f>
        <v>105</v>
      </c>
      <c r="CJ269" s="73" t="s">
        <v>351</v>
      </c>
    </row>
    <row r="270" spans="2:88" x14ac:dyDescent="0.25">
      <c r="B270" s="74" t="s">
        <v>236</v>
      </c>
      <c r="C270">
        <v>1</v>
      </c>
      <c r="D270" s="76">
        <v>340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Prefab])),10,1,1,"Entities"))</f>
        <v>263</v>
      </c>
      <c r="G270" s="76">
        <f ca="1">ROUND((Table245[[#This Row],[XP]]*Table245[[#This Row],[entity_spawned (AVG)]])*(Table245[[#This Row],[activating_chance]]/100),0)</f>
        <v>263</v>
      </c>
      <c r="H270" s="73" t="s">
        <v>352</v>
      </c>
      <c r="Z270" t="s">
        <v>399</v>
      </c>
      <c r="AA270">
        <v>1</v>
      </c>
      <c r="AB270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352</v>
      </c>
      <c r="AX270" t="s">
        <v>493</v>
      </c>
      <c r="AY270">
        <v>1</v>
      </c>
      <c r="AZ270">
        <v>280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Prefab])),10,1,1,"Entities"))</f>
        <v>143</v>
      </c>
      <c r="BC270" s="76">
        <f ca="1">ROUND((Table61011[[#This Row],[XP]]*Table61011[[#This Row],[entity_spawned (AVG)]])*(Table61011[[#This Row],[activating_chance]]/100),0)</f>
        <v>143</v>
      </c>
      <c r="BD270" s="73" t="s">
        <v>352</v>
      </c>
      <c r="BF270" t="s">
        <v>465</v>
      </c>
      <c r="BG270">
        <v>1</v>
      </c>
      <c r="BH270">
        <v>240</v>
      </c>
      <c r="BI270">
        <v>80</v>
      </c>
      <c r="BJ270">
        <f ca="1">INDIRECT(ADDRESS(11+(MATCH(RIGHT(Table11[[#This Row],[spawner_sku]],LEN(Table11[[#This Row],[spawner_sku]])-FIND("/",Table11[[#This Row],[spawner_sku]])),Table1[Entity Prefab])),10,1,1,"Entities"))</f>
        <v>75</v>
      </c>
      <c r="BK270">
        <f ca="1">ROUND((Table11[[#This Row],[XP]]*Table11[[#This Row],[entity_spawned (AVG)]])*(Table11[[#This Row],[activating_chance]]/100),0)</f>
        <v>60</v>
      </c>
      <c r="BL270" s="73" t="s">
        <v>351</v>
      </c>
      <c r="BV270" t="s">
        <v>259</v>
      </c>
      <c r="BW270">
        <v>1</v>
      </c>
      <c r="BX270">
        <v>150</v>
      </c>
      <c r="BY270">
        <v>100</v>
      </c>
      <c r="BZ270">
        <f ca="1">INDIRECT(ADDRESS(11+(MATCH(RIGHT(Table13[[#This Row],[spawner_sku]],LEN(Table13[[#This Row],[spawner_sku]])-FIND("/",Table13[[#This Row],[spawner_sku]])),Table1[Entity Prefab])),10,1,1,"Entities"))</f>
        <v>25</v>
      </c>
      <c r="CA270">
        <f ca="1">ROUND((Table13[[#This Row],[XP]]*Table13[[#This Row],[entity_spawned (AVG)]])*(Table13[[#This Row],[activating_chance]]/100),0)</f>
        <v>25</v>
      </c>
      <c r="CB270" s="73" t="s">
        <v>351</v>
      </c>
      <c r="CD270" t="s">
        <v>545</v>
      </c>
      <c r="CE270">
        <v>3</v>
      </c>
      <c r="CF270">
        <v>120</v>
      </c>
      <c r="CG270">
        <v>100</v>
      </c>
      <c r="CH270">
        <f ca="1">INDIRECT(ADDRESS(11+(MATCH(RIGHT(Table14[[#This Row],[spawner_sku]],LEN(Table14[[#This Row],[spawner_sku]])-FIND("/",Table14[[#This Row],[spawner_sku]])),Table1[Entity Prefab])),10,1,1,"Entities"))</f>
        <v>35</v>
      </c>
      <c r="CI270">
        <f ca="1">ROUND((Table14[[#This Row],[XP]]*Table14[[#This Row],[entity_spawned (AVG)]])*(Table14[[#This Row],[activating_chance]]/100),0)</f>
        <v>105</v>
      </c>
      <c r="CJ270" s="73" t="s">
        <v>351</v>
      </c>
    </row>
    <row r="271" spans="2:88" x14ac:dyDescent="0.25">
      <c r="B271" s="74" t="s">
        <v>236</v>
      </c>
      <c r="C271">
        <v>1</v>
      </c>
      <c r="D271" s="76">
        <v>340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Prefab])),10,1,1,"Entities"))</f>
        <v>263</v>
      </c>
      <c r="G271" s="76">
        <f ca="1">ROUND((Table245[[#This Row],[XP]]*Table245[[#This Row],[entity_spawned (AVG)]])*(Table245[[#This Row],[activating_chance]]/100),0)</f>
        <v>263</v>
      </c>
      <c r="H271" s="73" t="s">
        <v>352</v>
      </c>
      <c r="Z271" t="s">
        <v>399</v>
      </c>
      <c r="AA271">
        <v>1</v>
      </c>
      <c r="AB271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352</v>
      </c>
      <c r="AX271" t="s">
        <v>493</v>
      </c>
      <c r="AY271">
        <v>1</v>
      </c>
      <c r="AZ271">
        <v>280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Prefab])),10,1,1,"Entities"))</f>
        <v>143</v>
      </c>
      <c r="BC271" s="76">
        <f ca="1">ROUND((Table61011[[#This Row],[XP]]*Table61011[[#This Row],[entity_spawned (AVG)]])*(Table61011[[#This Row],[activating_chance]]/100),0)</f>
        <v>143</v>
      </c>
      <c r="BD271" s="73" t="s">
        <v>352</v>
      </c>
      <c r="BF271" t="s">
        <v>465</v>
      </c>
      <c r="BG271">
        <v>1</v>
      </c>
      <c r="BH271">
        <v>240</v>
      </c>
      <c r="BI271">
        <v>80</v>
      </c>
      <c r="BJ271">
        <f ca="1">INDIRECT(ADDRESS(11+(MATCH(RIGHT(Table11[[#This Row],[spawner_sku]],LEN(Table11[[#This Row],[spawner_sku]])-FIND("/",Table11[[#This Row],[spawner_sku]])),Table1[Entity Prefab])),10,1,1,"Entities"))</f>
        <v>75</v>
      </c>
      <c r="BK271">
        <f ca="1">ROUND((Table11[[#This Row],[XP]]*Table11[[#This Row],[entity_spawned (AVG)]])*(Table11[[#This Row],[activating_chance]]/100),0)</f>
        <v>60</v>
      </c>
      <c r="BL271" s="73" t="s">
        <v>351</v>
      </c>
      <c r="BV271" t="s">
        <v>259</v>
      </c>
      <c r="BW271">
        <v>1</v>
      </c>
      <c r="BX271">
        <v>150</v>
      </c>
      <c r="BY271">
        <v>100</v>
      </c>
      <c r="BZ271">
        <f ca="1">INDIRECT(ADDRESS(11+(MATCH(RIGHT(Table13[[#This Row],[spawner_sku]],LEN(Table13[[#This Row],[spawner_sku]])-FIND("/",Table13[[#This Row],[spawner_sku]])),Table1[Entity Prefab])),10,1,1,"Entities"))</f>
        <v>25</v>
      </c>
      <c r="CA271">
        <f ca="1">ROUND((Table13[[#This Row],[XP]]*Table13[[#This Row],[entity_spawned (AVG)]])*(Table13[[#This Row],[activating_chance]]/100),0)</f>
        <v>25</v>
      </c>
      <c r="CB271" s="73" t="s">
        <v>351</v>
      </c>
      <c r="CD271" t="s">
        <v>545</v>
      </c>
      <c r="CE271">
        <v>1</v>
      </c>
      <c r="CF271">
        <v>120</v>
      </c>
      <c r="CG271">
        <v>100</v>
      </c>
      <c r="CH271">
        <f ca="1">INDIRECT(ADDRESS(11+(MATCH(RIGHT(Table14[[#This Row],[spawner_sku]],LEN(Table14[[#This Row],[spawner_sku]])-FIND("/",Table14[[#This Row],[spawner_sku]])),Table1[Entity Prefab])),10,1,1,"Entities"))</f>
        <v>35</v>
      </c>
      <c r="CI271">
        <f ca="1">ROUND((Table14[[#This Row],[XP]]*Table14[[#This Row],[entity_spawned (AVG)]])*(Table14[[#This Row],[activating_chance]]/100),0)</f>
        <v>35</v>
      </c>
      <c r="CJ271" s="73" t="s">
        <v>351</v>
      </c>
    </row>
    <row r="272" spans="2:88" x14ac:dyDescent="0.25">
      <c r="B272" s="74" t="s">
        <v>236</v>
      </c>
      <c r="C272">
        <v>1</v>
      </c>
      <c r="D272" s="76">
        <v>340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Prefab])),10,1,1,"Entities"))</f>
        <v>263</v>
      </c>
      <c r="G272" s="76">
        <f ca="1">ROUND((Table245[[#This Row],[XP]]*Table245[[#This Row],[entity_spawned (AVG)]])*(Table245[[#This Row],[activating_chance]]/100),0)</f>
        <v>263</v>
      </c>
      <c r="H272" s="73" t="s">
        <v>352</v>
      </c>
      <c r="Z272" t="s">
        <v>399</v>
      </c>
      <c r="AA272">
        <v>1</v>
      </c>
      <c r="AB272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352</v>
      </c>
      <c r="AX272" t="s">
        <v>493</v>
      </c>
      <c r="AY272">
        <v>1</v>
      </c>
      <c r="AZ272">
        <v>280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Prefab])),10,1,1,"Entities"))</f>
        <v>143</v>
      </c>
      <c r="BC272" s="76">
        <f ca="1">ROUND((Table61011[[#This Row],[XP]]*Table61011[[#This Row],[entity_spawned (AVG)]])*(Table61011[[#This Row],[activating_chance]]/100),0)</f>
        <v>143</v>
      </c>
      <c r="BD272" s="73" t="s">
        <v>352</v>
      </c>
      <c r="BF272" t="s">
        <v>465</v>
      </c>
      <c r="BG272">
        <v>1</v>
      </c>
      <c r="BH272">
        <v>240</v>
      </c>
      <c r="BI272">
        <v>80</v>
      </c>
      <c r="BJ272">
        <f ca="1">INDIRECT(ADDRESS(11+(MATCH(RIGHT(Table11[[#This Row],[spawner_sku]],LEN(Table11[[#This Row],[spawner_sku]])-FIND("/",Table11[[#This Row],[spawner_sku]])),Table1[Entity Prefab])),10,1,1,"Entities"))</f>
        <v>75</v>
      </c>
      <c r="BK272">
        <f ca="1">ROUND((Table11[[#This Row],[XP]]*Table11[[#This Row],[entity_spawned (AVG)]])*(Table11[[#This Row],[activating_chance]]/100),0)</f>
        <v>60</v>
      </c>
      <c r="BL272" s="73" t="s">
        <v>351</v>
      </c>
      <c r="BV272" t="s">
        <v>259</v>
      </c>
      <c r="BW272">
        <v>1</v>
      </c>
      <c r="BX272">
        <v>150</v>
      </c>
      <c r="BY272">
        <v>100</v>
      </c>
      <c r="BZ272">
        <f ca="1">INDIRECT(ADDRESS(11+(MATCH(RIGHT(Table13[[#This Row],[spawner_sku]],LEN(Table13[[#This Row],[spawner_sku]])-FIND("/",Table13[[#This Row],[spawner_sku]])),Table1[Entity Prefab])),10,1,1,"Entities"))</f>
        <v>25</v>
      </c>
      <c r="CA272">
        <f ca="1">ROUND((Table13[[#This Row],[XP]]*Table13[[#This Row],[entity_spawned (AVG)]])*(Table13[[#This Row],[activating_chance]]/100),0)</f>
        <v>25</v>
      </c>
      <c r="CB272" s="73" t="s">
        <v>351</v>
      </c>
      <c r="CD272" t="s">
        <v>545</v>
      </c>
      <c r="CE272">
        <v>1</v>
      </c>
      <c r="CF272">
        <v>120</v>
      </c>
      <c r="CG272">
        <v>100</v>
      </c>
      <c r="CH272">
        <f ca="1">INDIRECT(ADDRESS(11+(MATCH(RIGHT(Table14[[#This Row],[spawner_sku]],LEN(Table14[[#This Row],[spawner_sku]])-FIND("/",Table14[[#This Row],[spawner_sku]])),Table1[Entity Prefab])),10,1,1,"Entities"))</f>
        <v>35</v>
      </c>
      <c r="CI272">
        <f ca="1">ROUND((Table14[[#This Row],[XP]]*Table14[[#This Row],[entity_spawned (AVG)]])*(Table14[[#This Row],[activating_chance]]/100),0)</f>
        <v>35</v>
      </c>
      <c r="CJ272" s="73" t="s">
        <v>351</v>
      </c>
    </row>
    <row r="273" spans="2:88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352</v>
      </c>
      <c r="Z273" t="s">
        <v>399</v>
      </c>
      <c r="AA273">
        <v>1</v>
      </c>
      <c r="AB273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352</v>
      </c>
      <c r="AX273" t="s">
        <v>493</v>
      </c>
      <c r="AY273">
        <v>1</v>
      </c>
      <c r="AZ273">
        <v>280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Prefab])),10,1,1,"Entities"))</f>
        <v>143</v>
      </c>
      <c r="BC273" s="76">
        <f ca="1">ROUND((Table61011[[#This Row],[XP]]*Table61011[[#This Row],[entity_spawned (AVG)]])*(Table61011[[#This Row],[activating_chance]]/100),0)</f>
        <v>143</v>
      </c>
      <c r="BD273" s="73" t="s">
        <v>352</v>
      </c>
      <c r="BF273" t="s">
        <v>465</v>
      </c>
      <c r="BG273">
        <v>1</v>
      </c>
      <c r="BH273">
        <v>240</v>
      </c>
      <c r="BI273">
        <v>80</v>
      </c>
      <c r="BJ273">
        <f ca="1">INDIRECT(ADDRESS(11+(MATCH(RIGHT(Table11[[#This Row],[spawner_sku]],LEN(Table11[[#This Row],[spawner_sku]])-FIND("/",Table11[[#This Row],[spawner_sku]])),Table1[Entity Prefab])),10,1,1,"Entities"))</f>
        <v>75</v>
      </c>
      <c r="BK273">
        <f ca="1">ROUND((Table11[[#This Row],[XP]]*Table11[[#This Row],[entity_spawned (AVG)]])*(Table11[[#This Row],[activating_chance]]/100),0)</f>
        <v>60</v>
      </c>
      <c r="BL273" s="73" t="s">
        <v>351</v>
      </c>
      <c r="BV273" t="s">
        <v>259</v>
      </c>
      <c r="BW273">
        <v>1</v>
      </c>
      <c r="BX273">
        <v>150</v>
      </c>
      <c r="BY273">
        <v>80</v>
      </c>
      <c r="BZ273">
        <f ca="1">INDIRECT(ADDRESS(11+(MATCH(RIGHT(Table13[[#This Row],[spawner_sku]],LEN(Table13[[#This Row],[spawner_sku]])-FIND("/",Table13[[#This Row],[spawner_sku]])),Table1[Entity Prefab])),10,1,1,"Entities"))</f>
        <v>25</v>
      </c>
      <c r="CA273">
        <f ca="1">ROUND((Table13[[#This Row],[XP]]*Table13[[#This Row],[entity_spawned (AVG)]])*(Table13[[#This Row],[activating_chance]]/100),0)</f>
        <v>20</v>
      </c>
      <c r="CB273" s="73" t="s">
        <v>351</v>
      </c>
      <c r="CD273" t="s">
        <v>545</v>
      </c>
      <c r="CE273">
        <v>6</v>
      </c>
      <c r="CF273">
        <v>120</v>
      </c>
      <c r="CG273">
        <v>80</v>
      </c>
      <c r="CH273">
        <f ca="1">INDIRECT(ADDRESS(11+(MATCH(RIGHT(Table14[[#This Row],[spawner_sku]],LEN(Table14[[#This Row],[spawner_sku]])-FIND("/",Table14[[#This Row],[spawner_sku]])),Table1[Entity Prefab])),10,1,1,"Entities"))</f>
        <v>35</v>
      </c>
      <c r="CI273">
        <f ca="1">ROUND((Table14[[#This Row],[XP]]*Table14[[#This Row],[entity_spawned (AVG)]])*(Table14[[#This Row],[activating_chance]]/100),0)</f>
        <v>168</v>
      </c>
      <c r="CJ273" s="73" t="s">
        <v>351</v>
      </c>
    </row>
    <row r="274" spans="2:88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352</v>
      </c>
      <c r="Z274" t="s">
        <v>399</v>
      </c>
      <c r="AA274">
        <v>1</v>
      </c>
      <c r="AB274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352</v>
      </c>
      <c r="AX274" t="s">
        <v>493</v>
      </c>
      <c r="AY274">
        <v>1</v>
      </c>
      <c r="AZ274">
        <v>280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Prefab])),10,1,1,"Entities"))</f>
        <v>143</v>
      </c>
      <c r="BC274" s="76">
        <f ca="1">ROUND((Table61011[[#This Row],[XP]]*Table61011[[#This Row],[entity_spawned (AVG)]])*(Table61011[[#This Row],[activating_chance]]/100),0)</f>
        <v>143</v>
      </c>
      <c r="BD274" s="73" t="s">
        <v>352</v>
      </c>
      <c r="BF274" t="s">
        <v>406</v>
      </c>
      <c r="BG274">
        <v>1</v>
      </c>
      <c r="BH274">
        <v>220</v>
      </c>
      <c r="BI274">
        <v>80</v>
      </c>
      <c r="BJ274">
        <f ca="1">INDIRECT(ADDRESS(11+(MATCH(RIGHT(Table11[[#This Row],[spawner_sku]],LEN(Table11[[#This Row],[spawner_sku]])-FIND("/",Table11[[#This Row],[spawner_sku]])),Table1[Entity Prefab])),10,1,1,"Entities"))</f>
        <v>75</v>
      </c>
      <c r="BK274">
        <f ca="1">ROUND((Table11[[#This Row],[XP]]*Table11[[#This Row],[entity_spawned (AVG)]])*(Table11[[#This Row],[activating_chance]]/100),0)</f>
        <v>60</v>
      </c>
      <c r="BL274" s="73" t="s">
        <v>351</v>
      </c>
      <c r="BV274" t="s">
        <v>259</v>
      </c>
      <c r="BW274">
        <v>1</v>
      </c>
      <c r="BX274">
        <v>150</v>
      </c>
      <c r="BY274">
        <v>100</v>
      </c>
      <c r="BZ274">
        <f ca="1">INDIRECT(ADDRESS(11+(MATCH(RIGHT(Table13[[#This Row],[spawner_sku]],LEN(Table13[[#This Row],[spawner_sku]])-FIND("/",Table13[[#This Row],[spawner_sku]])),Table1[Entity Prefab])),10,1,1,"Entities"))</f>
        <v>25</v>
      </c>
      <c r="CA274">
        <f ca="1">ROUND((Table13[[#This Row],[XP]]*Table13[[#This Row],[entity_spawned (AVG)]])*(Table13[[#This Row],[activating_chance]]/100),0)</f>
        <v>25</v>
      </c>
      <c r="CB274" s="73" t="s">
        <v>351</v>
      </c>
      <c r="CD274" t="s">
        <v>545</v>
      </c>
      <c r="CE274">
        <v>3</v>
      </c>
      <c r="CF274">
        <v>120</v>
      </c>
      <c r="CG274">
        <v>100</v>
      </c>
      <c r="CH274">
        <f ca="1">INDIRECT(ADDRESS(11+(MATCH(RIGHT(Table14[[#This Row],[spawner_sku]],LEN(Table14[[#This Row],[spawner_sku]])-FIND("/",Table14[[#This Row],[spawner_sku]])),Table1[Entity Prefab])),10,1,1,"Entities"))</f>
        <v>35</v>
      </c>
      <c r="CI274">
        <f ca="1">ROUND((Table14[[#This Row],[XP]]*Table14[[#This Row],[entity_spawned (AVG)]])*(Table14[[#This Row],[activating_chance]]/100),0)</f>
        <v>105</v>
      </c>
      <c r="CJ274" s="73" t="s">
        <v>351</v>
      </c>
    </row>
    <row r="275" spans="2:88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352</v>
      </c>
      <c r="Z275" t="s">
        <v>399</v>
      </c>
      <c r="AA275">
        <v>1</v>
      </c>
      <c r="AB275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352</v>
      </c>
      <c r="AX275" t="s">
        <v>494</v>
      </c>
      <c r="AY275">
        <v>1</v>
      </c>
      <c r="AZ275">
        <v>300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Prefab])),10,1,1,"Entities"))</f>
        <v>195</v>
      </c>
      <c r="BC275" s="76">
        <f ca="1">ROUND((Table61011[[#This Row],[XP]]*Table61011[[#This Row],[entity_spawned (AVG)]])*(Table61011[[#This Row],[activating_chance]]/100),0)</f>
        <v>195</v>
      </c>
      <c r="BD275" s="73" t="s">
        <v>352</v>
      </c>
      <c r="BF275" t="s">
        <v>406</v>
      </c>
      <c r="BG275">
        <v>1</v>
      </c>
      <c r="BH275">
        <v>220</v>
      </c>
      <c r="BI275">
        <v>30</v>
      </c>
      <c r="BJ275">
        <f ca="1">INDIRECT(ADDRESS(11+(MATCH(RIGHT(Table11[[#This Row],[spawner_sku]],LEN(Table11[[#This Row],[spawner_sku]])-FIND("/",Table11[[#This Row],[spawner_sku]])),Table1[Entity Prefab])),10,1,1,"Entities"))</f>
        <v>75</v>
      </c>
      <c r="BK275">
        <f ca="1">ROUND((Table11[[#This Row],[XP]]*Table11[[#This Row],[entity_spawned (AVG)]])*(Table11[[#This Row],[activating_chance]]/100),0)</f>
        <v>23</v>
      </c>
      <c r="BL275" s="73" t="s">
        <v>351</v>
      </c>
      <c r="BV275" t="s">
        <v>259</v>
      </c>
      <c r="BW275">
        <v>1</v>
      </c>
      <c r="BX275">
        <v>150</v>
      </c>
      <c r="BY275">
        <v>100</v>
      </c>
      <c r="BZ275">
        <f ca="1">INDIRECT(ADDRESS(11+(MATCH(RIGHT(Table13[[#This Row],[spawner_sku]],LEN(Table13[[#This Row],[spawner_sku]])-FIND("/",Table13[[#This Row],[spawner_sku]])),Table1[Entity Prefab])),10,1,1,"Entities"))</f>
        <v>25</v>
      </c>
      <c r="CA275">
        <f ca="1">ROUND((Table13[[#This Row],[XP]]*Table13[[#This Row],[entity_spawned (AVG)]])*(Table13[[#This Row],[activating_chance]]/100),0)</f>
        <v>25</v>
      </c>
      <c r="CB275" s="73" t="s">
        <v>351</v>
      </c>
      <c r="CD275" t="s">
        <v>545</v>
      </c>
      <c r="CE275">
        <v>2</v>
      </c>
      <c r="CF275">
        <v>120</v>
      </c>
      <c r="CG275">
        <v>30</v>
      </c>
      <c r="CH275">
        <f ca="1">INDIRECT(ADDRESS(11+(MATCH(RIGHT(Table14[[#This Row],[spawner_sku]],LEN(Table14[[#This Row],[spawner_sku]])-FIND("/",Table14[[#This Row],[spawner_sku]])),Table1[Entity Prefab])),10,1,1,"Entities"))</f>
        <v>35</v>
      </c>
      <c r="CI275">
        <f ca="1">ROUND((Table14[[#This Row],[XP]]*Table14[[#This Row],[entity_spawned (AVG)]])*(Table14[[#This Row],[activating_chance]]/100),0)</f>
        <v>21</v>
      </c>
      <c r="CJ275" s="73" t="s">
        <v>351</v>
      </c>
    </row>
    <row r="276" spans="2:88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352</v>
      </c>
      <c r="Z276" t="s">
        <v>399</v>
      </c>
      <c r="AA276">
        <v>1</v>
      </c>
      <c r="AB2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352</v>
      </c>
      <c r="AX276" t="s">
        <v>494</v>
      </c>
      <c r="AY276">
        <v>1</v>
      </c>
      <c r="AZ276">
        <v>300</v>
      </c>
      <c r="BA276" s="76">
        <v>100</v>
      </c>
      <c r="BB276">
        <f ca="1">INDIRECT(ADDRESS(11+(MATCH(RIGHT(Table61011[[#This Row],[spawner_sku]],LEN(Table61011[[#This Row],[spawner_sku]])-FIND("/",Table61011[[#This Row],[spawner_sku]])),Table1[Entity Prefab])),10,1,1,"Entities"))</f>
        <v>195</v>
      </c>
      <c r="BC276" s="76">
        <f ca="1">ROUND((Table61011[[#This Row],[XP]]*Table61011[[#This Row],[entity_spawned (AVG)]])*(Table61011[[#This Row],[activating_chance]]/100),0)</f>
        <v>195</v>
      </c>
      <c r="BD276" s="73" t="s">
        <v>352</v>
      </c>
      <c r="BF276" t="s">
        <v>406</v>
      </c>
      <c r="BG276">
        <v>1</v>
      </c>
      <c r="BH276">
        <v>220</v>
      </c>
      <c r="BI276">
        <v>90</v>
      </c>
      <c r="BJ276">
        <f ca="1">INDIRECT(ADDRESS(11+(MATCH(RIGHT(Table11[[#This Row],[spawner_sku]],LEN(Table11[[#This Row],[spawner_sku]])-FIND("/",Table11[[#This Row],[spawner_sku]])),Table1[Entity Prefab])),10,1,1,"Entities"))</f>
        <v>75</v>
      </c>
      <c r="BK276">
        <f ca="1">ROUND((Table11[[#This Row],[XP]]*Table11[[#This Row],[entity_spawned (AVG)]])*(Table11[[#This Row],[activating_chance]]/100),0)</f>
        <v>68</v>
      </c>
      <c r="BL276" s="73" t="s">
        <v>351</v>
      </c>
      <c r="BV276" t="s">
        <v>259</v>
      </c>
      <c r="BW276">
        <v>1</v>
      </c>
      <c r="BX276">
        <v>150</v>
      </c>
      <c r="BY276">
        <v>30</v>
      </c>
      <c r="BZ276">
        <f ca="1">INDIRECT(ADDRESS(11+(MATCH(RIGHT(Table13[[#This Row],[spawner_sku]],LEN(Table13[[#This Row],[spawner_sku]])-FIND("/",Table13[[#This Row],[spawner_sku]])),Table1[Entity Prefab])),10,1,1,"Entities"))</f>
        <v>25</v>
      </c>
      <c r="CA276">
        <f ca="1">ROUND((Table13[[#This Row],[XP]]*Table13[[#This Row],[entity_spawned (AVG)]])*(Table13[[#This Row],[activating_chance]]/100),0)</f>
        <v>8</v>
      </c>
      <c r="CB276" s="73" t="s">
        <v>351</v>
      </c>
      <c r="CD276" t="s">
        <v>545</v>
      </c>
      <c r="CE276">
        <v>2</v>
      </c>
      <c r="CF276">
        <v>120</v>
      </c>
      <c r="CG276">
        <v>100</v>
      </c>
      <c r="CH276">
        <f ca="1">INDIRECT(ADDRESS(11+(MATCH(RIGHT(Table14[[#This Row],[spawner_sku]],LEN(Table14[[#This Row],[spawner_sku]])-FIND("/",Table14[[#This Row],[spawner_sku]])),Table1[Entity Prefab])),10,1,1,"Entities"))</f>
        <v>35</v>
      </c>
      <c r="CI276">
        <f ca="1">ROUND((Table14[[#This Row],[XP]]*Table14[[#This Row],[entity_spawned (AVG)]])*(Table14[[#This Row],[activating_chance]]/100),0)</f>
        <v>70</v>
      </c>
      <c r="CJ276" s="73" t="s">
        <v>351</v>
      </c>
    </row>
    <row r="277" spans="2:88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352</v>
      </c>
      <c r="Z277" t="s">
        <v>399</v>
      </c>
      <c r="AA277">
        <v>1</v>
      </c>
      <c r="AB277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352</v>
      </c>
      <c r="AX277" t="s">
        <v>494</v>
      </c>
      <c r="AY277">
        <v>1</v>
      </c>
      <c r="AZ277">
        <v>300</v>
      </c>
      <c r="BA277" s="76">
        <v>100</v>
      </c>
      <c r="BB277">
        <f ca="1">INDIRECT(ADDRESS(11+(MATCH(RIGHT(Table61011[[#This Row],[spawner_sku]],LEN(Table61011[[#This Row],[spawner_sku]])-FIND("/",Table61011[[#This Row],[spawner_sku]])),Table1[Entity Prefab])),10,1,1,"Entities"))</f>
        <v>195</v>
      </c>
      <c r="BC277" s="76">
        <f ca="1">ROUND((Table61011[[#This Row],[XP]]*Table61011[[#This Row],[entity_spawned (AVG)]])*(Table61011[[#This Row],[activating_chance]]/100),0)</f>
        <v>195</v>
      </c>
      <c r="BD277" s="73" t="s">
        <v>352</v>
      </c>
      <c r="BF277" t="s">
        <v>406</v>
      </c>
      <c r="BG277">
        <v>1</v>
      </c>
      <c r="BH277">
        <v>220</v>
      </c>
      <c r="BI277">
        <v>80</v>
      </c>
      <c r="BJ277">
        <f ca="1">INDIRECT(ADDRESS(11+(MATCH(RIGHT(Table11[[#This Row],[spawner_sku]],LEN(Table11[[#This Row],[spawner_sku]])-FIND("/",Table11[[#This Row],[spawner_sku]])),Table1[Entity Prefab])),10,1,1,"Entities"))</f>
        <v>75</v>
      </c>
      <c r="BK277">
        <f ca="1">ROUND((Table11[[#This Row],[XP]]*Table11[[#This Row],[entity_spawned (AVG)]])*(Table11[[#This Row],[activating_chance]]/100),0)</f>
        <v>60</v>
      </c>
      <c r="BL277" s="73" t="s">
        <v>351</v>
      </c>
      <c r="BV277" t="s">
        <v>259</v>
      </c>
      <c r="BW277">
        <v>1</v>
      </c>
      <c r="BX277">
        <v>150</v>
      </c>
      <c r="BY277">
        <v>100</v>
      </c>
      <c r="BZ277">
        <f ca="1">INDIRECT(ADDRESS(11+(MATCH(RIGHT(Table13[[#This Row],[spawner_sku]],LEN(Table13[[#This Row],[spawner_sku]])-FIND("/",Table13[[#This Row],[spawner_sku]])),Table1[Entity Prefab])),10,1,1,"Entities"))</f>
        <v>25</v>
      </c>
      <c r="CA277">
        <f ca="1">ROUND((Table13[[#This Row],[XP]]*Table13[[#This Row],[entity_spawned (AVG)]])*(Table13[[#This Row],[activating_chance]]/100),0)</f>
        <v>25</v>
      </c>
      <c r="CB277" s="73" t="s">
        <v>351</v>
      </c>
      <c r="CD277" t="s">
        <v>545</v>
      </c>
      <c r="CE277">
        <v>7</v>
      </c>
      <c r="CF277">
        <v>120</v>
      </c>
      <c r="CG277">
        <v>100</v>
      </c>
      <c r="CH277">
        <f ca="1">INDIRECT(ADDRESS(11+(MATCH(RIGHT(Table14[[#This Row],[spawner_sku]],LEN(Table14[[#This Row],[spawner_sku]])-FIND("/",Table14[[#This Row],[spawner_sku]])),Table1[Entity Prefab])),10,1,1,"Entities"))</f>
        <v>35</v>
      </c>
      <c r="CI277">
        <f ca="1">ROUND((Table14[[#This Row],[XP]]*Table14[[#This Row],[entity_spawned (AVG)]])*(Table14[[#This Row],[activating_chance]]/100),0)</f>
        <v>245</v>
      </c>
      <c r="CJ277" s="73" t="s">
        <v>351</v>
      </c>
    </row>
    <row r="278" spans="2:88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352</v>
      </c>
      <c r="Z278" t="s">
        <v>399</v>
      </c>
      <c r="AA278">
        <v>1</v>
      </c>
      <c r="AB278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352</v>
      </c>
      <c r="AX278" t="s">
        <v>403</v>
      </c>
      <c r="AY278">
        <v>1</v>
      </c>
      <c r="AZ278">
        <v>80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352</v>
      </c>
      <c r="BF278" t="s">
        <v>406</v>
      </c>
      <c r="BG278">
        <v>1</v>
      </c>
      <c r="BH278">
        <v>220</v>
      </c>
      <c r="BI278">
        <v>80</v>
      </c>
      <c r="BJ278">
        <f ca="1">INDIRECT(ADDRESS(11+(MATCH(RIGHT(Table11[[#This Row],[spawner_sku]],LEN(Table11[[#This Row],[spawner_sku]])-FIND("/",Table11[[#This Row],[spawner_sku]])),Table1[Entity Prefab])),10,1,1,"Entities"))</f>
        <v>75</v>
      </c>
      <c r="BK278">
        <f ca="1">ROUND((Table11[[#This Row],[XP]]*Table11[[#This Row],[entity_spawned (AVG)]])*(Table11[[#This Row],[activating_chance]]/100),0)</f>
        <v>60</v>
      </c>
      <c r="BL278" s="73" t="s">
        <v>351</v>
      </c>
      <c r="BV278" t="s">
        <v>259</v>
      </c>
      <c r="BW278">
        <v>1</v>
      </c>
      <c r="BX278">
        <v>150</v>
      </c>
      <c r="BY278">
        <v>10</v>
      </c>
      <c r="BZ278">
        <f ca="1">INDIRECT(ADDRESS(11+(MATCH(RIGHT(Table13[[#This Row],[spawner_sku]],LEN(Table13[[#This Row],[spawner_sku]])-FIND("/",Table13[[#This Row],[spawner_sku]])),Table1[Entity Prefab])),10,1,1,"Entities"))</f>
        <v>25</v>
      </c>
      <c r="CA278">
        <f ca="1">ROUND((Table13[[#This Row],[XP]]*Table13[[#This Row],[entity_spawned (AVG)]])*(Table13[[#This Row],[activating_chance]]/100),0)</f>
        <v>3</v>
      </c>
      <c r="CB278" s="73" t="s">
        <v>351</v>
      </c>
      <c r="CD278" t="s">
        <v>545</v>
      </c>
      <c r="CE278">
        <v>1</v>
      </c>
      <c r="CF278">
        <v>120</v>
      </c>
      <c r="CG278">
        <v>100</v>
      </c>
      <c r="CH278">
        <f ca="1">INDIRECT(ADDRESS(11+(MATCH(RIGHT(Table14[[#This Row],[spawner_sku]],LEN(Table14[[#This Row],[spawner_sku]])-FIND("/",Table14[[#This Row],[spawner_sku]])),Table1[Entity Prefab])),10,1,1,"Entities"))</f>
        <v>35</v>
      </c>
      <c r="CI278">
        <f ca="1">ROUND((Table14[[#This Row],[XP]]*Table14[[#This Row],[entity_spawned (AVG)]])*(Table14[[#This Row],[activating_chance]]/100),0)</f>
        <v>35</v>
      </c>
      <c r="CJ278" s="73" t="s">
        <v>351</v>
      </c>
    </row>
    <row r="279" spans="2:88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352</v>
      </c>
      <c r="Z279" t="s">
        <v>399</v>
      </c>
      <c r="AA279">
        <v>1</v>
      </c>
      <c r="AB279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352</v>
      </c>
      <c r="AX279" t="s">
        <v>399</v>
      </c>
      <c r="AY279">
        <v>1</v>
      </c>
      <c r="AZ279">
        <v>110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352</v>
      </c>
      <c r="BF279" t="s">
        <v>406</v>
      </c>
      <c r="BG279">
        <v>1</v>
      </c>
      <c r="BH279">
        <v>220</v>
      </c>
      <c r="BI279">
        <v>100</v>
      </c>
      <c r="BJ279">
        <f ca="1">INDIRECT(ADDRESS(11+(MATCH(RIGHT(Table11[[#This Row],[spawner_sku]],LEN(Table11[[#This Row],[spawner_sku]])-FIND("/",Table11[[#This Row],[spawner_sku]])),Table1[Entity Prefab])),10,1,1,"Entities"))</f>
        <v>75</v>
      </c>
      <c r="BK279">
        <f ca="1">ROUND((Table11[[#This Row],[XP]]*Table11[[#This Row],[entity_spawned (AVG)]])*(Table11[[#This Row],[activating_chance]]/100),0)</f>
        <v>75</v>
      </c>
      <c r="BL279" s="73" t="s">
        <v>351</v>
      </c>
      <c r="BV279" t="s">
        <v>259</v>
      </c>
      <c r="BW279">
        <v>1</v>
      </c>
      <c r="BX279">
        <v>150</v>
      </c>
      <c r="BY279">
        <v>80</v>
      </c>
      <c r="BZ279">
        <f ca="1">INDIRECT(ADDRESS(11+(MATCH(RIGHT(Table13[[#This Row],[spawner_sku]],LEN(Table13[[#This Row],[spawner_sku]])-FIND("/",Table13[[#This Row],[spawner_sku]])),Table1[Entity Prefab])),10,1,1,"Entities"))</f>
        <v>25</v>
      </c>
      <c r="CA279">
        <f ca="1">ROUND((Table13[[#This Row],[XP]]*Table13[[#This Row],[entity_spawned (AVG)]])*(Table13[[#This Row],[activating_chance]]/100),0)</f>
        <v>20</v>
      </c>
      <c r="CB279" s="73" t="s">
        <v>351</v>
      </c>
      <c r="CD279" t="s">
        <v>545</v>
      </c>
      <c r="CE279">
        <v>2</v>
      </c>
      <c r="CF279">
        <v>100</v>
      </c>
      <c r="CG279">
        <v>30</v>
      </c>
      <c r="CH279">
        <f ca="1">INDIRECT(ADDRESS(11+(MATCH(RIGHT(Table14[[#This Row],[spawner_sku]],LEN(Table14[[#This Row],[spawner_sku]])-FIND("/",Table14[[#This Row],[spawner_sku]])),Table1[Entity Prefab])),10,1,1,"Entities"))</f>
        <v>35</v>
      </c>
      <c r="CI279">
        <f ca="1">ROUND((Table14[[#This Row],[XP]]*Table14[[#This Row],[entity_spawned (AVG)]])*(Table14[[#This Row],[activating_chance]]/100),0)</f>
        <v>21</v>
      </c>
      <c r="CJ279" s="73" t="s">
        <v>351</v>
      </c>
    </row>
    <row r="280" spans="2:88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352</v>
      </c>
      <c r="Z280" t="s">
        <v>399</v>
      </c>
      <c r="AA280">
        <v>1</v>
      </c>
      <c r="AB280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352</v>
      </c>
      <c r="AX280" t="s">
        <v>399</v>
      </c>
      <c r="AY280">
        <v>1</v>
      </c>
      <c r="AZ280">
        <v>130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352</v>
      </c>
      <c r="BF280" t="s">
        <v>410</v>
      </c>
      <c r="BG280">
        <v>1</v>
      </c>
      <c r="BH280">
        <v>120</v>
      </c>
      <c r="BI280">
        <v>30</v>
      </c>
      <c r="BJ280">
        <f ca="1">INDIRECT(ADDRESS(11+(MATCH(RIGHT(Table11[[#This Row],[spawner_sku]],LEN(Table11[[#This Row],[spawner_sku]])-FIND("/",Table11[[#This Row],[spawner_sku]])),Table1[Entity Prefab])),10,1,1,"Entities"))</f>
        <v>25</v>
      </c>
      <c r="BK280">
        <f ca="1">ROUND((Table11[[#This Row],[XP]]*Table11[[#This Row],[entity_spawned (AVG)]])*(Table11[[#This Row],[activating_chance]]/100),0)</f>
        <v>8</v>
      </c>
      <c r="BL280" s="73" t="s">
        <v>351</v>
      </c>
      <c r="BV280" t="s">
        <v>259</v>
      </c>
      <c r="BW280">
        <v>1</v>
      </c>
      <c r="BX280">
        <v>150</v>
      </c>
      <c r="BY280">
        <v>80</v>
      </c>
      <c r="BZ280">
        <f ca="1">INDIRECT(ADDRESS(11+(MATCH(RIGHT(Table13[[#This Row],[spawner_sku]],LEN(Table13[[#This Row],[spawner_sku]])-FIND("/",Table13[[#This Row],[spawner_sku]])),Table1[Entity Prefab])),10,1,1,"Entities"))</f>
        <v>25</v>
      </c>
      <c r="CA280">
        <f ca="1">ROUND((Table13[[#This Row],[XP]]*Table13[[#This Row],[entity_spawned (AVG)]])*(Table13[[#This Row],[activating_chance]]/100),0)</f>
        <v>20</v>
      </c>
      <c r="CB280" s="73" t="s">
        <v>351</v>
      </c>
      <c r="CD280" t="s">
        <v>545</v>
      </c>
      <c r="CE280">
        <v>1</v>
      </c>
      <c r="CF280">
        <v>120</v>
      </c>
      <c r="CG280">
        <v>30</v>
      </c>
      <c r="CH280">
        <f ca="1">INDIRECT(ADDRESS(11+(MATCH(RIGHT(Table14[[#This Row],[spawner_sku]],LEN(Table14[[#This Row],[spawner_sku]])-FIND("/",Table14[[#This Row],[spawner_sku]])),Table1[Entity Prefab])),10,1,1,"Entities"))</f>
        <v>35</v>
      </c>
      <c r="CI280">
        <f ca="1">ROUND((Table14[[#This Row],[XP]]*Table14[[#This Row],[entity_spawned (AVG)]])*(Table14[[#This Row],[activating_chance]]/100),0)</f>
        <v>11</v>
      </c>
      <c r="CJ280" s="73" t="s">
        <v>351</v>
      </c>
    </row>
    <row r="281" spans="2:88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352</v>
      </c>
      <c r="Z281" t="s">
        <v>398</v>
      </c>
      <c r="AA281">
        <v>1</v>
      </c>
      <c r="AB281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351</v>
      </c>
      <c r="AX281" t="s">
        <v>399</v>
      </c>
      <c r="AY281">
        <v>1</v>
      </c>
      <c r="AZ281">
        <v>200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352</v>
      </c>
      <c r="BF281" t="s">
        <v>410</v>
      </c>
      <c r="BG281">
        <v>1</v>
      </c>
      <c r="BH281">
        <v>120</v>
      </c>
      <c r="BI281">
        <v>30</v>
      </c>
      <c r="BJ281">
        <f ca="1">INDIRECT(ADDRESS(11+(MATCH(RIGHT(Table11[[#This Row],[spawner_sku]],LEN(Table11[[#This Row],[spawner_sku]])-FIND("/",Table11[[#This Row],[spawner_sku]])),Table1[Entity Prefab])),10,1,1,"Entities"))</f>
        <v>25</v>
      </c>
      <c r="BK281">
        <f ca="1">ROUND((Table11[[#This Row],[XP]]*Table11[[#This Row],[entity_spawned (AVG)]])*(Table11[[#This Row],[activating_chance]]/100),0)</f>
        <v>8</v>
      </c>
      <c r="BL281" s="73" t="s">
        <v>351</v>
      </c>
      <c r="BV281" t="s">
        <v>259</v>
      </c>
      <c r="BW281">
        <v>1</v>
      </c>
      <c r="BX281">
        <v>150</v>
      </c>
      <c r="BY281">
        <v>80</v>
      </c>
      <c r="BZ281">
        <f ca="1">INDIRECT(ADDRESS(11+(MATCH(RIGHT(Table13[[#This Row],[spawner_sku]],LEN(Table13[[#This Row],[spawner_sku]])-FIND("/",Table13[[#This Row],[spawner_sku]])),Table1[Entity Prefab])),10,1,1,"Entities"))</f>
        <v>25</v>
      </c>
      <c r="CA281">
        <f ca="1">ROUND((Table13[[#This Row],[XP]]*Table13[[#This Row],[entity_spawned (AVG)]])*(Table13[[#This Row],[activating_chance]]/100),0)</f>
        <v>20</v>
      </c>
      <c r="CB281" s="73" t="s">
        <v>351</v>
      </c>
      <c r="CD281" t="s">
        <v>545</v>
      </c>
      <c r="CE281">
        <v>7</v>
      </c>
      <c r="CF281">
        <v>120</v>
      </c>
      <c r="CG281">
        <v>30</v>
      </c>
      <c r="CH281">
        <f ca="1">INDIRECT(ADDRESS(11+(MATCH(RIGHT(Table14[[#This Row],[spawner_sku]],LEN(Table14[[#This Row],[spawner_sku]])-FIND("/",Table14[[#This Row],[spawner_sku]])),Table1[Entity Prefab])),10,1,1,"Entities"))</f>
        <v>35</v>
      </c>
      <c r="CI281">
        <f ca="1">ROUND((Table14[[#This Row],[XP]]*Table14[[#This Row],[entity_spawned (AVG)]])*(Table14[[#This Row],[activating_chance]]/100),0)</f>
        <v>74</v>
      </c>
      <c r="CJ281" s="73" t="s">
        <v>351</v>
      </c>
    </row>
    <row r="282" spans="2:88" x14ac:dyDescent="0.25">
      <c r="B282" s="74" t="s">
        <v>236</v>
      </c>
      <c r="C282">
        <v>1</v>
      </c>
      <c r="D282" s="76">
        <v>340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">
        <v>352</v>
      </c>
      <c r="Z282" t="s">
        <v>398</v>
      </c>
      <c r="AA282">
        <v>1</v>
      </c>
      <c r="AB282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351</v>
      </c>
      <c r="AX282" t="s">
        <v>398</v>
      </c>
      <c r="AY282">
        <v>1</v>
      </c>
      <c r="AZ282">
        <v>200</v>
      </c>
      <c r="BA282" s="76">
        <v>80</v>
      </c>
      <c r="BB282">
        <f ca="1">INDIRECT(ADDRESS(11+(MATCH(RIGHT(Table61011[[#This Row],[spawner_sku]],LEN(Table61011[[#This Row],[spawner_sku]])-FIND("/",Table61011[[#This Row],[spawner_sku]])),Table1[Entity Prefab])),10,1,1,"Entities"))</f>
        <v>75</v>
      </c>
      <c r="BC282" s="76">
        <f ca="1">ROUND((Table61011[[#This Row],[XP]]*Table61011[[#This Row],[entity_spawned (AVG)]])*(Table61011[[#This Row],[activating_chance]]/100),0)</f>
        <v>60</v>
      </c>
      <c r="BD282" s="73" t="s">
        <v>351</v>
      </c>
      <c r="BF282" t="s">
        <v>410</v>
      </c>
      <c r="BG282">
        <v>1</v>
      </c>
      <c r="BH282">
        <v>120</v>
      </c>
      <c r="BI282">
        <v>30</v>
      </c>
      <c r="BJ282">
        <f ca="1">INDIRECT(ADDRESS(11+(MATCH(RIGHT(Table11[[#This Row],[spawner_sku]],LEN(Table11[[#This Row],[spawner_sku]])-FIND("/",Table11[[#This Row],[spawner_sku]])),Table1[Entity Prefab])),10,1,1,"Entities"))</f>
        <v>25</v>
      </c>
      <c r="BK282">
        <f ca="1">ROUND((Table11[[#This Row],[XP]]*Table11[[#This Row],[entity_spawned (AVG)]])*(Table11[[#This Row],[activating_chance]]/100),0)</f>
        <v>8</v>
      </c>
      <c r="BL282" s="73" t="s">
        <v>351</v>
      </c>
      <c r="BV282" t="s">
        <v>259</v>
      </c>
      <c r="BW282">
        <v>1</v>
      </c>
      <c r="BX282">
        <v>150</v>
      </c>
      <c r="BY282">
        <v>80</v>
      </c>
      <c r="BZ282">
        <f ca="1">INDIRECT(ADDRESS(11+(MATCH(RIGHT(Table13[[#This Row],[spawner_sku]],LEN(Table13[[#This Row],[spawner_sku]])-FIND("/",Table13[[#This Row],[spawner_sku]])),Table1[Entity Prefab])),10,1,1,"Entities"))</f>
        <v>25</v>
      </c>
      <c r="CA282">
        <f ca="1">ROUND((Table13[[#This Row],[XP]]*Table13[[#This Row],[entity_spawned (AVG)]])*(Table13[[#This Row],[activating_chance]]/100),0)</f>
        <v>20</v>
      </c>
      <c r="CB282" s="73" t="s">
        <v>351</v>
      </c>
      <c r="CD282" t="s">
        <v>545</v>
      </c>
      <c r="CE282">
        <v>1</v>
      </c>
      <c r="CF282">
        <v>120</v>
      </c>
      <c r="CG282">
        <v>100</v>
      </c>
      <c r="CH282">
        <f ca="1">INDIRECT(ADDRESS(11+(MATCH(RIGHT(Table14[[#This Row],[spawner_sku]],LEN(Table14[[#This Row],[spawner_sku]])-FIND("/",Table14[[#This Row],[spawner_sku]])),Table1[Entity Prefab])),10,1,1,"Entities"))</f>
        <v>35</v>
      </c>
      <c r="CI282">
        <f ca="1">ROUND((Table14[[#This Row],[XP]]*Table14[[#This Row],[entity_spawned (AVG)]])*(Table14[[#This Row],[activating_chance]]/100),0)</f>
        <v>35</v>
      </c>
      <c r="CJ282" s="73" t="s">
        <v>351</v>
      </c>
    </row>
    <row r="283" spans="2:88" x14ac:dyDescent="0.25">
      <c r="B283" s="74" t="s">
        <v>236</v>
      </c>
      <c r="C283">
        <v>1</v>
      </c>
      <c r="D283" s="76">
        <v>340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Prefab])),10,1,1,"Entities"))</f>
        <v>263</v>
      </c>
      <c r="G283" s="76">
        <f ca="1">ROUND((Table245[[#This Row],[XP]]*Table245[[#This Row],[entity_spawned (AVG)]])*(Table245[[#This Row],[activating_chance]]/100),0)</f>
        <v>263</v>
      </c>
      <c r="H283" s="73" t="s">
        <v>352</v>
      </c>
      <c r="Z283" t="s">
        <v>398</v>
      </c>
      <c r="AA283">
        <v>1</v>
      </c>
      <c r="AB283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351</v>
      </c>
      <c r="AX283" t="s">
        <v>398</v>
      </c>
      <c r="AY283">
        <v>1</v>
      </c>
      <c r="AZ283">
        <v>200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351</v>
      </c>
      <c r="BF283" t="s">
        <v>410</v>
      </c>
      <c r="BG283">
        <v>1</v>
      </c>
      <c r="BH283">
        <v>120</v>
      </c>
      <c r="BI283">
        <v>30</v>
      </c>
      <c r="BJ283">
        <f ca="1">INDIRECT(ADDRESS(11+(MATCH(RIGHT(Table11[[#This Row],[spawner_sku]],LEN(Table11[[#This Row],[spawner_sku]])-FIND("/",Table11[[#This Row],[spawner_sku]])),Table1[Entity Prefab])),10,1,1,"Entities"))</f>
        <v>25</v>
      </c>
      <c r="BK283">
        <f ca="1">ROUND((Table11[[#This Row],[XP]]*Table11[[#This Row],[entity_spawned (AVG)]])*(Table11[[#This Row],[activating_chance]]/100),0)</f>
        <v>8</v>
      </c>
      <c r="BL283" s="73" t="s">
        <v>351</v>
      </c>
      <c r="BV283" t="s">
        <v>259</v>
      </c>
      <c r="BW283">
        <v>1</v>
      </c>
      <c r="BX283">
        <v>150</v>
      </c>
      <c r="BY283">
        <v>80</v>
      </c>
      <c r="BZ283">
        <f ca="1">INDIRECT(ADDRESS(11+(MATCH(RIGHT(Table13[[#This Row],[spawner_sku]],LEN(Table13[[#This Row],[spawner_sku]])-FIND("/",Table13[[#This Row],[spawner_sku]])),Table1[Entity Prefab])),10,1,1,"Entities"))</f>
        <v>25</v>
      </c>
      <c r="CA283">
        <f ca="1">ROUND((Table13[[#This Row],[XP]]*Table13[[#This Row],[entity_spawned (AVG)]])*(Table13[[#This Row],[activating_chance]]/100),0)</f>
        <v>20</v>
      </c>
      <c r="CB283" s="73" t="s">
        <v>351</v>
      </c>
      <c r="CD283" t="s">
        <v>545</v>
      </c>
      <c r="CE283">
        <v>1</v>
      </c>
      <c r="CF283">
        <v>120</v>
      </c>
      <c r="CG283">
        <v>80</v>
      </c>
      <c r="CH283">
        <f ca="1">INDIRECT(ADDRESS(11+(MATCH(RIGHT(Table14[[#This Row],[spawner_sku]],LEN(Table14[[#This Row],[spawner_sku]])-FIND("/",Table14[[#This Row],[spawner_sku]])),Table1[Entity Prefab])),10,1,1,"Entities"))</f>
        <v>35</v>
      </c>
      <c r="CI283">
        <f ca="1">ROUND((Table14[[#This Row],[XP]]*Table14[[#This Row],[entity_spawned (AVG)]])*(Table14[[#This Row],[activating_chance]]/100),0)</f>
        <v>28</v>
      </c>
      <c r="CJ283" s="73" t="s">
        <v>351</v>
      </c>
    </row>
    <row r="284" spans="2:88" x14ac:dyDescent="0.25">
      <c r="B284" s="74" t="s">
        <v>237</v>
      </c>
      <c r="C284">
        <v>1</v>
      </c>
      <c r="D284" s="76">
        <v>180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Prefab])),10,1,1,"Entities"))</f>
        <v>75</v>
      </c>
      <c r="G284" s="76">
        <f ca="1">ROUND((Table245[[#This Row],[XP]]*Table245[[#This Row],[entity_spawned (AVG)]])*(Table245[[#This Row],[activating_chance]]/100),0)</f>
        <v>75</v>
      </c>
      <c r="H284" s="73" t="s">
        <v>352</v>
      </c>
      <c r="Z284" t="s">
        <v>398</v>
      </c>
      <c r="AA284">
        <v>1</v>
      </c>
      <c r="AB284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351</v>
      </c>
      <c r="AX284" t="s">
        <v>398</v>
      </c>
      <c r="AY284">
        <v>1</v>
      </c>
      <c r="AZ284">
        <v>200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351</v>
      </c>
      <c r="BF284" t="s">
        <v>410</v>
      </c>
      <c r="BG284">
        <v>1</v>
      </c>
      <c r="BH284">
        <v>120</v>
      </c>
      <c r="BI284">
        <v>10</v>
      </c>
      <c r="BJ284">
        <f ca="1">INDIRECT(ADDRESS(11+(MATCH(RIGHT(Table11[[#This Row],[spawner_sku]],LEN(Table11[[#This Row],[spawner_sku]])-FIND("/",Table11[[#This Row],[spawner_sku]])),Table1[Entity Prefab])),10,1,1,"Entities"))</f>
        <v>25</v>
      </c>
      <c r="BK284">
        <f ca="1">ROUND((Table11[[#This Row],[XP]]*Table11[[#This Row],[entity_spawned (AVG)]])*(Table11[[#This Row],[activating_chance]]/100),0)</f>
        <v>3</v>
      </c>
      <c r="BL284" s="73" t="s">
        <v>351</v>
      </c>
      <c r="BV284" t="s">
        <v>259</v>
      </c>
      <c r="BW284">
        <v>1</v>
      </c>
      <c r="BX284">
        <v>150</v>
      </c>
      <c r="BY284">
        <v>100</v>
      </c>
      <c r="BZ284">
        <f ca="1">INDIRECT(ADDRESS(11+(MATCH(RIGHT(Table13[[#This Row],[spawner_sku]],LEN(Table13[[#This Row],[spawner_sku]])-FIND("/",Table13[[#This Row],[spawner_sku]])),Table1[Entity Prefab])),10,1,1,"Entities"))</f>
        <v>25</v>
      </c>
      <c r="CA284">
        <f ca="1">ROUND((Table13[[#This Row],[XP]]*Table13[[#This Row],[entity_spawned (AVG)]])*(Table13[[#This Row],[activating_chance]]/100),0)</f>
        <v>25</v>
      </c>
      <c r="CB284" s="73" t="s">
        <v>351</v>
      </c>
      <c r="CD284" t="s">
        <v>545</v>
      </c>
      <c r="CE284">
        <v>3</v>
      </c>
      <c r="CF284">
        <v>120</v>
      </c>
      <c r="CG284">
        <v>80</v>
      </c>
      <c r="CH284">
        <f ca="1">INDIRECT(ADDRESS(11+(MATCH(RIGHT(Table14[[#This Row],[spawner_sku]],LEN(Table14[[#This Row],[spawner_sku]])-FIND("/",Table14[[#This Row],[spawner_sku]])),Table1[Entity Prefab])),10,1,1,"Entities"))</f>
        <v>35</v>
      </c>
      <c r="CI284">
        <f ca="1">ROUND((Table14[[#This Row],[XP]]*Table14[[#This Row],[entity_spawned (AVG)]])*(Table14[[#This Row],[activating_chance]]/100),0)</f>
        <v>84</v>
      </c>
      <c r="CJ284" s="73" t="s">
        <v>351</v>
      </c>
    </row>
    <row r="285" spans="2:88" x14ac:dyDescent="0.25">
      <c r="B285" s="74" t="s">
        <v>237</v>
      </c>
      <c r="C285">
        <v>1</v>
      </c>
      <c r="D285" s="76">
        <v>180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Prefab])),10,1,1,"Entities"))</f>
        <v>75</v>
      </c>
      <c r="G285" s="76">
        <f ca="1">ROUND((Table245[[#This Row],[XP]]*Table245[[#This Row],[entity_spawned (AVG)]])*(Table245[[#This Row],[activating_chance]]/100),0)</f>
        <v>75</v>
      </c>
      <c r="H285" s="73" t="s">
        <v>352</v>
      </c>
      <c r="Z285" t="s">
        <v>398</v>
      </c>
      <c r="AA285">
        <v>1</v>
      </c>
      <c r="AB285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351</v>
      </c>
      <c r="AX285" t="s">
        <v>398</v>
      </c>
      <c r="AY285">
        <v>1</v>
      </c>
      <c r="AZ285">
        <v>200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351</v>
      </c>
      <c r="BF285" t="s">
        <v>410</v>
      </c>
      <c r="BG285">
        <v>1</v>
      </c>
      <c r="BH285">
        <v>120</v>
      </c>
      <c r="BI285">
        <v>30</v>
      </c>
      <c r="BJ285">
        <f ca="1">INDIRECT(ADDRESS(11+(MATCH(RIGHT(Table11[[#This Row],[spawner_sku]],LEN(Table11[[#This Row],[spawner_sku]])-FIND("/",Table11[[#This Row],[spawner_sku]])),Table1[Entity Prefab])),10,1,1,"Entities"))</f>
        <v>25</v>
      </c>
      <c r="BK285">
        <f ca="1">ROUND((Table11[[#This Row],[XP]]*Table11[[#This Row],[entity_spawned (AVG)]])*(Table11[[#This Row],[activating_chance]]/100),0)</f>
        <v>8</v>
      </c>
      <c r="BL285" s="73" t="s">
        <v>351</v>
      </c>
      <c r="BV285" t="s">
        <v>259</v>
      </c>
      <c r="BW285">
        <v>1</v>
      </c>
      <c r="BX285">
        <v>150</v>
      </c>
      <c r="BY285">
        <v>10</v>
      </c>
      <c r="BZ285">
        <f ca="1">INDIRECT(ADDRESS(11+(MATCH(RIGHT(Table13[[#This Row],[spawner_sku]],LEN(Table13[[#This Row],[spawner_sku]])-FIND("/",Table13[[#This Row],[spawner_sku]])),Table1[Entity Prefab])),10,1,1,"Entities"))</f>
        <v>25</v>
      </c>
      <c r="CA285">
        <f ca="1">ROUND((Table13[[#This Row],[XP]]*Table13[[#This Row],[entity_spawned (AVG)]])*(Table13[[#This Row],[activating_chance]]/100),0)</f>
        <v>3</v>
      </c>
      <c r="CB285" s="73" t="s">
        <v>351</v>
      </c>
      <c r="CD285" t="s">
        <v>545</v>
      </c>
      <c r="CE285">
        <v>2</v>
      </c>
      <c r="CF285">
        <v>120</v>
      </c>
      <c r="CG285">
        <v>80</v>
      </c>
      <c r="CH285">
        <f ca="1">INDIRECT(ADDRESS(11+(MATCH(RIGHT(Table14[[#This Row],[spawner_sku]],LEN(Table14[[#This Row],[spawner_sku]])-FIND("/",Table14[[#This Row],[spawner_sku]])),Table1[Entity Prefab])),10,1,1,"Entities"))</f>
        <v>35</v>
      </c>
      <c r="CI285">
        <f ca="1">ROUND((Table14[[#This Row],[XP]]*Table14[[#This Row],[entity_spawned (AVG)]])*(Table14[[#This Row],[activating_chance]]/100),0)</f>
        <v>56</v>
      </c>
      <c r="CJ285" s="73" t="s">
        <v>351</v>
      </c>
    </row>
    <row r="286" spans="2:88" x14ac:dyDescent="0.25">
      <c r="B286" s="74" t="s">
        <v>237</v>
      </c>
      <c r="C286">
        <v>1</v>
      </c>
      <c r="D286" s="76">
        <v>180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Prefab])),10,1,1,"Entities"))</f>
        <v>75</v>
      </c>
      <c r="G286" s="76">
        <f ca="1">ROUND((Table245[[#This Row],[XP]]*Table245[[#This Row],[entity_spawned (AVG)]])*(Table245[[#This Row],[activating_chance]]/100),0)</f>
        <v>75</v>
      </c>
      <c r="H286" s="73" t="s">
        <v>352</v>
      </c>
      <c r="Z286" t="s">
        <v>398</v>
      </c>
      <c r="AA286">
        <v>1</v>
      </c>
      <c r="AB28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351</v>
      </c>
      <c r="AX286" t="s">
        <v>398</v>
      </c>
      <c r="AY286">
        <v>1</v>
      </c>
      <c r="AZ286">
        <v>150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351</v>
      </c>
      <c r="BF286" t="s">
        <v>410</v>
      </c>
      <c r="BG286">
        <v>1</v>
      </c>
      <c r="BH286">
        <v>120</v>
      </c>
      <c r="BI286">
        <v>20</v>
      </c>
      <c r="BJ286">
        <f ca="1">INDIRECT(ADDRESS(11+(MATCH(RIGHT(Table11[[#This Row],[spawner_sku]],LEN(Table11[[#This Row],[spawner_sku]])-FIND("/",Table11[[#This Row],[spawner_sku]])),Table1[Entity Prefab])),10,1,1,"Entities"))</f>
        <v>25</v>
      </c>
      <c r="BK286">
        <f ca="1">ROUND((Table11[[#This Row],[XP]]*Table11[[#This Row],[entity_spawned (AVG)]])*(Table11[[#This Row],[activating_chance]]/100),0)</f>
        <v>5</v>
      </c>
      <c r="BL286" s="73" t="s">
        <v>351</v>
      </c>
      <c r="BV286" t="s">
        <v>259</v>
      </c>
      <c r="BW286">
        <v>1</v>
      </c>
      <c r="BX286">
        <v>150</v>
      </c>
      <c r="BY286">
        <v>100</v>
      </c>
      <c r="BZ286">
        <f ca="1">INDIRECT(ADDRESS(11+(MATCH(RIGHT(Table13[[#This Row],[spawner_sku]],LEN(Table13[[#This Row],[spawner_sku]])-FIND("/",Table13[[#This Row],[spawner_sku]])),Table1[Entity Prefab])),10,1,1,"Entities"))</f>
        <v>25</v>
      </c>
      <c r="CA286">
        <f ca="1">ROUND((Table13[[#This Row],[XP]]*Table13[[#This Row],[entity_spawned (AVG)]])*(Table13[[#This Row],[activating_chance]]/100),0)</f>
        <v>25</v>
      </c>
      <c r="CB286" s="73" t="s">
        <v>351</v>
      </c>
      <c r="CD286" t="s">
        <v>545</v>
      </c>
      <c r="CE286">
        <v>1</v>
      </c>
      <c r="CF286">
        <v>120</v>
      </c>
      <c r="CG286">
        <v>100</v>
      </c>
      <c r="CH286">
        <f ca="1">INDIRECT(ADDRESS(11+(MATCH(RIGHT(Table14[[#This Row],[spawner_sku]],LEN(Table14[[#This Row],[spawner_sku]])-FIND("/",Table14[[#This Row],[spawner_sku]])),Table1[Entity Prefab])),10,1,1,"Entities"))</f>
        <v>35</v>
      </c>
      <c r="CI286">
        <f ca="1">ROUND((Table14[[#This Row],[XP]]*Table14[[#This Row],[entity_spawned (AVG)]])*(Table14[[#This Row],[activating_chance]]/100),0)</f>
        <v>35</v>
      </c>
      <c r="CJ286" s="73" t="s">
        <v>351</v>
      </c>
    </row>
    <row r="287" spans="2:88" x14ac:dyDescent="0.25">
      <c r="B287" s="74" t="s">
        <v>237</v>
      </c>
      <c r="C287">
        <v>1</v>
      </c>
      <c r="D287" s="76">
        <v>180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Prefab])),10,1,1,"Entities"))</f>
        <v>75</v>
      </c>
      <c r="G287" s="76">
        <f ca="1">ROUND((Table245[[#This Row],[XP]]*Table245[[#This Row],[entity_spawned (AVG)]])*(Table245[[#This Row],[activating_chance]]/100),0)</f>
        <v>75</v>
      </c>
      <c r="H287" s="73" t="s">
        <v>352</v>
      </c>
      <c r="Z287" t="s">
        <v>398</v>
      </c>
      <c r="AA287">
        <v>1</v>
      </c>
      <c r="AB287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351</v>
      </c>
      <c r="AX287" t="s">
        <v>398</v>
      </c>
      <c r="AY287">
        <v>1</v>
      </c>
      <c r="AZ287">
        <v>200</v>
      </c>
      <c r="BA287" s="76">
        <v>100</v>
      </c>
      <c r="BB287">
        <f ca="1">INDIRECT(ADDRESS(11+(MATCH(RIGHT(Table61011[[#This Row],[spawner_sku]],LEN(Table61011[[#This Row],[spawner_sku]])-FIND("/",Table61011[[#This Row],[spawner_sku]])),Table1[Entity Prefab])),10,1,1,"Entities"))</f>
        <v>75</v>
      </c>
      <c r="BC287" s="76">
        <f ca="1">ROUND((Table61011[[#This Row],[XP]]*Table61011[[#This Row],[entity_spawned (AVG)]])*(Table61011[[#This Row],[activating_chance]]/100),0)</f>
        <v>75</v>
      </c>
      <c r="BD287" s="73" t="s">
        <v>351</v>
      </c>
      <c r="BF287" t="s">
        <v>410</v>
      </c>
      <c r="BG287">
        <v>1</v>
      </c>
      <c r="BH287">
        <v>120</v>
      </c>
      <c r="BI287">
        <v>20</v>
      </c>
      <c r="BJ287">
        <f ca="1">INDIRECT(ADDRESS(11+(MATCH(RIGHT(Table11[[#This Row],[spawner_sku]],LEN(Table11[[#This Row],[spawner_sku]])-FIND("/",Table11[[#This Row],[spawner_sku]])),Table1[Entity Prefab])),10,1,1,"Entities"))</f>
        <v>25</v>
      </c>
      <c r="BK287">
        <f ca="1">ROUND((Table11[[#This Row],[XP]]*Table11[[#This Row],[entity_spawned (AVG)]])*(Table11[[#This Row],[activating_chance]]/100),0)</f>
        <v>5</v>
      </c>
      <c r="BL287" s="73" t="s">
        <v>351</v>
      </c>
      <c r="BV287" t="s">
        <v>537</v>
      </c>
      <c r="BW287">
        <v>1</v>
      </c>
      <c r="BX287">
        <v>300</v>
      </c>
      <c r="BY287">
        <v>100</v>
      </c>
      <c r="BZ287">
        <f ca="1">INDIRECT(ADDRESS(11+(MATCH(RIGHT(Table13[[#This Row],[spawner_sku]],LEN(Table13[[#This Row],[spawner_sku]])-FIND("/",Table13[[#This Row],[spawner_sku]])),Table1[Entity Prefab])),10,1,1,"Entities"))</f>
        <v>83</v>
      </c>
      <c r="CA287">
        <f ca="1">ROUND((Table13[[#This Row],[XP]]*Table13[[#This Row],[entity_spawned (AVG)]])*(Table13[[#This Row],[activating_chance]]/100),0)</f>
        <v>83</v>
      </c>
      <c r="CB287" s="73" t="s">
        <v>352</v>
      </c>
      <c r="CD287" t="s">
        <v>545</v>
      </c>
      <c r="CE287">
        <v>3</v>
      </c>
      <c r="CF287">
        <v>150</v>
      </c>
      <c r="CG287">
        <v>100</v>
      </c>
      <c r="CH287">
        <f ca="1">INDIRECT(ADDRESS(11+(MATCH(RIGHT(Table14[[#This Row],[spawner_sku]],LEN(Table14[[#This Row],[spawner_sku]])-FIND("/",Table14[[#This Row],[spawner_sku]])),Table1[Entity Prefab])),10,1,1,"Entities"))</f>
        <v>35</v>
      </c>
      <c r="CI287">
        <f ca="1">ROUND((Table14[[#This Row],[XP]]*Table14[[#This Row],[entity_spawned (AVG)]])*(Table14[[#This Row],[activating_chance]]/100),0)</f>
        <v>105</v>
      </c>
      <c r="CJ287" s="73" t="s">
        <v>351</v>
      </c>
    </row>
    <row r="288" spans="2:88" x14ac:dyDescent="0.25">
      <c r="B288" s="74" t="s">
        <v>237</v>
      </c>
      <c r="C288">
        <v>1</v>
      </c>
      <c r="D288" s="76">
        <v>180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Prefab])),10,1,1,"Entities"))</f>
        <v>75</v>
      </c>
      <c r="G288" s="76">
        <f ca="1">ROUND((Table245[[#This Row],[XP]]*Table245[[#This Row],[entity_spawned (AVG)]])*(Table245[[#This Row],[activating_chance]]/100),0)</f>
        <v>75</v>
      </c>
      <c r="H288" s="73" t="s">
        <v>352</v>
      </c>
      <c r="Z288" t="s">
        <v>398</v>
      </c>
      <c r="AA288">
        <v>1</v>
      </c>
      <c r="AB288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351</v>
      </c>
      <c r="AX288" t="s">
        <v>398</v>
      </c>
      <c r="AY288">
        <v>1</v>
      </c>
      <c r="AZ288">
        <v>200</v>
      </c>
      <c r="BA288" s="76">
        <v>100</v>
      </c>
      <c r="BB288">
        <f ca="1">INDIRECT(ADDRESS(11+(MATCH(RIGHT(Table61011[[#This Row],[spawner_sku]],LEN(Table61011[[#This Row],[spawner_sku]])-FIND("/",Table61011[[#This Row],[spawner_sku]])),Table1[Entity Prefab])),10,1,1,"Entities"))</f>
        <v>75</v>
      </c>
      <c r="BC288" s="76">
        <f ca="1">ROUND((Table61011[[#This Row],[XP]]*Table61011[[#This Row],[entity_spawned (AVG)]])*(Table61011[[#This Row],[activating_chance]]/100),0)</f>
        <v>75</v>
      </c>
      <c r="BD288" s="73" t="s">
        <v>351</v>
      </c>
      <c r="BF288" t="s">
        <v>410</v>
      </c>
      <c r="BG288">
        <v>2</v>
      </c>
      <c r="BH288">
        <v>120</v>
      </c>
      <c r="BI288">
        <v>30</v>
      </c>
      <c r="BJ288">
        <f ca="1">INDIRECT(ADDRESS(11+(MATCH(RIGHT(Table11[[#This Row],[spawner_sku]],LEN(Table11[[#This Row],[spawner_sku]])-FIND("/",Table11[[#This Row],[spawner_sku]])),Table1[Entity Prefab])),10,1,1,"Entities"))</f>
        <v>25</v>
      </c>
      <c r="BK288">
        <f ca="1">ROUND((Table11[[#This Row],[XP]]*Table11[[#This Row],[entity_spawned (AVG)]])*(Table11[[#This Row],[activating_chance]]/100),0)</f>
        <v>15</v>
      </c>
      <c r="BL288" s="73" t="s">
        <v>351</v>
      </c>
      <c r="BV288" t="s">
        <v>556</v>
      </c>
      <c r="BW288">
        <v>1</v>
      </c>
      <c r="BX288">
        <v>240</v>
      </c>
      <c r="BY288">
        <v>30</v>
      </c>
      <c r="BZ288">
        <f ca="1">INDIRECT(ADDRESS(11+(MATCH(RIGHT(Table13[[#This Row],[spawner_sku]],LEN(Table13[[#This Row],[spawner_sku]])-FIND("/",Table13[[#This Row],[spawner_sku]])),Table1[Entity Prefab])),10,1,1,"Entities"))</f>
        <v>83</v>
      </c>
      <c r="CA288">
        <f ca="1">ROUND((Table13[[#This Row],[XP]]*Table13[[#This Row],[entity_spawned (AVG)]])*(Table13[[#This Row],[activating_chance]]/100),0)</f>
        <v>25</v>
      </c>
      <c r="CB288" s="73" t="s">
        <v>352</v>
      </c>
      <c r="CD288" t="s">
        <v>545</v>
      </c>
      <c r="CE288">
        <v>3</v>
      </c>
      <c r="CF288">
        <v>120</v>
      </c>
      <c r="CG288">
        <v>70</v>
      </c>
      <c r="CH288">
        <f ca="1">INDIRECT(ADDRESS(11+(MATCH(RIGHT(Table14[[#This Row],[spawner_sku]],LEN(Table14[[#This Row],[spawner_sku]])-FIND("/",Table14[[#This Row],[spawner_sku]])),Table1[Entity Prefab])),10,1,1,"Entities"))</f>
        <v>35</v>
      </c>
      <c r="CI288">
        <f ca="1">ROUND((Table14[[#This Row],[XP]]*Table14[[#This Row],[entity_spawned (AVG)]])*(Table14[[#This Row],[activating_chance]]/100),0)</f>
        <v>74</v>
      </c>
      <c r="CJ288" s="73" t="s">
        <v>351</v>
      </c>
    </row>
    <row r="289" spans="2:88" x14ac:dyDescent="0.25">
      <c r="B289" s="74" t="s">
        <v>238</v>
      </c>
      <c r="C289">
        <v>1</v>
      </c>
      <c r="D289" s="76">
        <v>190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Prefab])),10,1,1,"Entities"))</f>
        <v>75</v>
      </c>
      <c r="G289" s="76">
        <f ca="1">ROUND((Table245[[#This Row],[XP]]*Table245[[#This Row],[entity_spawned (AVG)]])*(Table245[[#This Row],[activating_chance]]/100),0)</f>
        <v>75</v>
      </c>
      <c r="H289" s="73" t="s">
        <v>352</v>
      </c>
      <c r="Z289" t="s">
        <v>398</v>
      </c>
      <c r="AA289">
        <v>1</v>
      </c>
      <c r="AB289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351</v>
      </c>
      <c r="AX289" t="s">
        <v>398</v>
      </c>
      <c r="AY289">
        <v>1</v>
      </c>
      <c r="AZ289">
        <v>200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351</v>
      </c>
      <c r="BF289" t="s">
        <v>548</v>
      </c>
      <c r="BG289">
        <v>1</v>
      </c>
      <c r="BH289">
        <v>260</v>
      </c>
      <c r="BI289">
        <v>100</v>
      </c>
      <c r="BJ289">
        <f ca="1">INDIRECT(ADDRESS(11+(MATCH(RIGHT(Table11[[#This Row],[spawner_sku]],LEN(Table11[[#This Row],[spawner_sku]])-FIND("/",Table11[[#This Row],[spawner_sku]])),Table1[Entity Prefab])),10,1,1,"Entities"))</f>
        <v>75</v>
      </c>
      <c r="BK289">
        <f ca="1">ROUND((Table11[[#This Row],[XP]]*Table11[[#This Row],[entity_spawned (AVG)]])*(Table11[[#This Row],[activating_chance]]/100),0)</f>
        <v>75</v>
      </c>
      <c r="BL289" s="73" t="s">
        <v>351</v>
      </c>
      <c r="BV289" t="s">
        <v>556</v>
      </c>
      <c r="BW289">
        <v>1</v>
      </c>
      <c r="BX289">
        <v>240</v>
      </c>
      <c r="BY289">
        <v>100</v>
      </c>
      <c r="BZ289">
        <f ca="1">INDIRECT(ADDRESS(11+(MATCH(RIGHT(Table13[[#This Row],[spawner_sku]],LEN(Table13[[#This Row],[spawner_sku]])-FIND("/",Table13[[#This Row],[spawner_sku]])),Table1[Entity Prefab])),10,1,1,"Entities"))</f>
        <v>83</v>
      </c>
      <c r="CA289">
        <f ca="1">ROUND((Table13[[#This Row],[XP]]*Table13[[#This Row],[entity_spawned (AVG)]])*(Table13[[#This Row],[activating_chance]]/100),0)</f>
        <v>83</v>
      </c>
      <c r="CB289" s="73" t="s">
        <v>352</v>
      </c>
      <c r="CD289" t="s">
        <v>545</v>
      </c>
      <c r="CE289">
        <v>2</v>
      </c>
      <c r="CF289">
        <v>120</v>
      </c>
      <c r="CG289">
        <v>100</v>
      </c>
      <c r="CH289">
        <f ca="1">INDIRECT(ADDRESS(11+(MATCH(RIGHT(Table14[[#This Row],[spawner_sku]],LEN(Table14[[#This Row],[spawner_sku]])-FIND("/",Table14[[#This Row],[spawner_sku]])),Table1[Entity Prefab])),10,1,1,"Entities"))</f>
        <v>35</v>
      </c>
      <c r="CI289">
        <f ca="1">ROUND((Table14[[#This Row],[XP]]*Table14[[#This Row],[entity_spawned (AVG)]])*(Table14[[#This Row],[activating_chance]]/100),0)</f>
        <v>70</v>
      </c>
      <c r="CJ289" s="73" t="s">
        <v>351</v>
      </c>
    </row>
    <row r="290" spans="2:88" x14ac:dyDescent="0.25">
      <c r="B290" s="74" t="s">
        <v>238</v>
      </c>
      <c r="C290">
        <v>1</v>
      </c>
      <c r="D290" s="76">
        <v>170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Prefab])),10,1,1,"Entities"))</f>
        <v>75</v>
      </c>
      <c r="G290" s="76">
        <f ca="1">ROUND((Table245[[#This Row],[XP]]*Table245[[#This Row],[entity_spawned (AVG)]])*(Table245[[#This Row],[activating_chance]]/100),0)</f>
        <v>75</v>
      </c>
      <c r="H290" s="73" t="s">
        <v>352</v>
      </c>
      <c r="Z290" t="s">
        <v>398</v>
      </c>
      <c r="AA290">
        <v>1</v>
      </c>
      <c r="AB290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351</v>
      </c>
      <c r="AX290" t="s">
        <v>398</v>
      </c>
      <c r="AY290">
        <v>1</v>
      </c>
      <c r="AZ290">
        <v>200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351</v>
      </c>
      <c r="BF290" t="s">
        <v>543</v>
      </c>
      <c r="BG290">
        <v>1</v>
      </c>
      <c r="BH290">
        <v>300</v>
      </c>
      <c r="BI290">
        <v>70</v>
      </c>
      <c r="BJ290">
        <f ca="1">INDIRECT(ADDRESS(11+(MATCH(RIGHT(Table11[[#This Row],[spawner_sku]],LEN(Table11[[#This Row],[spawner_sku]])-FIND("/",Table11[[#This Row],[spawner_sku]])),Table1[Entity Prefab])),10,1,1,"Entities"))</f>
        <v>105</v>
      </c>
      <c r="BK290">
        <f ca="1">ROUND((Table11[[#This Row],[XP]]*Table11[[#This Row],[entity_spawned (AVG)]])*(Table11[[#This Row],[activating_chance]]/100),0)</f>
        <v>74</v>
      </c>
      <c r="BL290" s="73" t="s">
        <v>351</v>
      </c>
      <c r="BV290" t="s">
        <v>556</v>
      </c>
      <c r="BW290">
        <v>1</v>
      </c>
      <c r="BX290">
        <v>240</v>
      </c>
      <c r="BY290">
        <v>100</v>
      </c>
      <c r="BZ290">
        <f ca="1">INDIRECT(ADDRESS(11+(MATCH(RIGHT(Table13[[#This Row],[spawner_sku]],LEN(Table13[[#This Row],[spawner_sku]])-FIND("/",Table13[[#This Row],[spawner_sku]])),Table1[Entity Prefab])),10,1,1,"Entities"))</f>
        <v>83</v>
      </c>
      <c r="CA290">
        <f ca="1">ROUND((Table13[[#This Row],[XP]]*Table13[[#This Row],[entity_spawned (AVG)]])*(Table13[[#This Row],[activating_chance]]/100),0)</f>
        <v>83</v>
      </c>
      <c r="CB290" s="73" t="s">
        <v>352</v>
      </c>
      <c r="CD290" t="s">
        <v>545</v>
      </c>
      <c r="CE290">
        <v>1</v>
      </c>
      <c r="CF290">
        <v>120</v>
      </c>
      <c r="CG290">
        <v>80</v>
      </c>
      <c r="CH290">
        <f ca="1">INDIRECT(ADDRESS(11+(MATCH(RIGHT(Table14[[#This Row],[spawner_sku]],LEN(Table14[[#This Row],[spawner_sku]])-FIND("/",Table14[[#This Row],[spawner_sku]])),Table1[Entity Prefab])),10,1,1,"Entities"))</f>
        <v>35</v>
      </c>
      <c r="CI290">
        <f ca="1">ROUND((Table14[[#This Row],[XP]]*Table14[[#This Row],[entity_spawned (AVG)]])*(Table14[[#This Row],[activating_chance]]/100),0)</f>
        <v>28</v>
      </c>
      <c r="CJ290" s="73" t="s">
        <v>351</v>
      </c>
    </row>
    <row r="291" spans="2:88" x14ac:dyDescent="0.25">
      <c r="B291" s="74" t="s">
        <v>238</v>
      </c>
      <c r="C291">
        <v>1</v>
      </c>
      <c r="D291" s="76">
        <v>170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Prefab])),10,1,1,"Entities"))</f>
        <v>75</v>
      </c>
      <c r="G291" s="76">
        <f ca="1">ROUND((Table245[[#This Row],[XP]]*Table245[[#This Row],[entity_spawned (AVG)]])*(Table245[[#This Row],[activating_chance]]/100),0)</f>
        <v>75</v>
      </c>
      <c r="H291" s="73" t="s">
        <v>352</v>
      </c>
      <c r="Z291" t="s">
        <v>398</v>
      </c>
      <c r="AA291">
        <v>1</v>
      </c>
      <c r="AB291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351</v>
      </c>
      <c r="AX291" t="s">
        <v>398</v>
      </c>
      <c r="AY291">
        <v>1</v>
      </c>
      <c r="AZ291">
        <v>120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351</v>
      </c>
      <c r="BF291" t="s">
        <v>543</v>
      </c>
      <c r="BG291">
        <v>1</v>
      </c>
      <c r="BH291">
        <v>300</v>
      </c>
      <c r="BI291">
        <v>70</v>
      </c>
      <c r="BJ291">
        <f ca="1">INDIRECT(ADDRESS(11+(MATCH(RIGHT(Table11[[#This Row],[spawner_sku]],LEN(Table11[[#This Row],[spawner_sku]])-FIND("/",Table11[[#This Row],[spawner_sku]])),Table1[Entity Prefab])),10,1,1,"Entities"))</f>
        <v>105</v>
      </c>
      <c r="BK291">
        <f ca="1">ROUND((Table11[[#This Row],[XP]]*Table11[[#This Row],[entity_spawned (AVG)]])*(Table11[[#This Row],[activating_chance]]/100),0)</f>
        <v>74</v>
      </c>
      <c r="BL291" s="73" t="s">
        <v>351</v>
      </c>
      <c r="BV291" t="s">
        <v>556</v>
      </c>
      <c r="BW291">
        <v>1</v>
      </c>
      <c r="BX291">
        <v>240</v>
      </c>
      <c r="BY291">
        <v>30</v>
      </c>
      <c r="BZ291">
        <f ca="1">INDIRECT(ADDRESS(11+(MATCH(RIGHT(Table13[[#This Row],[spawner_sku]],LEN(Table13[[#This Row],[spawner_sku]])-FIND("/",Table13[[#This Row],[spawner_sku]])),Table1[Entity Prefab])),10,1,1,"Entities"))</f>
        <v>83</v>
      </c>
      <c r="CA291">
        <f ca="1">ROUND((Table13[[#This Row],[XP]]*Table13[[#This Row],[entity_spawned (AVG)]])*(Table13[[#This Row],[activating_chance]]/100),0)</f>
        <v>25</v>
      </c>
      <c r="CB291" s="73" t="s">
        <v>352</v>
      </c>
      <c r="CD291" t="s">
        <v>545</v>
      </c>
      <c r="CE291">
        <v>3</v>
      </c>
      <c r="CF291">
        <v>120</v>
      </c>
      <c r="CG291">
        <v>30</v>
      </c>
      <c r="CH291">
        <f ca="1">INDIRECT(ADDRESS(11+(MATCH(RIGHT(Table14[[#This Row],[spawner_sku]],LEN(Table14[[#This Row],[spawner_sku]])-FIND("/",Table14[[#This Row],[spawner_sku]])),Table1[Entity Prefab])),10,1,1,"Entities"))</f>
        <v>35</v>
      </c>
      <c r="CI291">
        <f ca="1">ROUND((Table14[[#This Row],[XP]]*Table14[[#This Row],[entity_spawned (AVG)]])*(Table14[[#This Row],[activating_chance]]/100),0)</f>
        <v>32</v>
      </c>
      <c r="CJ291" s="73" t="s">
        <v>351</v>
      </c>
    </row>
    <row r="292" spans="2:88" x14ac:dyDescent="0.25">
      <c r="B292" s="74" t="s">
        <v>238</v>
      </c>
      <c r="C292">
        <v>1</v>
      </c>
      <c r="D292" s="76">
        <v>170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Prefab])),10,1,1,"Entities"))</f>
        <v>75</v>
      </c>
      <c r="G292" s="76">
        <f ca="1">ROUND((Table245[[#This Row],[XP]]*Table245[[#This Row],[entity_spawned (AVG)]])*(Table245[[#This Row],[activating_chance]]/100),0)</f>
        <v>75</v>
      </c>
      <c r="H292" s="73" t="s">
        <v>352</v>
      </c>
      <c r="Z292" t="s">
        <v>398</v>
      </c>
      <c r="AA292">
        <v>1</v>
      </c>
      <c r="AB292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351</v>
      </c>
      <c r="AX292" t="s">
        <v>398</v>
      </c>
      <c r="AY292">
        <v>1</v>
      </c>
      <c r="AZ292">
        <v>120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351</v>
      </c>
      <c r="BF292" t="s">
        <v>547</v>
      </c>
      <c r="BG292">
        <v>1</v>
      </c>
      <c r="BH292">
        <v>240</v>
      </c>
      <c r="BI292">
        <v>100</v>
      </c>
      <c r="BJ292">
        <f ca="1">INDIRECT(ADDRESS(11+(MATCH(RIGHT(Table11[[#This Row],[spawner_sku]],LEN(Table11[[#This Row],[spawner_sku]])-FIND("/",Table11[[#This Row],[spawner_sku]])),Table1[Entity Prefab])),10,1,1,"Entities"))</f>
        <v>70</v>
      </c>
      <c r="BK292">
        <f ca="1">ROUND((Table11[[#This Row],[XP]]*Table11[[#This Row],[entity_spawned (AVG)]])*(Table11[[#This Row],[activating_chance]]/100),0)</f>
        <v>70</v>
      </c>
      <c r="BL292" s="73" t="s">
        <v>352</v>
      </c>
      <c r="BV292" t="s">
        <v>556</v>
      </c>
      <c r="BW292">
        <v>1</v>
      </c>
      <c r="BX292">
        <v>240</v>
      </c>
      <c r="BY292">
        <v>20</v>
      </c>
      <c r="BZ292">
        <f ca="1">INDIRECT(ADDRESS(11+(MATCH(RIGHT(Table13[[#This Row],[spawner_sku]],LEN(Table13[[#This Row],[spawner_sku]])-FIND("/",Table13[[#This Row],[spawner_sku]])),Table1[Entity Prefab])),10,1,1,"Entities"))</f>
        <v>83</v>
      </c>
      <c r="CA292">
        <f ca="1">ROUND((Table13[[#This Row],[XP]]*Table13[[#This Row],[entity_spawned (AVG)]])*(Table13[[#This Row],[activating_chance]]/100),0)</f>
        <v>17</v>
      </c>
      <c r="CB292" s="73" t="s">
        <v>352</v>
      </c>
      <c r="CD292" t="s">
        <v>545</v>
      </c>
      <c r="CE292">
        <v>2</v>
      </c>
      <c r="CF292">
        <v>120</v>
      </c>
      <c r="CG292">
        <v>100</v>
      </c>
      <c r="CH292">
        <f ca="1">INDIRECT(ADDRESS(11+(MATCH(RIGHT(Table14[[#This Row],[spawner_sku]],LEN(Table14[[#This Row],[spawner_sku]])-FIND("/",Table14[[#This Row],[spawner_sku]])),Table1[Entity Prefab])),10,1,1,"Entities"))</f>
        <v>35</v>
      </c>
      <c r="CI292">
        <f ca="1">ROUND((Table14[[#This Row],[XP]]*Table14[[#This Row],[entity_spawned (AVG)]])*(Table14[[#This Row],[activating_chance]]/100),0)</f>
        <v>70</v>
      </c>
      <c r="CJ292" s="73" t="s">
        <v>351</v>
      </c>
    </row>
    <row r="293" spans="2:88" x14ac:dyDescent="0.25">
      <c r="B293" s="74" t="s">
        <v>238</v>
      </c>
      <c r="C293">
        <v>1</v>
      </c>
      <c r="D293" s="76">
        <v>170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Prefab])),10,1,1,"Entities"))</f>
        <v>75</v>
      </c>
      <c r="G293" s="76">
        <f ca="1">ROUND((Table245[[#This Row],[XP]]*Table245[[#This Row],[entity_spawned (AVG)]])*(Table245[[#This Row],[activating_chance]]/100),0)</f>
        <v>75</v>
      </c>
      <c r="H293" s="73" t="s">
        <v>352</v>
      </c>
      <c r="Z293" t="s">
        <v>398</v>
      </c>
      <c r="AA293">
        <v>1</v>
      </c>
      <c r="AB293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351</v>
      </c>
      <c r="AX293" t="s">
        <v>398</v>
      </c>
      <c r="AY293">
        <v>1</v>
      </c>
      <c r="AZ293">
        <v>120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Prefab])),10,1,1,"Entities"))</f>
        <v>75</v>
      </c>
      <c r="BC293" s="76">
        <f ca="1">ROUND((Table61011[[#This Row],[XP]]*Table61011[[#This Row],[entity_spawned (AVG)]])*(Table61011[[#This Row],[activating_chance]]/100),0)</f>
        <v>75</v>
      </c>
      <c r="BD293" s="73" t="s">
        <v>351</v>
      </c>
      <c r="BF293" t="s">
        <v>547</v>
      </c>
      <c r="BG293">
        <v>1</v>
      </c>
      <c r="BH293">
        <v>310</v>
      </c>
      <c r="BI293">
        <v>100</v>
      </c>
      <c r="BJ293">
        <f ca="1">INDIRECT(ADDRESS(11+(MATCH(RIGHT(Table11[[#This Row],[spawner_sku]],LEN(Table11[[#This Row],[spawner_sku]])-FIND("/",Table11[[#This Row],[spawner_sku]])),Table1[Entity Prefab])),10,1,1,"Entities"))</f>
        <v>70</v>
      </c>
      <c r="BK293">
        <f ca="1">ROUND((Table11[[#This Row],[XP]]*Table11[[#This Row],[entity_spawned (AVG)]])*(Table11[[#This Row],[activating_chance]]/100),0)</f>
        <v>70</v>
      </c>
      <c r="BL293" s="73" t="s">
        <v>352</v>
      </c>
      <c r="BV293" t="s">
        <v>556</v>
      </c>
      <c r="BW293">
        <v>1</v>
      </c>
      <c r="BX293">
        <v>240</v>
      </c>
      <c r="BY293">
        <v>100</v>
      </c>
      <c r="BZ293">
        <f ca="1">INDIRECT(ADDRESS(11+(MATCH(RIGHT(Table13[[#This Row],[spawner_sku]],LEN(Table13[[#This Row],[spawner_sku]])-FIND("/",Table13[[#This Row],[spawner_sku]])),Table1[Entity Prefab])),10,1,1,"Entities"))</f>
        <v>83</v>
      </c>
      <c r="CA293">
        <f ca="1">ROUND((Table13[[#This Row],[XP]]*Table13[[#This Row],[entity_spawned (AVG)]])*(Table13[[#This Row],[activating_chance]]/100),0)</f>
        <v>83</v>
      </c>
      <c r="CB293" s="73" t="s">
        <v>352</v>
      </c>
      <c r="CD293" t="s">
        <v>545</v>
      </c>
      <c r="CE293">
        <v>7</v>
      </c>
      <c r="CF293">
        <v>120</v>
      </c>
      <c r="CG293">
        <v>100</v>
      </c>
      <c r="CH293">
        <f ca="1">INDIRECT(ADDRESS(11+(MATCH(RIGHT(Table14[[#This Row],[spawner_sku]],LEN(Table14[[#This Row],[spawner_sku]])-FIND("/",Table14[[#This Row],[spawner_sku]])),Table1[Entity Prefab])),10,1,1,"Entities"))</f>
        <v>35</v>
      </c>
      <c r="CI293">
        <f ca="1">ROUND((Table14[[#This Row],[XP]]*Table14[[#This Row],[entity_spawned (AVG)]])*(Table14[[#This Row],[activating_chance]]/100),0)</f>
        <v>245</v>
      </c>
      <c r="CJ293" s="73" t="s">
        <v>351</v>
      </c>
    </row>
    <row r="294" spans="2:88" x14ac:dyDescent="0.25">
      <c r="B294" s="74" t="s">
        <v>238</v>
      </c>
      <c r="C294">
        <v>1</v>
      </c>
      <c r="D294" s="76">
        <v>170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Prefab])),10,1,1,"Entities"))</f>
        <v>75</v>
      </c>
      <c r="G294" s="76">
        <f ca="1">ROUND((Table245[[#This Row],[XP]]*Table245[[#This Row],[entity_spawned (AVG)]])*(Table245[[#This Row],[activating_chance]]/100),0)</f>
        <v>75</v>
      </c>
      <c r="H294" s="73" t="s">
        <v>352</v>
      </c>
      <c r="Z294" t="s">
        <v>398</v>
      </c>
      <c r="AA294">
        <v>1</v>
      </c>
      <c r="AB294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351</v>
      </c>
      <c r="AX294" t="s">
        <v>398</v>
      </c>
      <c r="AY294">
        <v>1</v>
      </c>
      <c r="AZ294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Prefab])),10,1,1,"Entities"))</f>
        <v>75</v>
      </c>
      <c r="BC294" s="76">
        <f ca="1">ROUND((Table61011[[#This Row],[XP]]*Table61011[[#This Row],[entity_spawned (AVG)]])*(Table61011[[#This Row],[activating_chance]]/100),0)</f>
        <v>75</v>
      </c>
      <c r="BD294" s="73" t="s">
        <v>351</v>
      </c>
      <c r="BF294" t="s">
        <v>547</v>
      </c>
      <c r="BG294">
        <v>1</v>
      </c>
      <c r="BH294">
        <v>240</v>
      </c>
      <c r="BI294">
        <v>100</v>
      </c>
      <c r="BJ294">
        <f ca="1">INDIRECT(ADDRESS(11+(MATCH(RIGHT(Table11[[#This Row],[spawner_sku]],LEN(Table11[[#This Row],[spawner_sku]])-FIND("/",Table11[[#This Row],[spawner_sku]])),Table1[Entity Prefab])),10,1,1,"Entities"))</f>
        <v>70</v>
      </c>
      <c r="BK294">
        <f ca="1">ROUND((Table11[[#This Row],[XP]]*Table11[[#This Row],[entity_spawned (AVG)]])*(Table11[[#This Row],[activating_chance]]/100),0)</f>
        <v>70</v>
      </c>
      <c r="BL294" s="73" t="s">
        <v>352</v>
      </c>
      <c r="BV294" t="s">
        <v>396</v>
      </c>
      <c r="BW294">
        <v>3</v>
      </c>
      <c r="BX294">
        <v>100</v>
      </c>
      <c r="BY294">
        <v>100</v>
      </c>
      <c r="BZ294">
        <f ca="1">INDIRECT(ADDRESS(11+(MATCH(RIGHT(Table13[[#This Row],[spawner_sku]],LEN(Table13[[#This Row],[spawner_sku]])-FIND("/",Table13[[#This Row],[spawner_sku]])),Table1[Entity Prefab])),10,1,1,"Entities"))</f>
        <v>25</v>
      </c>
      <c r="CA294">
        <f ca="1">ROUND((Table13[[#This Row],[XP]]*Table13[[#This Row],[entity_spawned (AVG)]])*(Table13[[#This Row],[activating_chance]]/100),0)</f>
        <v>75</v>
      </c>
      <c r="CB294" s="73" t="s">
        <v>351</v>
      </c>
      <c r="CD294" t="s">
        <v>545</v>
      </c>
      <c r="CE294">
        <v>2</v>
      </c>
      <c r="CF294">
        <v>120</v>
      </c>
      <c r="CG294">
        <v>10</v>
      </c>
      <c r="CH294">
        <f ca="1">INDIRECT(ADDRESS(11+(MATCH(RIGHT(Table14[[#This Row],[spawner_sku]],LEN(Table14[[#This Row],[spawner_sku]])-FIND("/",Table14[[#This Row],[spawner_sku]])),Table1[Entity Prefab])),10,1,1,"Entities"))</f>
        <v>35</v>
      </c>
      <c r="CI294">
        <f ca="1">ROUND((Table14[[#This Row],[XP]]*Table14[[#This Row],[entity_spawned (AVG)]])*(Table14[[#This Row],[activating_chance]]/100),0)</f>
        <v>7</v>
      </c>
      <c r="CJ294" s="73" t="s">
        <v>351</v>
      </c>
    </row>
    <row r="295" spans="2:88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Prefab])),10,1,1,"Entities"))</f>
        <v>75</v>
      </c>
      <c r="G295" s="76">
        <f ca="1">ROUND((Table245[[#This Row],[XP]]*Table245[[#This Row],[entity_spawned (AVG)]])*(Table245[[#This Row],[activating_chance]]/100),0)</f>
        <v>75</v>
      </c>
      <c r="H295" s="73" t="s">
        <v>352</v>
      </c>
      <c r="Z295" t="s">
        <v>398</v>
      </c>
      <c r="AA295">
        <v>1</v>
      </c>
      <c r="AB295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351</v>
      </c>
      <c r="AX295" t="s">
        <v>398</v>
      </c>
      <c r="AY295">
        <v>1</v>
      </c>
      <c r="AZ295">
        <v>120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Prefab])),10,1,1,"Entities"))</f>
        <v>75</v>
      </c>
      <c r="BC295" s="76">
        <f ca="1">ROUND((Table61011[[#This Row],[XP]]*Table61011[[#This Row],[entity_spawned (AVG)]])*(Table61011[[#This Row],[activating_chance]]/100),0)</f>
        <v>75</v>
      </c>
      <c r="BD295" s="73" t="s">
        <v>351</v>
      </c>
      <c r="BF295" t="s">
        <v>544</v>
      </c>
      <c r="BG295">
        <v>1</v>
      </c>
      <c r="BH295">
        <v>310</v>
      </c>
      <c r="BI295">
        <v>100</v>
      </c>
      <c r="BJ295">
        <f ca="1">INDIRECT(ADDRESS(11+(MATCH(RIGHT(Table11[[#This Row],[spawner_sku]],LEN(Table11[[#This Row],[spawner_sku]])-FIND("/",Table11[[#This Row],[spawner_sku]])),Table1[Entity Prefab])),10,1,1,"Entities"))</f>
        <v>70</v>
      </c>
      <c r="BK295">
        <f ca="1">ROUND((Table11[[#This Row],[XP]]*Table11[[#This Row],[entity_spawned (AVG)]])*(Table11[[#This Row],[activating_chance]]/100),0)</f>
        <v>70</v>
      </c>
      <c r="BL295" s="73" t="s">
        <v>352</v>
      </c>
      <c r="BV295" t="s">
        <v>396</v>
      </c>
      <c r="BW295">
        <v>5</v>
      </c>
      <c r="BX295">
        <v>100</v>
      </c>
      <c r="BY295">
        <v>100</v>
      </c>
      <c r="BZ295">
        <f ca="1">INDIRECT(ADDRESS(11+(MATCH(RIGHT(Table13[[#This Row],[spawner_sku]],LEN(Table13[[#This Row],[spawner_sku]])-FIND("/",Table13[[#This Row],[spawner_sku]])),Table1[Entity Prefab])),10,1,1,"Entities"))</f>
        <v>25</v>
      </c>
      <c r="CA295">
        <f ca="1">ROUND((Table13[[#This Row],[XP]]*Table13[[#This Row],[entity_spawned (AVG)]])*(Table13[[#This Row],[activating_chance]]/100),0)</f>
        <v>125</v>
      </c>
      <c r="CB295" s="73" t="s">
        <v>351</v>
      </c>
      <c r="CD295" t="s">
        <v>545</v>
      </c>
      <c r="CE295">
        <v>3</v>
      </c>
      <c r="CF295">
        <v>120</v>
      </c>
      <c r="CG295">
        <v>100</v>
      </c>
      <c r="CH295">
        <f ca="1">INDIRECT(ADDRESS(11+(MATCH(RIGHT(Table14[[#This Row],[spawner_sku]],LEN(Table14[[#This Row],[spawner_sku]])-FIND("/",Table14[[#This Row],[spawner_sku]])),Table1[Entity Prefab])),10,1,1,"Entities"))</f>
        <v>35</v>
      </c>
      <c r="CI295">
        <f ca="1">ROUND((Table14[[#This Row],[XP]]*Table14[[#This Row],[entity_spawned (AVG)]])*(Table14[[#This Row],[activating_chance]]/100),0)</f>
        <v>105</v>
      </c>
      <c r="CJ295" s="73" t="s">
        <v>351</v>
      </c>
    </row>
    <row r="296" spans="2:88" x14ac:dyDescent="0.25">
      <c r="B296" s="74" t="s">
        <v>238</v>
      </c>
      <c r="C296">
        <v>1</v>
      </c>
      <c r="D296" s="76">
        <v>170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Prefab])),10,1,1,"Entities"))</f>
        <v>75</v>
      </c>
      <c r="G296" s="76">
        <f ca="1">ROUND((Table245[[#This Row],[XP]]*Table245[[#This Row],[entity_spawned (AVG)]])*(Table245[[#This Row],[activating_chance]]/100),0)</f>
        <v>75</v>
      </c>
      <c r="H296" s="73" t="s">
        <v>352</v>
      </c>
      <c r="Z296" t="s">
        <v>398</v>
      </c>
      <c r="AA296">
        <v>1</v>
      </c>
      <c r="AB29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351</v>
      </c>
      <c r="AX296" t="s">
        <v>398</v>
      </c>
      <c r="AY296">
        <v>1</v>
      </c>
      <c r="AZ29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Prefab])),10,1,1,"Entities"))</f>
        <v>75</v>
      </c>
      <c r="BC296" s="76">
        <f ca="1">ROUND((Table61011[[#This Row],[XP]]*Table61011[[#This Row],[entity_spawned (AVG)]])*(Table61011[[#This Row],[activating_chance]]/100),0)</f>
        <v>75</v>
      </c>
      <c r="BD296" s="73" t="s">
        <v>351</v>
      </c>
      <c r="BF296" t="s">
        <v>544</v>
      </c>
      <c r="BG296">
        <v>1</v>
      </c>
      <c r="BH296">
        <v>310</v>
      </c>
      <c r="BI296">
        <v>100</v>
      </c>
      <c r="BJ296">
        <f ca="1">INDIRECT(ADDRESS(11+(MATCH(RIGHT(Table11[[#This Row],[spawner_sku]],LEN(Table11[[#This Row],[spawner_sku]])-FIND("/",Table11[[#This Row],[spawner_sku]])),Table1[Entity Prefab])),10,1,1,"Entities"))</f>
        <v>70</v>
      </c>
      <c r="BK296">
        <f ca="1">ROUND((Table11[[#This Row],[XP]]*Table11[[#This Row],[entity_spawned (AVG)]])*(Table11[[#This Row],[activating_chance]]/100),0)</f>
        <v>70</v>
      </c>
      <c r="BL296" s="73" t="s">
        <v>352</v>
      </c>
      <c r="BV296" t="s">
        <v>396</v>
      </c>
      <c r="BW296">
        <v>2</v>
      </c>
      <c r="BX296">
        <v>100</v>
      </c>
      <c r="BY296">
        <v>100</v>
      </c>
      <c r="BZ296">
        <f ca="1">INDIRECT(ADDRESS(11+(MATCH(RIGHT(Table13[[#This Row],[spawner_sku]],LEN(Table13[[#This Row],[spawner_sku]])-FIND("/",Table13[[#This Row],[spawner_sku]])),Table1[Entity Prefab])),10,1,1,"Entities"))</f>
        <v>25</v>
      </c>
      <c r="CA296">
        <f ca="1">ROUND((Table13[[#This Row],[XP]]*Table13[[#This Row],[entity_spawned (AVG)]])*(Table13[[#This Row],[activating_chance]]/100),0)</f>
        <v>50</v>
      </c>
      <c r="CB296" s="73" t="s">
        <v>351</v>
      </c>
      <c r="CD296" t="s">
        <v>545</v>
      </c>
      <c r="CE296">
        <v>1</v>
      </c>
      <c r="CF296">
        <v>100</v>
      </c>
      <c r="CG296">
        <v>30</v>
      </c>
      <c r="CH296">
        <f ca="1">INDIRECT(ADDRESS(11+(MATCH(RIGHT(Table14[[#This Row],[spawner_sku]],LEN(Table14[[#This Row],[spawner_sku]])-FIND("/",Table14[[#This Row],[spawner_sku]])),Table1[Entity Prefab])),10,1,1,"Entities"))</f>
        <v>35</v>
      </c>
      <c r="CI296">
        <f ca="1">ROUND((Table14[[#This Row],[XP]]*Table14[[#This Row],[entity_spawned (AVG)]])*(Table14[[#This Row],[activating_chance]]/100),0)</f>
        <v>11</v>
      </c>
      <c r="CJ296" s="73" t="s">
        <v>351</v>
      </c>
    </row>
    <row r="297" spans="2:88" x14ac:dyDescent="0.25">
      <c r="B297" s="74" t="s">
        <v>238</v>
      </c>
      <c r="C297">
        <v>1</v>
      </c>
      <c r="D297" s="76">
        <v>170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Prefab])),10,1,1,"Entities"))</f>
        <v>75</v>
      </c>
      <c r="G297" s="76">
        <f ca="1">ROUND((Table245[[#This Row],[XP]]*Table245[[#This Row],[entity_spawned (AVG)]])*(Table245[[#This Row],[activating_chance]]/100),0)</f>
        <v>75</v>
      </c>
      <c r="H297" s="73" t="s">
        <v>352</v>
      </c>
      <c r="Z297" t="s">
        <v>398</v>
      </c>
      <c r="AA297">
        <v>1</v>
      </c>
      <c r="AB297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351</v>
      </c>
      <c r="AX297" t="s">
        <v>398</v>
      </c>
      <c r="AY297">
        <v>1</v>
      </c>
      <c r="AZ297">
        <v>120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Prefab])),10,1,1,"Entities"))</f>
        <v>75</v>
      </c>
      <c r="BC297" s="76">
        <f ca="1">ROUND((Table61011[[#This Row],[XP]]*Table61011[[#This Row],[entity_spawned (AVG)]])*(Table61011[[#This Row],[activating_chance]]/100),0)</f>
        <v>75</v>
      </c>
      <c r="BD297" s="73" t="s">
        <v>351</v>
      </c>
      <c r="BF297" t="s">
        <v>544</v>
      </c>
      <c r="BG297">
        <v>1</v>
      </c>
      <c r="BH297">
        <v>310</v>
      </c>
      <c r="BI297">
        <v>100</v>
      </c>
      <c r="BJ297">
        <f ca="1">INDIRECT(ADDRESS(11+(MATCH(RIGHT(Table11[[#This Row],[spawner_sku]],LEN(Table11[[#This Row],[spawner_sku]])-FIND("/",Table11[[#This Row],[spawner_sku]])),Table1[Entity Prefab])),10,1,1,"Entities"))</f>
        <v>70</v>
      </c>
      <c r="BK297">
        <f ca="1">ROUND((Table11[[#This Row],[XP]]*Table11[[#This Row],[entity_spawned (AVG)]])*(Table11[[#This Row],[activating_chance]]/100),0)</f>
        <v>70</v>
      </c>
      <c r="BL297" s="73" t="s">
        <v>352</v>
      </c>
      <c r="BV297" t="s">
        <v>396</v>
      </c>
      <c r="BW297">
        <v>1</v>
      </c>
      <c r="BX297">
        <v>100</v>
      </c>
      <c r="BY297">
        <v>80</v>
      </c>
      <c r="BZ297">
        <f ca="1">INDIRECT(ADDRESS(11+(MATCH(RIGHT(Table13[[#This Row],[spawner_sku]],LEN(Table13[[#This Row],[spawner_sku]])-FIND("/",Table13[[#This Row],[spawner_sku]])),Table1[Entity Prefab])),10,1,1,"Entities"))</f>
        <v>25</v>
      </c>
      <c r="CA297">
        <f ca="1">ROUND((Table13[[#This Row],[XP]]*Table13[[#This Row],[entity_spawned (AVG)]])*(Table13[[#This Row],[activating_chance]]/100),0)</f>
        <v>20</v>
      </c>
      <c r="CB297" s="73" t="s">
        <v>351</v>
      </c>
      <c r="CD297" t="s">
        <v>545</v>
      </c>
      <c r="CE297">
        <v>3</v>
      </c>
      <c r="CF297">
        <v>120</v>
      </c>
      <c r="CG297">
        <v>100</v>
      </c>
      <c r="CH297">
        <f ca="1">INDIRECT(ADDRESS(11+(MATCH(RIGHT(Table14[[#This Row],[spawner_sku]],LEN(Table14[[#This Row],[spawner_sku]])-FIND("/",Table14[[#This Row],[spawner_sku]])),Table1[Entity Prefab])),10,1,1,"Entities"))</f>
        <v>35</v>
      </c>
      <c r="CI297">
        <f ca="1">ROUND((Table14[[#This Row],[XP]]*Table14[[#This Row],[entity_spawned (AVG)]])*(Table14[[#This Row],[activating_chance]]/100),0)</f>
        <v>105</v>
      </c>
      <c r="CJ297" s="73" t="s">
        <v>351</v>
      </c>
    </row>
    <row r="298" spans="2:88" x14ac:dyDescent="0.25">
      <c r="B298" s="74" t="s">
        <v>239</v>
      </c>
      <c r="C298">
        <v>1</v>
      </c>
      <c r="D298" s="76">
        <v>2500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Prefab])),10,1,1,"Entities"))</f>
        <v>263</v>
      </c>
      <c r="G298" s="76">
        <f ca="1">ROUND((Table245[[#This Row],[XP]]*Table245[[#This Row],[entity_spawned (AVG)]])*(Table245[[#This Row],[activating_chance]]/100),0)</f>
        <v>263</v>
      </c>
      <c r="H298" s="73" t="s">
        <v>352</v>
      </c>
      <c r="Z298" t="s">
        <v>398</v>
      </c>
      <c r="AA298">
        <v>1</v>
      </c>
      <c r="AB298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351</v>
      </c>
      <c r="AX298" t="s">
        <v>398</v>
      </c>
      <c r="AY298">
        <v>1</v>
      </c>
      <c r="AZ298">
        <v>200</v>
      </c>
      <c r="BA298" s="76">
        <v>80</v>
      </c>
      <c r="BB298">
        <f ca="1">INDIRECT(ADDRESS(11+(MATCH(RIGHT(Table61011[[#This Row],[spawner_sku]],LEN(Table61011[[#This Row],[spawner_sku]])-FIND("/",Table61011[[#This Row],[spawner_sku]])),Table1[Entity Prefab])),10,1,1,"Entities"))</f>
        <v>75</v>
      </c>
      <c r="BC298" s="76">
        <f ca="1">ROUND((Table61011[[#This Row],[XP]]*Table61011[[#This Row],[entity_spawned (AVG)]])*(Table61011[[#This Row],[activating_chance]]/100),0)</f>
        <v>60</v>
      </c>
      <c r="BD298" s="73" t="s">
        <v>351</v>
      </c>
      <c r="BF298" t="s">
        <v>544</v>
      </c>
      <c r="BG298">
        <v>1</v>
      </c>
      <c r="BH298">
        <v>310</v>
      </c>
      <c r="BI298">
        <v>100</v>
      </c>
      <c r="BJ298">
        <f ca="1">INDIRECT(ADDRESS(11+(MATCH(RIGHT(Table11[[#This Row],[spawner_sku]],LEN(Table11[[#This Row],[spawner_sku]])-FIND("/",Table11[[#This Row],[spawner_sku]])),Table1[Entity Prefab])),10,1,1,"Entities"))</f>
        <v>70</v>
      </c>
      <c r="BK298">
        <f ca="1">ROUND((Table11[[#This Row],[XP]]*Table11[[#This Row],[entity_spawned (AVG)]])*(Table11[[#This Row],[activating_chance]]/100),0)</f>
        <v>70</v>
      </c>
      <c r="BL298" s="73" t="s">
        <v>352</v>
      </c>
      <c r="BV298" t="s">
        <v>396</v>
      </c>
      <c r="BW298">
        <v>2</v>
      </c>
      <c r="BX298">
        <v>100</v>
      </c>
      <c r="BY298">
        <v>100</v>
      </c>
      <c r="BZ298">
        <f ca="1">INDIRECT(ADDRESS(11+(MATCH(RIGHT(Table13[[#This Row],[spawner_sku]],LEN(Table13[[#This Row],[spawner_sku]])-FIND("/",Table13[[#This Row],[spawner_sku]])),Table1[Entity Prefab])),10,1,1,"Entities"))</f>
        <v>25</v>
      </c>
      <c r="CA298">
        <f ca="1">ROUND((Table13[[#This Row],[XP]]*Table13[[#This Row],[entity_spawned (AVG)]])*(Table13[[#This Row],[activating_chance]]/100),0)</f>
        <v>50</v>
      </c>
      <c r="CB298" s="73" t="s">
        <v>351</v>
      </c>
      <c r="CD298" t="s">
        <v>545</v>
      </c>
      <c r="CE298">
        <v>7</v>
      </c>
      <c r="CF298">
        <v>140</v>
      </c>
      <c r="CG298">
        <v>100</v>
      </c>
      <c r="CH298">
        <f ca="1">INDIRECT(ADDRESS(11+(MATCH(RIGHT(Table14[[#This Row],[spawner_sku]],LEN(Table14[[#This Row],[spawner_sku]])-FIND("/",Table14[[#This Row],[spawner_sku]])),Table1[Entity Prefab])),10,1,1,"Entities"))</f>
        <v>35</v>
      </c>
      <c r="CI298">
        <f ca="1">ROUND((Table14[[#This Row],[XP]]*Table14[[#This Row],[entity_spawned (AVG)]])*(Table14[[#This Row],[activating_chance]]/100),0)</f>
        <v>245</v>
      </c>
      <c r="CJ298" s="73" t="s">
        <v>351</v>
      </c>
    </row>
    <row r="299" spans="2:88" x14ac:dyDescent="0.25">
      <c r="B299" s="74" t="s">
        <v>239</v>
      </c>
      <c r="C299">
        <v>1</v>
      </c>
      <c r="D299" s="76">
        <v>2500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">
        <v>352</v>
      </c>
      <c r="Z299" t="s">
        <v>398</v>
      </c>
      <c r="AA299">
        <v>1</v>
      </c>
      <c r="AB299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351</v>
      </c>
      <c r="AX299" t="s">
        <v>398</v>
      </c>
      <c r="AY299">
        <v>1</v>
      </c>
      <c r="AZ299">
        <v>120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Prefab])),10,1,1,"Entities"))</f>
        <v>75</v>
      </c>
      <c r="BC299" s="76">
        <f ca="1">ROUND((Table61011[[#This Row],[XP]]*Table61011[[#This Row],[entity_spawned (AVG)]])*(Table61011[[#This Row],[activating_chance]]/100),0)</f>
        <v>75</v>
      </c>
      <c r="BD299" s="73" t="s">
        <v>351</v>
      </c>
      <c r="BF299" t="s">
        <v>544</v>
      </c>
      <c r="BG299">
        <v>1</v>
      </c>
      <c r="BH299">
        <v>310</v>
      </c>
      <c r="BI299">
        <v>100</v>
      </c>
      <c r="BJ299">
        <f ca="1">INDIRECT(ADDRESS(11+(MATCH(RIGHT(Table11[[#This Row],[spawner_sku]],LEN(Table11[[#This Row],[spawner_sku]])-FIND("/",Table11[[#This Row],[spawner_sku]])),Table1[Entity Prefab])),10,1,1,"Entities"))</f>
        <v>70</v>
      </c>
      <c r="BK299">
        <f ca="1">ROUND((Table11[[#This Row],[XP]]*Table11[[#This Row],[entity_spawned (AVG)]])*(Table11[[#This Row],[activating_chance]]/100),0)</f>
        <v>70</v>
      </c>
      <c r="BL299" s="73" t="s">
        <v>352</v>
      </c>
      <c r="BV299" t="s">
        <v>396</v>
      </c>
      <c r="BW299">
        <v>5</v>
      </c>
      <c r="BX299">
        <v>100</v>
      </c>
      <c r="BY299">
        <v>20</v>
      </c>
      <c r="BZ299">
        <f ca="1">INDIRECT(ADDRESS(11+(MATCH(RIGHT(Table13[[#This Row],[spawner_sku]],LEN(Table13[[#This Row],[spawner_sku]])-FIND("/",Table13[[#This Row],[spawner_sku]])),Table1[Entity Prefab])),10,1,1,"Entities"))</f>
        <v>25</v>
      </c>
      <c r="CA299">
        <f ca="1">ROUND((Table13[[#This Row],[XP]]*Table13[[#This Row],[entity_spawned (AVG)]])*(Table13[[#This Row],[activating_chance]]/100),0)</f>
        <v>25</v>
      </c>
      <c r="CB299" s="73" t="s">
        <v>351</v>
      </c>
      <c r="CD299" t="s">
        <v>545</v>
      </c>
      <c r="CE299">
        <v>3</v>
      </c>
      <c r="CF299">
        <v>120</v>
      </c>
      <c r="CG299">
        <v>100</v>
      </c>
      <c r="CH299">
        <f ca="1">INDIRECT(ADDRESS(11+(MATCH(RIGHT(Table14[[#This Row],[spawner_sku]],LEN(Table14[[#This Row],[spawner_sku]])-FIND("/",Table14[[#This Row],[spawner_sku]])),Table1[Entity Prefab])),10,1,1,"Entities"))</f>
        <v>35</v>
      </c>
      <c r="CI299">
        <f ca="1">ROUND((Table14[[#This Row],[XP]]*Table14[[#This Row],[entity_spawned (AVG)]])*(Table14[[#This Row],[activating_chance]]/100),0)</f>
        <v>105</v>
      </c>
      <c r="CJ299" s="73" t="s">
        <v>351</v>
      </c>
    </row>
    <row r="300" spans="2:88" x14ac:dyDescent="0.25">
      <c r="B300" s="74" t="s">
        <v>239</v>
      </c>
      <c r="C300">
        <v>1</v>
      </c>
      <c r="D300" s="76">
        <v>2500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">
        <v>352</v>
      </c>
      <c r="Z300" t="s">
        <v>398</v>
      </c>
      <c r="AA300">
        <v>1</v>
      </c>
      <c r="AB300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351</v>
      </c>
      <c r="AX300" t="s">
        <v>398</v>
      </c>
      <c r="AY300">
        <v>1</v>
      </c>
      <c r="AZ300">
        <v>220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Prefab])),10,1,1,"Entities"))</f>
        <v>75</v>
      </c>
      <c r="BC300" s="76">
        <f ca="1">ROUND((Table61011[[#This Row],[XP]]*Table61011[[#This Row],[entity_spawned (AVG)]])*(Table61011[[#This Row],[activating_chance]]/100),0)</f>
        <v>75</v>
      </c>
      <c r="BD300" s="73" t="s">
        <v>351</v>
      </c>
      <c r="BF300" t="s">
        <v>256</v>
      </c>
      <c r="BG300">
        <v>1</v>
      </c>
      <c r="BH300">
        <v>170</v>
      </c>
      <c r="BI300">
        <v>100</v>
      </c>
      <c r="BJ300">
        <f ca="1">INDIRECT(ADDRESS(11+(MATCH(RIGHT(Table11[[#This Row],[spawner_sku]],LEN(Table11[[#This Row],[spawner_sku]])-FIND("/",Table11[[#This Row],[spawner_sku]])),Table1[Entity Prefab])),10,1,1,"Entities"))</f>
        <v>70</v>
      </c>
      <c r="BK300">
        <f ca="1">ROUND((Table11[[#This Row],[XP]]*Table11[[#This Row],[entity_spawned (AVG)]])*(Table11[[#This Row],[activating_chance]]/100),0)</f>
        <v>70</v>
      </c>
      <c r="BL300" s="73" t="s">
        <v>352</v>
      </c>
      <c r="BV300" t="s">
        <v>396</v>
      </c>
      <c r="BW300">
        <v>1</v>
      </c>
      <c r="BX300">
        <v>100</v>
      </c>
      <c r="BY300">
        <v>100</v>
      </c>
      <c r="BZ300">
        <f ca="1">INDIRECT(ADDRESS(11+(MATCH(RIGHT(Table13[[#This Row],[spawner_sku]],LEN(Table13[[#This Row],[spawner_sku]])-FIND("/",Table13[[#This Row],[spawner_sku]])),Table1[Entity Prefab])),10,1,1,"Entities"))</f>
        <v>25</v>
      </c>
      <c r="CA300">
        <f ca="1">ROUND((Table13[[#This Row],[XP]]*Table13[[#This Row],[entity_spawned (AVG)]])*(Table13[[#This Row],[activating_chance]]/100),0)</f>
        <v>25</v>
      </c>
      <c r="CB300" s="73" t="s">
        <v>351</v>
      </c>
      <c r="CD300" t="s">
        <v>545</v>
      </c>
      <c r="CE300">
        <v>5</v>
      </c>
      <c r="CF300">
        <v>120</v>
      </c>
      <c r="CG300">
        <v>100</v>
      </c>
      <c r="CH300">
        <f ca="1">INDIRECT(ADDRESS(11+(MATCH(RIGHT(Table14[[#This Row],[spawner_sku]],LEN(Table14[[#This Row],[spawner_sku]])-FIND("/",Table14[[#This Row],[spawner_sku]])),Table1[Entity Prefab])),10,1,1,"Entities"))</f>
        <v>35</v>
      </c>
      <c r="CI300">
        <f ca="1">ROUND((Table14[[#This Row],[XP]]*Table14[[#This Row],[entity_spawned (AVG)]])*(Table14[[#This Row],[activating_chance]]/100),0)</f>
        <v>175</v>
      </c>
      <c r="CJ300" s="73" t="s">
        <v>351</v>
      </c>
    </row>
    <row r="301" spans="2:88" x14ac:dyDescent="0.25">
      <c r="B301" s="74" t="s">
        <v>240</v>
      </c>
      <c r="C301">
        <v>1</v>
      </c>
      <c r="D301" s="76">
        <v>2500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">
        <v>352</v>
      </c>
      <c r="Z301" t="s">
        <v>398</v>
      </c>
      <c r="AA301">
        <v>1</v>
      </c>
      <c r="AB301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351</v>
      </c>
      <c r="AX301" t="s">
        <v>398</v>
      </c>
      <c r="AY301">
        <v>1</v>
      </c>
      <c r="AZ301">
        <v>200</v>
      </c>
      <c r="BA301" s="76">
        <v>100</v>
      </c>
      <c r="BB301">
        <f ca="1">INDIRECT(ADDRESS(11+(MATCH(RIGHT(Table61011[[#This Row],[spawner_sku]],LEN(Table61011[[#This Row],[spawner_sku]])-FIND("/",Table61011[[#This Row],[spawner_sku]])),Table1[Entity Prefab])),10,1,1,"Entities"))</f>
        <v>75</v>
      </c>
      <c r="BC301" s="76">
        <f ca="1">ROUND((Table61011[[#This Row],[XP]]*Table61011[[#This Row],[entity_spawned (AVG)]])*(Table61011[[#This Row],[activating_chance]]/100),0)</f>
        <v>75</v>
      </c>
      <c r="BD301" s="73" t="s">
        <v>351</v>
      </c>
      <c r="BF301" t="s">
        <v>256</v>
      </c>
      <c r="BG301">
        <v>1</v>
      </c>
      <c r="BH301">
        <v>170</v>
      </c>
      <c r="BI301">
        <v>100</v>
      </c>
      <c r="BJ301">
        <f ca="1">INDIRECT(ADDRESS(11+(MATCH(RIGHT(Table11[[#This Row],[spawner_sku]],LEN(Table11[[#This Row],[spawner_sku]])-FIND("/",Table11[[#This Row],[spawner_sku]])),Table1[Entity Prefab])),10,1,1,"Entities"))</f>
        <v>70</v>
      </c>
      <c r="BK301">
        <f ca="1">ROUND((Table11[[#This Row],[XP]]*Table11[[#This Row],[entity_spawned (AVG)]])*(Table11[[#This Row],[activating_chance]]/100),0)</f>
        <v>70</v>
      </c>
      <c r="BL301" s="73" t="s">
        <v>352</v>
      </c>
      <c r="BV301" t="s">
        <v>396</v>
      </c>
      <c r="BW301">
        <v>1</v>
      </c>
      <c r="BX301">
        <v>100</v>
      </c>
      <c r="BY301">
        <v>80</v>
      </c>
      <c r="BZ301">
        <f ca="1">INDIRECT(ADDRESS(11+(MATCH(RIGHT(Table13[[#This Row],[spawner_sku]],LEN(Table13[[#This Row],[spawner_sku]])-FIND("/",Table13[[#This Row],[spawner_sku]])),Table1[Entity Prefab])),10,1,1,"Entities"))</f>
        <v>25</v>
      </c>
      <c r="CA301">
        <f ca="1">ROUND((Table13[[#This Row],[XP]]*Table13[[#This Row],[entity_spawned (AVG)]])*(Table13[[#This Row],[activating_chance]]/100),0)</f>
        <v>20</v>
      </c>
      <c r="CB301" s="73" t="s">
        <v>351</v>
      </c>
      <c r="CD301" t="s">
        <v>402</v>
      </c>
      <c r="CE301">
        <v>1</v>
      </c>
      <c r="CF301">
        <v>450</v>
      </c>
      <c r="CG301">
        <v>30</v>
      </c>
      <c r="CH301">
        <f ca="1">INDIRECT(ADDRESS(11+(MATCH(RIGHT(Table14[[#This Row],[spawner_sku]],LEN(Table14[[#This Row],[spawner_sku]])-FIND("/",Table14[[#This Row],[spawner_sku]])),Table1[Entity Prefab])),10,1,1,"Entities"))</f>
        <v>75</v>
      </c>
      <c r="CI301">
        <f ca="1">ROUND((Table14[[#This Row],[XP]]*Table14[[#This Row],[entity_spawned (AVG)]])*(Table14[[#This Row],[activating_chance]]/100),0)</f>
        <v>23</v>
      </c>
      <c r="CJ301" s="73" t="s">
        <v>351</v>
      </c>
    </row>
    <row r="302" spans="2:88" x14ac:dyDescent="0.25">
      <c r="B302" s="74" t="s">
        <v>240</v>
      </c>
      <c r="C302">
        <v>1</v>
      </c>
      <c r="D302" s="76">
        <v>2500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">
        <v>352</v>
      </c>
      <c r="Z302" t="s">
        <v>398</v>
      </c>
      <c r="AA302">
        <v>1</v>
      </c>
      <c r="AB302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351</v>
      </c>
      <c r="AX302" t="s">
        <v>398</v>
      </c>
      <c r="AY302">
        <v>1</v>
      </c>
      <c r="AZ302">
        <v>200</v>
      </c>
      <c r="BA302" s="76">
        <v>100</v>
      </c>
      <c r="BB302">
        <f ca="1">INDIRECT(ADDRESS(11+(MATCH(RIGHT(Table61011[[#This Row],[spawner_sku]],LEN(Table61011[[#This Row],[spawner_sku]])-FIND("/",Table61011[[#This Row],[spawner_sku]])),Table1[Entity Prefab])),10,1,1,"Entities"))</f>
        <v>75</v>
      </c>
      <c r="BC302" s="76">
        <f ca="1">ROUND((Table61011[[#This Row],[XP]]*Table61011[[#This Row],[entity_spawned (AVG)]])*(Table61011[[#This Row],[activating_chance]]/100),0)</f>
        <v>75</v>
      </c>
      <c r="BD302" s="73" t="s">
        <v>351</v>
      </c>
      <c r="BF302" t="s">
        <v>256</v>
      </c>
      <c r="BG302">
        <v>1</v>
      </c>
      <c r="BH302">
        <v>170</v>
      </c>
      <c r="BI302">
        <v>100</v>
      </c>
      <c r="BJ302">
        <f ca="1">INDIRECT(ADDRESS(11+(MATCH(RIGHT(Table11[[#This Row],[spawner_sku]],LEN(Table11[[#This Row],[spawner_sku]])-FIND("/",Table11[[#This Row],[spawner_sku]])),Table1[Entity Prefab])),10,1,1,"Entities"))</f>
        <v>70</v>
      </c>
      <c r="BK302">
        <f ca="1">ROUND((Table11[[#This Row],[XP]]*Table11[[#This Row],[entity_spawned (AVG)]])*(Table11[[#This Row],[activating_chance]]/100),0)</f>
        <v>70</v>
      </c>
      <c r="BL302" s="73" t="s">
        <v>352</v>
      </c>
      <c r="BV302" t="s">
        <v>396</v>
      </c>
      <c r="BW302">
        <v>3</v>
      </c>
      <c r="BX302">
        <v>100</v>
      </c>
      <c r="BY302">
        <v>100</v>
      </c>
      <c r="BZ302">
        <f ca="1">INDIRECT(ADDRESS(11+(MATCH(RIGHT(Table13[[#This Row],[spawner_sku]],LEN(Table13[[#This Row],[spawner_sku]])-FIND("/",Table13[[#This Row],[spawner_sku]])),Table1[Entity Prefab])),10,1,1,"Entities"))</f>
        <v>25</v>
      </c>
      <c r="CA302">
        <f ca="1">ROUND((Table13[[#This Row],[XP]]*Table13[[#This Row],[entity_spawned (AVG)]])*(Table13[[#This Row],[activating_chance]]/100),0)</f>
        <v>75</v>
      </c>
      <c r="CB302" s="73" t="s">
        <v>351</v>
      </c>
      <c r="CD302" t="s">
        <v>402</v>
      </c>
      <c r="CE302">
        <v>1</v>
      </c>
      <c r="CF302">
        <v>450</v>
      </c>
      <c r="CG302">
        <v>100</v>
      </c>
      <c r="CH302">
        <f ca="1">INDIRECT(ADDRESS(11+(MATCH(RIGHT(Table14[[#This Row],[spawner_sku]],LEN(Table14[[#This Row],[spawner_sku]])-FIND("/",Table14[[#This Row],[spawner_sku]])),Table1[Entity Prefab])),10,1,1,"Entities"))</f>
        <v>75</v>
      </c>
      <c r="CI302">
        <f ca="1">ROUND((Table14[[#This Row],[XP]]*Table14[[#This Row],[entity_spawned (AVG)]])*(Table14[[#This Row],[activating_chance]]/100),0)</f>
        <v>75</v>
      </c>
      <c r="CJ302" s="73" t="s">
        <v>351</v>
      </c>
    </row>
    <row r="303" spans="2:88" x14ac:dyDescent="0.25">
      <c r="B303" s="74" t="s">
        <v>240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352</v>
      </c>
      <c r="Z303" t="s">
        <v>398</v>
      </c>
      <c r="AA303">
        <v>1</v>
      </c>
      <c r="AB303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351</v>
      </c>
      <c r="AX303" t="s">
        <v>398</v>
      </c>
      <c r="AY303">
        <v>1</v>
      </c>
      <c r="AZ303">
        <v>120</v>
      </c>
      <c r="BA303" s="76">
        <v>100</v>
      </c>
      <c r="BB303">
        <f ca="1">INDIRECT(ADDRESS(11+(MATCH(RIGHT(Table61011[[#This Row],[spawner_sku]],LEN(Table61011[[#This Row],[spawner_sku]])-FIND("/",Table61011[[#This Row],[spawner_sku]])),Table1[Entity Prefab])),10,1,1,"Entities"))</f>
        <v>75</v>
      </c>
      <c r="BC303" s="76">
        <f ca="1">ROUND((Table61011[[#This Row],[XP]]*Table61011[[#This Row],[entity_spawned (AVG)]])*(Table61011[[#This Row],[activating_chance]]/100),0)</f>
        <v>75</v>
      </c>
      <c r="BD303" s="73" t="s">
        <v>351</v>
      </c>
      <c r="BF303" t="s">
        <v>257</v>
      </c>
      <c r="BG303">
        <v>1</v>
      </c>
      <c r="BH303">
        <v>170</v>
      </c>
      <c r="BI303">
        <v>80</v>
      </c>
      <c r="BJ303">
        <f ca="1">INDIRECT(ADDRESS(11+(MATCH(RIGHT(Table11[[#This Row],[spawner_sku]],LEN(Table11[[#This Row],[spawner_sku]])-FIND("/",Table11[[#This Row],[spawner_sku]])),Table1[Entity Prefab])),10,1,1,"Entities"))</f>
        <v>70</v>
      </c>
      <c r="BK303">
        <f ca="1">ROUND((Table11[[#This Row],[XP]]*Table11[[#This Row],[entity_spawned (AVG)]])*(Table11[[#This Row],[activating_chance]]/100),0)</f>
        <v>56</v>
      </c>
      <c r="BL303" s="73" t="s">
        <v>352</v>
      </c>
      <c r="BV303" t="s">
        <v>396</v>
      </c>
      <c r="BW303">
        <v>2</v>
      </c>
      <c r="BX303">
        <v>100</v>
      </c>
      <c r="BY303">
        <v>100</v>
      </c>
      <c r="BZ303">
        <f ca="1">INDIRECT(ADDRESS(11+(MATCH(RIGHT(Table13[[#This Row],[spawner_sku]],LEN(Table13[[#This Row],[spawner_sku]])-FIND("/",Table13[[#This Row],[spawner_sku]])),Table1[Entity Prefab])),10,1,1,"Entities"))</f>
        <v>25</v>
      </c>
      <c r="CA303">
        <f ca="1">ROUND((Table13[[#This Row],[XP]]*Table13[[#This Row],[entity_spawned (AVG)]])*(Table13[[#This Row],[activating_chance]]/100),0)</f>
        <v>50</v>
      </c>
      <c r="CB303" s="73" t="s">
        <v>351</v>
      </c>
      <c r="CD303" t="s">
        <v>402</v>
      </c>
      <c r="CE303">
        <v>1</v>
      </c>
      <c r="CF303">
        <v>450</v>
      </c>
      <c r="CG303">
        <v>100</v>
      </c>
      <c r="CH303">
        <f ca="1">INDIRECT(ADDRESS(11+(MATCH(RIGHT(Table14[[#This Row],[spawner_sku]],LEN(Table14[[#This Row],[spawner_sku]])-FIND("/",Table14[[#This Row],[spawner_sku]])),Table1[Entity Prefab])),10,1,1,"Entities"))</f>
        <v>75</v>
      </c>
      <c r="CI303">
        <f ca="1">ROUND((Table14[[#This Row],[XP]]*Table14[[#This Row],[entity_spawned (AVG)]])*(Table14[[#This Row],[activating_chance]]/100),0)</f>
        <v>75</v>
      </c>
      <c r="CJ303" s="73" t="s">
        <v>351</v>
      </c>
    </row>
    <row r="304" spans="2:88" x14ac:dyDescent="0.25">
      <c r="B304" s="74" t="s">
        <v>240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352</v>
      </c>
      <c r="Z304" t="s">
        <v>398</v>
      </c>
      <c r="AA304">
        <v>1</v>
      </c>
      <c r="AB304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351</v>
      </c>
      <c r="AX304" t="s">
        <v>398</v>
      </c>
      <c r="AY304">
        <v>1</v>
      </c>
      <c r="AZ304">
        <v>200</v>
      </c>
      <c r="BA304" s="76">
        <v>100</v>
      </c>
      <c r="BB304">
        <f ca="1">INDIRECT(ADDRESS(11+(MATCH(RIGHT(Table61011[[#This Row],[spawner_sku]],LEN(Table61011[[#This Row],[spawner_sku]])-FIND("/",Table61011[[#This Row],[spawner_sku]])),Table1[Entity Prefab])),10,1,1,"Entities"))</f>
        <v>75</v>
      </c>
      <c r="BC304" s="76">
        <f ca="1">ROUND((Table61011[[#This Row],[XP]]*Table61011[[#This Row],[entity_spawned (AVG)]])*(Table61011[[#This Row],[activating_chance]]/100),0)</f>
        <v>75</v>
      </c>
      <c r="BD304" s="73" t="s">
        <v>351</v>
      </c>
      <c r="BF304" t="s">
        <v>257</v>
      </c>
      <c r="BG304">
        <v>1</v>
      </c>
      <c r="BH304">
        <v>170</v>
      </c>
      <c r="BI304">
        <v>100</v>
      </c>
      <c r="BJ304">
        <f ca="1">INDIRECT(ADDRESS(11+(MATCH(RIGHT(Table11[[#This Row],[spawner_sku]],LEN(Table11[[#This Row],[spawner_sku]])-FIND("/",Table11[[#This Row],[spawner_sku]])),Table1[Entity Prefab])),10,1,1,"Entities"))</f>
        <v>70</v>
      </c>
      <c r="BK304">
        <f ca="1">ROUND((Table11[[#This Row],[XP]]*Table11[[#This Row],[entity_spawned (AVG)]])*(Table11[[#This Row],[activating_chance]]/100),0)</f>
        <v>70</v>
      </c>
      <c r="BL304" s="73" t="s">
        <v>352</v>
      </c>
      <c r="BV304" t="s">
        <v>396</v>
      </c>
      <c r="BW304">
        <v>5</v>
      </c>
      <c r="BX304">
        <v>100</v>
      </c>
      <c r="BY304">
        <v>100</v>
      </c>
      <c r="BZ304">
        <f ca="1">INDIRECT(ADDRESS(11+(MATCH(RIGHT(Table13[[#This Row],[spawner_sku]],LEN(Table13[[#This Row],[spawner_sku]])-FIND("/",Table13[[#This Row],[spawner_sku]])),Table1[Entity Prefab])),10,1,1,"Entities"))</f>
        <v>25</v>
      </c>
      <c r="CA304">
        <f ca="1">ROUND((Table13[[#This Row],[XP]]*Table13[[#This Row],[entity_spawned (AVG)]])*(Table13[[#This Row],[activating_chance]]/100),0)</f>
        <v>125</v>
      </c>
      <c r="CB304" s="73" t="s">
        <v>351</v>
      </c>
      <c r="CD304" t="s">
        <v>402</v>
      </c>
      <c r="CE304">
        <v>1</v>
      </c>
      <c r="CF304">
        <v>450</v>
      </c>
      <c r="CG304">
        <v>100</v>
      </c>
      <c r="CH304">
        <f ca="1">INDIRECT(ADDRESS(11+(MATCH(RIGHT(Table14[[#This Row],[spawner_sku]],LEN(Table14[[#This Row],[spawner_sku]])-FIND("/",Table14[[#This Row],[spawner_sku]])),Table1[Entity Prefab])),10,1,1,"Entities"))</f>
        <v>75</v>
      </c>
      <c r="CI304">
        <f ca="1">ROUND((Table14[[#This Row],[XP]]*Table14[[#This Row],[entity_spawned (AVG)]])*(Table14[[#This Row],[activating_chance]]/100),0)</f>
        <v>75</v>
      </c>
      <c r="CJ304" s="73" t="s">
        <v>351</v>
      </c>
    </row>
    <row r="305" spans="2:88" x14ac:dyDescent="0.25">
      <c r="B305" s="74" t="s">
        <v>240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352</v>
      </c>
      <c r="Z305" t="s">
        <v>398</v>
      </c>
      <c r="AA305">
        <v>1</v>
      </c>
      <c r="AB305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351</v>
      </c>
      <c r="AX305" t="s">
        <v>476</v>
      </c>
      <c r="AY305">
        <v>1</v>
      </c>
      <c r="AZ305">
        <v>120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Prefab])),10,1,1,"Entities"))</f>
        <v>75</v>
      </c>
      <c r="BC305" s="76">
        <f ca="1">ROUND((Table61011[[#This Row],[XP]]*Table61011[[#This Row],[entity_spawned (AVG)]])*(Table61011[[#This Row],[activating_chance]]/100),0)</f>
        <v>75</v>
      </c>
      <c r="BD305" s="73" t="s">
        <v>351</v>
      </c>
      <c r="BF305" t="s">
        <v>257</v>
      </c>
      <c r="BG305">
        <v>1</v>
      </c>
      <c r="BH305">
        <v>170</v>
      </c>
      <c r="BI305">
        <v>100</v>
      </c>
      <c r="BJ305">
        <f ca="1">INDIRECT(ADDRESS(11+(MATCH(RIGHT(Table11[[#This Row],[spawner_sku]],LEN(Table11[[#This Row],[spawner_sku]])-FIND("/",Table11[[#This Row],[spawner_sku]])),Table1[Entity Prefab])),10,1,1,"Entities"))</f>
        <v>70</v>
      </c>
      <c r="BK305">
        <f ca="1">ROUND((Table11[[#This Row],[XP]]*Table11[[#This Row],[entity_spawned (AVG)]])*(Table11[[#This Row],[activating_chance]]/100),0)</f>
        <v>70</v>
      </c>
      <c r="BL305" s="73" t="s">
        <v>352</v>
      </c>
      <c r="BV305" t="s">
        <v>396</v>
      </c>
      <c r="BW305">
        <v>7</v>
      </c>
      <c r="BX305">
        <v>100</v>
      </c>
      <c r="BY305">
        <v>100</v>
      </c>
      <c r="BZ305">
        <f ca="1">INDIRECT(ADDRESS(11+(MATCH(RIGHT(Table13[[#This Row],[spawner_sku]],LEN(Table13[[#This Row],[spawner_sku]])-FIND("/",Table13[[#This Row],[spawner_sku]])),Table1[Entity Prefab])),10,1,1,"Entities"))</f>
        <v>25</v>
      </c>
      <c r="CA305">
        <f ca="1">ROUND((Table13[[#This Row],[XP]]*Table13[[#This Row],[entity_spawned (AVG)]])*(Table13[[#This Row],[activating_chance]]/100),0)</f>
        <v>175</v>
      </c>
      <c r="CB305" s="73" t="s">
        <v>351</v>
      </c>
      <c r="CD305" t="s">
        <v>402</v>
      </c>
      <c r="CE305">
        <v>1</v>
      </c>
      <c r="CF305">
        <v>450</v>
      </c>
      <c r="CG305">
        <v>100</v>
      </c>
      <c r="CH305">
        <f ca="1">INDIRECT(ADDRESS(11+(MATCH(RIGHT(Table14[[#This Row],[spawner_sku]],LEN(Table14[[#This Row],[spawner_sku]])-FIND("/",Table14[[#This Row],[spawner_sku]])),Table1[Entity Prefab])),10,1,1,"Entities"))</f>
        <v>75</v>
      </c>
      <c r="CI305">
        <f ca="1">ROUND((Table14[[#This Row],[XP]]*Table14[[#This Row],[entity_spawned (AVG)]])*(Table14[[#This Row],[activating_chance]]/100),0)</f>
        <v>75</v>
      </c>
      <c r="CJ305" s="73" t="s">
        <v>351</v>
      </c>
    </row>
    <row r="306" spans="2:88" x14ac:dyDescent="0.25">
      <c r="B306" s="74" t="s">
        <v>240</v>
      </c>
      <c r="C306">
        <v>1</v>
      </c>
      <c r="D306" s="76">
        <v>2500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">
        <v>352</v>
      </c>
      <c r="Z306" t="s">
        <v>398</v>
      </c>
      <c r="AA306">
        <v>1</v>
      </c>
      <c r="AB30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351</v>
      </c>
      <c r="AX306" t="s">
        <v>463</v>
      </c>
      <c r="AY306">
        <v>1</v>
      </c>
      <c r="AZ306">
        <v>200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Prefab])),10,1,1,"Entities"))</f>
        <v>0</v>
      </c>
      <c r="BC306" s="76">
        <f ca="1">ROUND((Table61011[[#This Row],[XP]]*Table61011[[#This Row],[entity_spawned (AVG)]])*(Table61011[[#This Row],[activating_chance]]/100),0)</f>
        <v>0</v>
      </c>
      <c r="BD306" s="73" t="s">
        <v>352</v>
      </c>
      <c r="BF306" t="s">
        <v>257</v>
      </c>
      <c r="BG306">
        <v>1</v>
      </c>
      <c r="BH306">
        <v>170</v>
      </c>
      <c r="BI306">
        <v>10</v>
      </c>
      <c r="BJ306">
        <f ca="1">INDIRECT(ADDRESS(11+(MATCH(RIGHT(Table11[[#This Row],[spawner_sku]],LEN(Table11[[#This Row],[spawner_sku]])-FIND("/",Table11[[#This Row],[spawner_sku]])),Table1[Entity Prefab])),10,1,1,"Entities"))</f>
        <v>70</v>
      </c>
      <c r="BK306">
        <f ca="1">ROUND((Table11[[#This Row],[XP]]*Table11[[#This Row],[entity_spawned (AVG)]])*(Table11[[#This Row],[activating_chance]]/100),0)</f>
        <v>7</v>
      </c>
      <c r="BL306" s="73" t="s">
        <v>352</v>
      </c>
      <c r="BV306" t="s">
        <v>396</v>
      </c>
      <c r="BW306">
        <v>1</v>
      </c>
      <c r="BX306">
        <v>100</v>
      </c>
      <c r="BY306">
        <v>100</v>
      </c>
      <c r="BZ306">
        <f ca="1">INDIRECT(ADDRESS(11+(MATCH(RIGHT(Table13[[#This Row],[spawner_sku]],LEN(Table13[[#This Row],[spawner_sku]])-FIND("/",Table13[[#This Row],[spawner_sku]])),Table1[Entity Prefab])),10,1,1,"Entities"))</f>
        <v>25</v>
      </c>
      <c r="CA306">
        <f ca="1">ROUND((Table13[[#This Row],[XP]]*Table13[[#This Row],[entity_spawned (AVG)]])*(Table13[[#This Row],[activating_chance]]/100),0)</f>
        <v>25</v>
      </c>
      <c r="CB306" s="73" t="s">
        <v>351</v>
      </c>
      <c r="CD306" t="s">
        <v>402</v>
      </c>
      <c r="CE306">
        <v>1</v>
      </c>
      <c r="CF306">
        <v>450</v>
      </c>
      <c r="CG306">
        <v>100</v>
      </c>
      <c r="CH306">
        <f ca="1">INDIRECT(ADDRESS(11+(MATCH(RIGHT(Table14[[#This Row],[spawner_sku]],LEN(Table14[[#This Row],[spawner_sku]])-FIND("/",Table14[[#This Row],[spawner_sku]])),Table1[Entity Prefab])),10,1,1,"Entities"))</f>
        <v>75</v>
      </c>
      <c r="CI306">
        <f ca="1">ROUND((Table14[[#This Row],[XP]]*Table14[[#This Row],[entity_spawned (AVG)]])*(Table14[[#This Row],[activating_chance]]/100),0)</f>
        <v>75</v>
      </c>
      <c r="CJ306" s="73" t="s">
        <v>351</v>
      </c>
    </row>
    <row r="307" spans="2:88" x14ac:dyDescent="0.25">
      <c r="B307" s="74" t="s">
        <v>240</v>
      </c>
      <c r="C307">
        <v>1</v>
      </c>
      <c r="D307" s="76">
        <v>2500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Prefab])),10,1,1,"Entities"))</f>
        <v>263</v>
      </c>
      <c r="G307" s="76">
        <f ca="1">ROUND((Table245[[#This Row],[XP]]*Table245[[#This Row],[entity_spawned (AVG)]])*(Table245[[#This Row],[activating_chance]]/100),0)</f>
        <v>263</v>
      </c>
      <c r="H307" s="73" t="s">
        <v>352</v>
      </c>
      <c r="Z307" t="s">
        <v>398</v>
      </c>
      <c r="AA307">
        <v>1</v>
      </c>
      <c r="AB307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351</v>
      </c>
      <c r="AX307" t="s">
        <v>463</v>
      </c>
      <c r="AY307">
        <v>1</v>
      </c>
      <c r="AZ307">
        <v>200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Prefab])),10,1,1,"Entities"))</f>
        <v>0</v>
      </c>
      <c r="BC307" s="76">
        <f ca="1">ROUND((Table61011[[#This Row],[XP]]*Table61011[[#This Row],[entity_spawned (AVG)]])*(Table61011[[#This Row],[activating_chance]]/100),0)</f>
        <v>0</v>
      </c>
      <c r="BD307" s="73" t="s">
        <v>352</v>
      </c>
      <c r="BF307" t="s">
        <v>257</v>
      </c>
      <c r="BG307">
        <v>1</v>
      </c>
      <c r="BH307">
        <v>170</v>
      </c>
      <c r="BI307">
        <v>30</v>
      </c>
      <c r="BJ307">
        <f ca="1">INDIRECT(ADDRESS(11+(MATCH(RIGHT(Table11[[#This Row],[spawner_sku]],LEN(Table11[[#This Row],[spawner_sku]])-FIND("/",Table11[[#This Row],[spawner_sku]])),Table1[Entity Prefab])),10,1,1,"Entities"))</f>
        <v>70</v>
      </c>
      <c r="BK307">
        <f ca="1">ROUND((Table11[[#This Row],[XP]]*Table11[[#This Row],[entity_spawned (AVG)]])*(Table11[[#This Row],[activating_chance]]/100),0)</f>
        <v>21</v>
      </c>
      <c r="BL307" s="73" t="s">
        <v>352</v>
      </c>
      <c r="BV307" t="s">
        <v>396</v>
      </c>
      <c r="BW307">
        <v>1</v>
      </c>
      <c r="BX307">
        <v>100</v>
      </c>
      <c r="BY307">
        <v>80</v>
      </c>
      <c r="BZ307">
        <f ca="1">INDIRECT(ADDRESS(11+(MATCH(RIGHT(Table13[[#This Row],[spawner_sku]],LEN(Table13[[#This Row],[spawner_sku]])-FIND("/",Table13[[#This Row],[spawner_sku]])),Table1[Entity Prefab])),10,1,1,"Entities"))</f>
        <v>25</v>
      </c>
      <c r="CA307">
        <f ca="1">ROUND((Table13[[#This Row],[XP]]*Table13[[#This Row],[entity_spawned (AVG)]])*(Table13[[#This Row],[activating_chance]]/100),0)</f>
        <v>20</v>
      </c>
      <c r="CB307" s="73" t="s">
        <v>351</v>
      </c>
      <c r="CD307" t="s">
        <v>491</v>
      </c>
      <c r="CE307">
        <v>1</v>
      </c>
      <c r="CF307">
        <v>240</v>
      </c>
      <c r="CG307">
        <v>100</v>
      </c>
      <c r="CH307">
        <f ca="1">INDIRECT(ADDRESS(11+(MATCH(RIGHT(Table14[[#This Row],[spawner_sku]],LEN(Table14[[#This Row],[spawner_sku]])-FIND("/",Table14[[#This Row],[spawner_sku]])),Table1[Entity Prefab])),10,1,1,"Entities"))</f>
        <v>55</v>
      </c>
      <c r="CI307">
        <f ca="1">ROUND((Table14[[#This Row],[XP]]*Table14[[#This Row],[entity_spawned (AVG)]])*(Table14[[#This Row],[activating_chance]]/100),0)</f>
        <v>55</v>
      </c>
      <c r="CJ307" s="73" t="s">
        <v>352</v>
      </c>
    </row>
    <row r="308" spans="2:88" x14ac:dyDescent="0.25">
      <c r="B308" s="74" t="s">
        <v>241</v>
      </c>
      <c r="C308">
        <v>1</v>
      </c>
      <c r="D308" s="76">
        <v>2000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Prefab])),10,1,1,"Entities"))</f>
        <v>175</v>
      </c>
      <c r="G308" s="76">
        <f ca="1">ROUND((Table245[[#This Row],[XP]]*Table245[[#This Row],[entity_spawned (AVG)]])*(Table245[[#This Row],[activating_chance]]/100),0)</f>
        <v>175</v>
      </c>
      <c r="H308" s="73" t="s">
        <v>352</v>
      </c>
      <c r="Z308" t="s">
        <v>398</v>
      </c>
      <c r="AA308">
        <v>1</v>
      </c>
      <c r="AB308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351</v>
      </c>
      <c r="AX308" t="s">
        <v>463</v>
      </c>
      <c r="AY308">
        <v>1</v>
      </c>
      <c r="AZ308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Prefab])),10,1,1,"Entities"))</f>
        <v>0</v>
      </c>
      <c r="BC308" s="76">
        <f ca="1">ROUND((Table61011[[#This Row],[XP]]*Table61011[[#This Row],[entity_spawned (AVG)]])*(Table61011[[#This Row],[activating_chance]]/100),0)</f>
        <v>0</v>
      </c>
      <c r="BD308" s="73" t="s">
        <v>352</v>
      </c>
      <c r="BF308" t="s">
        <v>257</v>
      </c>
      <c r="BG308">
        <v>1</v>
      </c>
      <c r="BH308">
        <v>170</v>
      </c>
      <c r="BI308">
        <v>100</v>
      </c>
      <c r="BJ308">
        <f ca="1">INDIRECT(ADDRESS(11+(MATCH(RIGHT(Table11[[#This Row],[spawner_sku]],LEN(Table11[[#This Row],[spawner_sku]])-FIND("/",Table11[[#This Row],[spawner_sku]])),Table1[Entity Prefab])),10,1,1,"Entities"))</f>
        <v>70</v>
      </c>
      <c r="BK308">
        <f ca="1">ROUND((Table11[[#This Row],[XP]]*Table11[[#This Row],[entity_spawned (AVG)]])*(Table11[[#This Row],[activating_chance]]/100),0)</f>
        <v>70</v>
      </c>
      <c r="BL308" s="73" t="s">
        <v>352</v>
      </c>
      <c r="BV308" t="s">
        <v>396</v>
      </c>
      <c r="BW308">
        <v>1</v>
      </c>
      <c r="BX308">
        <v>100</v>
      </c>
      <c r="BY308">
        <v>80</v>
      </c>
      <c r="BZ308">
        <f ca="1">INDIRECT(ADDRESS(11+(MATCH(RIGHT(Table13[[#This Row],[spawner_sku]],LEN(Table13[[#This Row],[spawner_sku]])-FIND("/",Table13[[#This Row],[spawner_sku]])),Table1[Entity Prefab])),10,1,1,"Entities"))</f>
        <v>25</v>
      </c>
      <c r="CA308">
        <f ca="1">ROUND((Table13[[#This Row],[XP]]*Table13[[#This Row],[entity_spawned (AVG)]])*(Table13[[#This Row],[activating_chance]]/100),0)</f>
        <v>20</v>
      </c>
      <c r="CB308" s="73" t="s">
        <v>351</v>
      </c>
      <c r="CD308" t="s">
        <v>493</v>
      </c>
      <c r="CE308">
        <v>1</v>
      </c>
      <c r="CF308">
        <v>280</v>
      </c>
      <c r="CG308">
        <v>100</v>
      </c>
      <c r="CH308">
        <f ca="1">INDIRECT(ADDRESS(11+(MATCH(RIGHT(Table14[[#This Row],[spawner_sku]],LEN(Table14[[#This Row],[spawner_sku]])-FIND("/",Table14[[#This Row],[spawner_sku]])),Table1[Entity Prefab])),10,1,1,"Entities"))</f>
        <v>143</v>
      </c>
      <c r="CI308">
        <f ca="1">ROUND((Table14[[#This Row],[XP]]*Table14[[#This Row],[entity_spawned (AVG)]])*(Table14[[#This Row],[activating_chance]]/100),0)</f>
        <v>143</v>
      </c>
      <c r="CJ308" s="73" t="s">
        <v>352</v>
      </c>
    </row>
    <row r="309" spans="2:88" x14ac:dyDescent="0.25">
      <c r="B309" s="74" t="s">
        <v>241</v>
      </c>
      <c r="C309">
        <v>1</v>
      </c>
      <c r="D309" s="76">
        <v>2000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">
        <v>352</v>
      </c>
      <c r="Z309" t="s">
        <v>398</v>
      </c>
      <c r="AA309">
        <v>1</v>
      </c>
      <c r="AB309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351</v>
      </c>
      <c r="AX309" t="s">
        <v>463</v>
      </c>
      <c r="AY309">
        <v>1</v>
      </c>
      <c r="AZ309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Prefab])),10,1,1,"Entities"))</f>
        <v>0</v>
      </c>
      <c r="BC309" s="76">
        <f ca="1">ROUND((Table61011[[#This Row],[XP]]*Table61011[[#This Row],[entity_spawned (AVG)]])*(Table61011[[#This Row],[activating_chance]]/100),0)</f>
        <v>0</v>
      </c>
      <c r="BD309" s="73" t="s">
        <v>352</v>
      </c>
      <c r="BF309" t="s">
        <v>257</v>
      </c>
      <c r="BG309">
        <v>1</v>
      </c>
      <c r="BH309">
        <v>170</v>
      </c>
      <c r="BI309">
        <v>100</v>
      </c>
      <c r="BJ309">
        <f ca="1">INDIRECT(ADDRESS(11+(MATCH(RIGHT(Table11[[#This Row],[spawner_sku]],LEN(Table11[[#This Row],[spawner_sku]])-FIND("/",Table11[[#This Row],[spawner_sku]])),Table1[Entity Prefab])),10,1,1,"Entities"))</f>
        <v>70</v>
      </c>
      <c r="BK309">
        <f ca="1">ROUND((Table11[[#This Row],[XP]]*Table11[[#This Row],[entity_spawned (AVG)]])*(Table11[[#This Row],[activating_chance]]/100),0)</f>
        <v>70</v>
      </c>
      <c r="BL309" s="73" t="s">
        <v>352</v>
      </c>
      <c r="BV309" t="s">
        <v>396</v>
      </c>
      <c r="BW309">
        <v>1</v>
      </c>
      <c r="BX309">
        <v>100</v>
      </c>
      <c r="BY309">
        <v>10</v>
      </c>
      <c r="BZ309">
        <f ca="1">INDIRECT(ADDRESS(11+(MATCH(RIGHT(Table13[[#This Row],[spawner_sku]],LEN(Table13[[#This Row],[spawner_sku]])-FIND("/",Table13[[#This Row],[spawner_sku]])),Table1[Entity Prefab])),10,1,1,"Entities"))</f>
        <v>25</v>
      </c>
      <c r="CA309">
        <f ca="1">ROUND((Table13[[#This Row],[XP]]*Table13[[#This Row],[entity_spawned (AVG)]])*(Table13[[#This Row],[activating_chance]]/100),0)</f>
        <v>3</v>
      </c>
      <c r="CB309" s="73" t="s">
        <v>351</v>
      </c>
      <c r="CD309" t="s">
        <v>493</v>
      </c>
      <c r="CE309">
        <v>1</v>
      </c>
      <c r="CF309">
        <v>280</v>
      </c>
      <c r="CG309">
        <v>100</v>
      </c>
      <c r="CH309">
        <f ca="1">INDIRECT(ADDRESS(11+(MATCH(RIGHT(Table14[[#This Row],[spawner_sku]],LEN(Table14[[#This Row],[spawner_sku]])-FIND("/",Table14[[#This Row],[spawner_sku]])),Table1[Entity Prefab])),10,1,1,"Entities"))</f>
        <v>143</v>
      </c>
      <c r="CI309">
        <f ca="1">ROUND((Table14[[#This Row],[XP]]*Table14[[#This Row],[entity_spawned (AVG)]])*(Table14[[#This Row],[activating_chance]]/100),0)</f>
        <v>143</v>
      </c>
      <c r="CJ309" s="73" t="s">
        <v>352</v>
      </c>
    </row>
    <row r="310" spans="2:88" x14ac:dyDescent="0.25">
      <c r="B310" s="74" t="s">
        <v>242</v>
      </c>
      <c r="C310">
        <v>1</v>
      </c>
      <c r="D310" s="76">
        <v>2000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">
        <v>352</v>
      </c>
      <c r="Z310" t="s">
        <v>398</v>
      </c>
      <c r="AA310">
        <v>1</v>
      </c>
      <c r="AB310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351</v>
      </c>
      <c r="AX310" t="s">
        <v>463</v>
      </c>
      <c r="AY310">
        <v>1</v>
      </c>
      <c r="AZ310">
        <v>200</v>
      </c>
      <c r="BA310" s="76">
        <v>100</v>
      </c>
      <c r="BB310">
        <f ca="1">INDIRECT(ADDRESS(11+(MATCH(RIGHT(Table61011[[#This Row],[spawner_sku]],LEN(Table61011[[#This Row],[spawner_sku]])-FIND("/",Table61011[[#This Row],[spawner_sku]])),Table1[Entity Prefab])),10,1,1,"Entities"))</f>
        <v>0</v>
      </c>
      <c r="BC310" s="76">
        <f ca="1">ROUND((Table61011[[#This Row],[XP]]*Table61011[[#This Row],[entity_spawned (AVG)]])*(Table61011[[#This Row],[activating_chance]]/100),0)</f>
        <v>0</v>
      </c>
      <c r="BD310" s="73" t="s">
        <v>352</v>
      </c>
      <c r="BF310" t="s">
        <v>257</v>
      </c>
      <c r="BG310">
        <v>1</v>
      </c>
      <c r="BH310">
        <v>170</v>
      </c>
      <c r="BI310">
        <v>100</v>
      </c>
      <c r="BJ310">
        <f ca="1">INDIRECT(ADDRESS(11+(MATCH(RIGHT(Table11[[#This Row],[spawner_sku]],LEN(Table11[[#This Row],[spawner_sku]])-FIND("/",Table11[[#This Row],[spawner_sku]])),Table1[Entity Prefab])),10,1,1,"Entities"))</f>
        <v>70</v>
      </c>
      <c r="BK310">
        <f ca="1">ROUND((Table11[[#This Row],[XP]]*Table11[[#This Row],[entity_spawned (AVG)]])*(Table11[[#This Row],[activating_chance]]/100),0)</f>
        <v>70</v>
      </c>
      <c r="BL310" s="73" t="s">
        <v>352</v>
      </c>
      <c r="BV310" t="s">
        <v>396</v>
      </c>
      <c r="BW310">
        <v>1</v>
      </c>
      <c r="BX310">
        <v>100</v>
      </c>
      <c r="BY310">
        <v>20</v>
      </c>
      <c r="BZ310">
        <f ca="1">INDIRECT(ADDRESS(11+(MATCH(RIGHT(Table13[[#This Row],[spawner_sku]],LEN(Table13[[#This Row],[spawner_sku]])-FIND("/",Table13[[#This Row],[spawner_sku]])),Table1[Entity Prefab])),10,1,1,"Entities"))</f>
        <v>25</v>
      </c>
      <c r="CA310">
        <f ca="1">ROUND((Table13[[#This Row],[XP]]*Table13[[#This Row],[entity_spawned (AVG)]])*(Table13[[#This Row],[activating_chance]]/100),0)</f>
        <v>5</v>
      </c>
      <c r="CB310" s="73" t="s">
        <v>351</v>
      </c>
      <c r="CD310" t="s">
        <v>494</v>
      </c>
      <c r="CE310">
        <v>1</v>
      </c>
      <c r="CF310">
        <v>300</v>
      </c>
      <c r="CG310">
        <v>100</v>
      </c>
      <c r="CH310">
        <f ca="1">INDIRECT(ADDRESS(11+(MATCH(RIGHT(Table14[[#This Row],[spawner_sku]],LEN(Table14[[#This Row],[spawner_sku]])-FIND("/",Table14[[#This Row],[spawner_sku]])),Table1[Entity Prefab])),10,1,1,"Entities"))</f>
        <v>195</v>
      </c>
      <c r="CI310">
        <f ca="1">ROUND((Table14[[#This Row],[XP]]*Table14[[#This Row],[entity_spawned (AVG)]])*(Table14[[#This Row],[activating_chance]]/100),0)</f>
        <v>195</v>
      </c>
      <c r="CJ310" s="73" t="s">
        <v>352</v>
      </c>
    </row>
    <row r="311" spans="2:88" x14ac:dyDescent="0.25">
      <c r="B311" s="74" t="s">
        <v>242</v>
      </c>
      <c r="C311">
        <v>1</v>
      </c>
      <c r="D311" s="76">
        <v>2000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">
        <v>352</v>
      </c>
      <c r="Z311" t="s">
        <v>398</v>
      </c>
      <c r="AA311">
        <v>1</v>
      </c>
      <c r="AB311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351</v>
      </c>
      <c r="AX311" t="s">
        <v>463</v>
      </c>
      <c r="AY311">
        <v>1</v>
      </c>
      <c r="AZ311">
        <v>200</v>
      </c>
      <c r="BA311" s="76">
        <v>100</v>
      </c>
      <c r="BB311">
        <f ca="1">INDIRECT(ADDRESS(11+(MATCH(RIGHT(Table61011[[#This Row],[spawner_sku]],LEN(Table61011[[#This Row],[spawner_sku]])-FIND("/",Table61011[[#This Row],[spawner_sku]])),Table1[Entity Prefab])),10,1,1,"Entities"))</f>
        <v>0</v>
      </c>
      <c r="BC311" s="76">
        <f ca="1">ROUND((Table61011[[#This Row],[XP]]*Table61011[[#This Row],[entity_spawned (AVG)]])*(Table61011[[#This Row],[activating_chance]]/100),0)</f>
        <v>0</v>
      </c>
      <c r="BD311" s="73" t="s">
        <v>352</v>
      </c>
      <c r="BF311" t="s">
        <v>257</v>
      </c>
      <c r="BG311">
        <v>1</v>
      </c>
      <c r="BH311">
        <v>170</v>
      </c>
      <c r="BI311">
        <v>80</v>
      </c>
      <c r="BJ311">
        <f ca="1">INDIRECT(ADDRESS(11+(MATCH(RIGHT(Table11[[#This Row],[spawner_sku]],LEN(Table11[[#This Row],[spawner_sku]])-FIND("/",Table11[[#This Row],[spawner_sku]])),Table1[Entity Prefab])),10,1,1,"Entities"))</f>
        <v>70</v>
      </c>
      <c r="BK311">
        <f ca="1">ROUND((Table11[[#This Row],[XP]]*Table11[[#This Row],[entity_spawned (AVG)]])*(Table11[[#This Row],[activating_chance]]/100),0)</f>
        <v>56</v>
      </c>
      <c r="BL311" s="73" t="s">
        <v>352</v>
      </c>
      <c r="BV311" t="s">
        <v>396</v>
      </c>
      <c r="BW311">
        <v>1</v>
      </c>
      <c r="BX311">
        <v>100</v>
      </c>
      <c r="BY311">
        <v>30</v>
      </c>
      <c r="BZ311">
        <f ca="1">INDIRECT(ADDRESS(11+(MATCH(RIGHT(Table13[[#This Row],[spawner_sku]],LEN(Table13[[#This Row],[spawner_sku]])-FIND("/",Table13[[#This Row],[spawner_sku]])),Table1[Entity Prefab])),10,1,1,"Entities"))</f>
        <v>25</v>
      </c>
      <c r="CA311">
        <f ca="1">ROUND((Table13[[#This Row],[XP]]*Table13[[#This Row],[entity_spawned (AVG)]])*(Table13[[#This Row],[activating_chance]]/100),0)</f>
        <v>8</v>
      </c>
      <c r="CB311" s="73" t="s">
        <v>351</v>
      </c>
      <c r="CD311" t="s">
        <v>494</v>
      </c>
      <c r="CE311">
        <v>1</v>
      </c>
      <c r="CF311">
        <v>300</v>
      </c>
      <c r="CG311">
        <v>100</v>
      </c>
      <c r="CH311">
        <f ca="1">INDIRECT(ADDRESS(11+(MATCH(RIGHT(Table14[[#This Row],[spawner_sku]],LEN(Table14[[#This Row],[spawner_sku]])-FIND("/",Table14[[#This Row],[spawner_sku]])),Table1[Entity Prefab])),10,1,1,"Entities"))</f>
        <v>195</v>
      </c>
      <c r="CI311">
        <f ca="1">ROUND((Table14[[#This Row],[XP]]*Table14[[#This Row],[entity_spawned (AVG)]])*(Table14[[#This Row],[activating_chance]]/100),0)</f>
        <v>195</v>
      </c>
      <c r="CJ311" s="73" t="s">
        <v>352</v>
      </c>
    </row>
    <row r="312" spans="2:88" x14ac:dyDescent="0.25">
      <c r="B312" s="74" t="s">
        <v>242</v>
      </c>
      <c r="C312">
        <v>1</v>
      </c>
      <c r="D312" s="76">
        <v>2000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">
        <v>352</v>
      </c>
      <c r="Z312" t="s">
        <v>398</v>
      </c>
      <c r="AA312">
        <v>1</v>
      </c>
      <c r="AB312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351</v>
      </c>
      <c r="AX312" t="s">
        <v>463</v>
      </c>
      <c r="AY312">
        <v>1</v>
      </c>
      <c r="AZ312">
        <v>200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Prefab])),10,1,1,"Entities"))</f>
        <v>0</v>
      </c>
      <c r="BC312" s="76">
        <f ca="1">ROUND((Table61011[[#This Row],[XP]]*Table61011[[#This Row],[entity_spawned (AVG)]])*(Table61011[[#This Row],[activating_chance]]/100),0)</f>
        <v>0</v>
      </c>
      <c r="BD312" s="73" t="s">
        <v>352</v>
      </c>
      <c r="BF312" t="s">
        <v>258</v>
      </c>
      <c r="BG312">
        <v>1</v>
      </c>
      <c r="BH312">
        <v>150</v>
      </c>
      <c r="BI312">
        <v>100</v>
      </c>
      <c r="BJ312">
        <f ca="1">INDIRECT(ADDRESS(11+(MATCH(RIGHT(Table11[[#This Row],[spawner_sku]],LEN(Table11[[#This Row],[spawner_sku]])-FIND("/",Table11[[#This Row],[spawner_sku]])),Table1[Entity Prefab])),10,1,1,"Entities"))</f>
        <v>25</v>
      </c>
      <c r="BK312">
        <f ca="1">ROUND((Table11[[#This Row],[XP]]*Table11[[#This Row],[entity_spawned (AVG)]])*(Table11[[#This Row],[activating_chance]]/100),0)</f>
        <v>25</v>
      </c>
      <c r="BL312" s="73" t="s">
        <v>351</v>
      </c>
      <c r="BV312" t="s">
        <v>396</v>
      </c>
      <c r="BW312">
        <v>2</v>
      </c>
      <c r="BX312">
        <v>100</v>
      </c>
      <c r="BY312">
        <v>100</v>
      </c>
      <c r="BZ312">
        <f ca="1">INDIRECT(ADDRESS(11+(MATCH(RIGHT(Table13[[#This Row],[spawner_sku]],LEN(Table13[[#This Row],[spawner_sku]])-FIND("/",Table13[[#This Row],[spawner_sku]])),Table1[Entity Prefab])),10,1,1,"Entities"))</f>
        <v>25</v>
      </c>
      <c r="CA312">
        <f ca="1">ROUND((Table13[[#This Row],[XP]]*Table13[[#This Row],[entity_spawned (AVG)]])*(Table13[[#This Row],[activating_chance]]/100),0)</f>
        <v>50</v>
      </c>
      <c r="CB312" s="73" t="s">
        <v>351</v>
      </c>
      <c r="CD312" t="s">
        <v>401</v>
      </c>
      <c r="CE312">
        <v>1</v>
      </c>
      <c r="CF312">
        <v>220</v>
      </c>
      <c r="CG312">
        <v>100</v>
      </c>
      <c r="CH312">
        <f ca="1">INDIRECT(ADDRESS(11+(MATCH(RIGHT(Table14[[#This Row],[spawner_sku]],LEN(Table14[[#This Row],[spawner_sku]])-FIND("/",Table14[[#This Row],[spawner_sku]])),Table1[Entity Prefab])),10,1,1,"Entities"))</f>
        <v>75</v>
      </c>
      <c r="CI312">
        <f ca="1">ROUND((Table14[[#This Row],[XP]]*Table14[[#This Row],[entity_spawned (AVG)]])*(Table14[[#This Row],[activating_chance]]/100),0)</f>
        <v>75</v>
      </c>
      <c r="CJ312" s="73" t="s">
        <v>352</v>
      </c>
    </row>
    <row r="313" spans="2:88" x14ac:dyDescent="0.25">
      <c r="B313" s="74" t="s">
        <v>242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352</v>
      </c>
      <c r="Z313" t="s">
        <v>398</v>
      </c>
      <c r="AA313">
        <v>1</v>
      </c>
      <c r="AB313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351</v>
      </c>
      <c r="AX313" t="s">
        <v>463</v>
      </c>
      <c r="AY313">
        <v>1</v>
      </c>
      <c r="AZ313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Prefab])),10,1,1,"Entities"))</f>
        <v>0</v>
      </c>
      <c r="BC313" s="76">
        <f ca="1">ROUND((Table61011[[#This Row],[XP]]*Table61011[[#This Row],[entity_spawned (AVG)]])*(Table61011[[#This Row],[activating_chance]]/100),0)</f>
        <v>0</v>
      </c>
      <c r="BD313" s="73" t="s">
        <v>352</v>
      </c>
      <c r="BF313" t="s">
        <v>258</v>
      </c>
      <c r="BG313">
        <v>1</v>
      </c>
      <c r="BH313">
        <v>150</v>
      </c>
      <c r="BI313">
        <v>30</v>
      </c>
      <c r="BJ313">
        <f ca="1">INDIRECT(ADDRESS(11+(MATCH(RIGHT(Table11[[#This Row],[spawner_sku]],LEN(Table11[[#This Row],[spawner_sku]])-FIND("/",Table11[[#This Row],[spawner_sku]])),Table1[Entity Prefab])),10,1,1,"Entities"))</f>
        <v>25</v>
      </c>
      <c r="BK313">
        <f ca="1">ROUND((Table11[[#This Row],[XP]]*Table11[[#This Row],[entity_spawned (AVG)]])*(Table11[[#This Row],[activating_chance]]/100),0)</f>
        <v>8</v>
      </c>
      <c r="BL313" s="73" t="s">
        <v>351</v>
      </c>
      <c r="BV313" t="s">
        <v>396</v>
      </c>
      <c r="BW313">
        <v>2</v>
      </c>
      <c r="BX313">
        <v>100</v>
      </c>
      <c r="BY313">
        <v>100</v>
      </c>
      <c r="BZ313">
        <f ca="1">INDIRECT(ADDRESS(11+(MATCH(RIGHT(Table13[[#This Row],[spawner_sku]],LEN(Table13[[#This Row],[spawner_sku]])-FIND("/",Table13[[#This Row],[spawner_sku]])),Table1[Entity Prefab])),10,1,1,"Entities"))</f>
        <v>25</v>
      </c>
      <c r="CA313">
        <f ca="1">ROUND((Table13[[#This Row],[XP]]*Table13[[#This Row],[entity_spawned (AVG)]])*(Table13[[#This Row],[activating_chance]]/100),0)</f>
        <v>50</v>
      </c>
      <c r="CB313" s="73" t="s">
        <v>351</v>
      </c>
      <c r="CD313" t="s">
        <v>401</v>
      </c>
      <c r="CE313">
        <v>1</v>
      </c>
      <c r="CF313">
        <v>220</v>
      </c>
      <c r="CG313">
        <v>100</v>
      </c>
      <c r="CH313">
        <f ca="1">INDIRECT(ADDRESS(11+(MATCH(RIGHT(Table14[[#This Row],[spawner_sku]],LEN(Table14[[#This Row],[spawner_sku]])-FIND("/",Table14[[#This Row],[spawner_sku]])),Table1[Entity Prefab])),10,1,1,"Entities"))</f>
        <v>75</v>
      </c>
      <c r="CI313">
        <f ca="1">ROUND((Table14[[#This Row],[XP]]*Table14[[#This Row],[entity_spawned (AVG)]])*(Table14[[#This Row],[activating_chance]]/100),0)</f>
        <v>75</v>
      </c>
      <c r="CJ313" s="73" t="s">
        <v>352</v>
      </c>
    </row>
    <row r="314" spans="2:88" x14ac:dyDescent="0.25">
      <c r="B314" s="74" t="s">
        <v>242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352</v>
      </c>
      <c r="Z314" t="s">
        <v>398</v>
      </c>
      <c r="AA314">
        <v>1</v>
      </c>
      <c r="AB314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351</v>
      </c>
      <c r="AX314" t="s">
        <v>463</v>
      </c>
      <c r="AY314">
        <v>1</v>
      </c>
      <c r="AZ314">
        <v>180</v>
      </c>
      <c r="BA314" s="76">
        <v>20</v>
      </c>
      <c r="BB314">
        <f ca="1">INDIRECT(ADDRESS(11+(MATCH(RIGHT(Table61011[[#This Row],[spawner_sku]],LEN(Table61011[[#This Row],[spawner_sku]])-FIND("/",Table61011[[#This Row],[spawner_sku]])),Table1[Entity Prefab])),10,1,1,"Entities"))</f>
        <v>0</v>
      </c>
      <c r="BC314" s="76">
        <f ca="1">ROUND((Table61011[[#This Row],[XP]]*Table61011[[#This Row],[entity_spawned (AVG)]])*(Table61011[[#This Row],[activating_chance]]/100),0)</f>
        <v>0</v>
      </c>
      <c r="BD314" s="73" t="s">
        <v>352</v>
      </c>
      <c r="BF314" t="s">
        <v>258</v>
      </c>
      <c r="BG314">
        <v>1</v>
      </c>
      <c r="BH314">
        <v>150</v>
      </c>
      <c r="BI314">
        <v>100</v>
      </c>
      <c r="BJ314">
        <f ca="1">INDIRECT(ADDRESS(11+(MATCH(RIGHT(Table11[[#This Row],[spawner_sku]],LEN(Table11[[#This Row],[spawner_sku]])-FIND("/",Table11[[#This Row],[spawner_sku]])),Table1[Entity Prefab])),10,1,1,"Entities"))</f>
        <v>25</v>
      </c>
      <c r="BK314">
        <f ca="1">ROUND((Table11[[#This Row],[XP]]*Table11[[#This Row],[entity_spawned (AVG)]])*(Table11[[#This Row],[activating_chance]]/100),0)</f>
        <v>25</v>
      </c>
      <c r="BL314" s="73" t="s">
        <v>351</v>
      </c>
      <c r="BV314" t="s">
        <v>396</v>
      </c>
      <c r="BW314">
        <v>1</v>
      </c>
      <c r="BX314">
        <v>100</v>
      </c>
      <c r="BY314">
        <v>80</v>
      </c>
      <c r="BZ314">
        <f ca="1">INDIRECT(ADDRESS(11+(MATCH(RIGHT(Table13[[#This Row],[spawner_sku]],LEN(Table13[[#This Row],[spawner_sku]])-FIND("/",Table13[[#This Row],[spawner_sku]])),Table1[Entity Prefab])),10,1,1,"Entities"))</f>
        <v>25</v>
      </c>
      <c r="CA314">
        <f ca="1">ROUND((Table13[[#This Row],[XP]]*Table13[[#This Row],[entity_spawned (AVG)]])*(Table13[[#This Row],[activating_chance]]/100),0)</f>
        <v>20</v>
      </c>
      <c r="CB314" s="73" t="s">
        <v>351</v>
      </c>
      <c r="CD314" t="s">
        <v>401</v>
      </c>
      <c r="CE314">
        <v>1</v>
      </c>
      <c r="CF314">
        <v>220</v>
      </c>
      <c r="CG314">
        <v>100</v>
      </c>
      <c r="CH314">
        <f ca="1">INDIRECT(ADDRESS(11+(MATCH(RIGHT(Table14[[#This Row],[spawner_sku]],LEN(Table14[[#This Row],[spawner_sku]])-FIND("/",Table14[[#This Row],[spawner_sku]])),Table1[Entity Prefab])),10,1,1,"Entities"))</f>
        <v>75</v>
      </c>
      <c r="CI314">
        <f ca="1">ROUND((Table14[[#This Row],[XP]]*Table14[[#This Row],[entity_spawned (AVG)]])*(Table14[[#This Row],[activating_chance]]/100),0)</f>
        <v>75</v>
      </c>
      <c r="CJ314" s="73" t="s">
        <v>352</v>
      </c>
    </row>
    <row r="315" spans="2:88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352</v>
      </c>
      <c r="Z315" t="s">
        <v>398</v>
      </c>
      <c r="AA315">
        <v>1</v>
      </c>
      <c r="AB315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351</v>
      </c>
      <c r="AX315" t="s">
        <v>463</v>
      </c>
      <c r="AY315">
        <v>1</v>
      </c>
      <c r="AZ315">
        <v>200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Prefab])),10,1,1,"Entities"))</f>
        <v>0</v>
      </c>
      <c r="BC315" s="76">
        <f ca="1">ROUND((Table61011[[#This Row],[XP]]*Table61011[[#This Row],[entity_spawned (AVG)]])*(Table61011[[#This Row],[activating_chance]]/100),0)</f>
        <v>0</v>
      </c>
      <c r="BD315" s="73" t="s">
        <v>352</v>
      </c>
      <c r="BF315" t="s">
        <v>258</v>
      </c>
      <c r="BG315">
        <v>1</v>
      </c>
      <c r="BH315">
        <v>150</v>
      </c>
      <c r="BI315">
        <v>100</v>
      </c>
      <c r="BJ315">
        <f ca="1">INDIRECT(ADDRESS(11+(MATCH(RIGHT(Table11[[#This Row],[spawner_sku]],LEN(Table11[[#This Row],[spawner_sku]])-FIND("/",Table11[[#This Row],[spawner_sku]])),Table1[Entity Prefab])),10,1,1,"Entities"))</f>
        <v>25</v>
      </c>
      <c r="BK315">
        <f ca="1">ROUND((Table11[[#This Row],[XP]]*Table11[[#This Row],[entity_spawned (AVG)]])*(Table11[[#This Row],[activating_chance]]/100),0)</f>
        <v>25</v>
      </c>
      <c r="BL315" s="73" t="s">
        <v>351</v>
      </c>
      <c r="BV315" t="s">
        <v>396</v>
      </c>
      <c r="BW315">
        <v>1</v>
      </c>
      <c r="BX315">
        <v>100</v>
      </c>
      <c r="BY315">
        <v>80</v>
      </c>
      <c r="BZ315">
        <f ca="1">INDIRECT(ADDRESS(11+(MATCH(RIGHT(Table13[[#This Row],[spawner_sku]],LEN(Table13[[#This Row],[spawner_sku]])-FIND("/",Table13[[#This Row],[spawner_sku]])),Table1[Entity Prefab])),10,1,1,"Entities"))</f>
        <v>25</v>
      </c>
      <c r="CA315">
        <f ca="1">ROUND((Table13[[#This Row],[XP]]*Table13[[#This Row],[entity_spawned (AVG)]])*(Table13[[#This Row],[activating_chance]]/100),0)</f>
        <v>20</v>
      </c>
      <c r="CB315" s="73" t="s">
        <v>351</v>
      </c>
      <c r="CD315" t="s">
        <v>401</v>
      </c>
      <c r="CE315">
        <v>1</v>
      </c>
      <c r="CF315">
        <v>220</v>
      </c>
      <c r="CG315">
        <v>80</v>
      </c>
      <c r="CH315">
        <f ca="1">INDIRECT(ADDRESS(11+(MATCH(RIGHT(Table14[[#This Row],[spawner_sku]],LEN(Table14[[#This Row],[spawner_sku]])-FIND("/",Table14[[#This Row],[spawner_sku]])),Table1[Entity Prefab])),10,1,1,"Entities"))</f>
        <v>75</v>
      </c>
      <c r="CI315">
        <f ca="1">ROUND((Table14[[#This Row],[XP]]*Table14[[#This Row],[entity_spawned (AVG)]])*(Table14[[#This Row],[activating_chance]]/100),0)</f>
        <v>60</v>
      </c>
      <c r="CJ315" s="73" t="s">
        <v>352</v>
      </c>
    </row>
    <row r="316" spans="2:88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352</v>
      </c>
      <c r="Z316" t="s">
        <v>398</v>
      </c>
      <c r="AA316">
        <v>1</v>
      </c>
      <c r="AB31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351</v>
      </c>
      <c r="AX316" t="s">
        <v>463</v>
      </c>
      <c r="AY316">
        <v>1</v>
      </c>
      <c r="AZ316">
        <v>200</v>
      </c>
      <c r="BA316" s="76">
        <v>20</v>
      </c>
      <c r="BB316">
        <f ca="1">INDIRECT(ADDRESS(11+(MATCH(RIGHT(Table61011[[#This Row],[spawner_sku]],LEN(Table61011[[#This Row],[spawner_sku]])-FIND("/",Table61011[[#This Row],[spawner_sku]])),Table1[Entity Prefab])),10,1,1,"Entities"))</f>
        <v>0</v>
      </c>
      <c r="BC316" s="76">
        <f ca="1">ROUND((Table61011[[#This Row],[XP]]*Table61011[[#This Row],[entity_spawned (AVG)]])*(Table61011[[#This Row],[activating_chance]]/100),0)</f>
        <v>0</v>
      </c>
      <c r="BD316" s="73" t="s">
        <v>352</v>
      </c>
      <c r="BF316" t="s">
        <v>258</v>
      </c>
      <c r="BG316">
        <v>1</v>
      </c>
      <c r="BH316">
        <v>150</v>
      </c>
      <c r="BI316">
        <v>100</v>
      </c>
      <c r="BJ316">
        <f ca="1">INDIRECT(ADDRESS(11+(MATCH(RIGHT(Table11[[#This Row],[spawner_sku]],LEN(Table11[[#This Row],[spawner_sku]])-FIND("/",Table11[[#This Row],[spawner_sku]])),Table1[Entity Prefab])),10,1,1,"Entities"))</f>
        <v>25</v>
      </c>
      <c r="BK316">
        <f ca="1">ROUND((Table11[[#This Row],[XP]]*Table11[[#This Row],[entity_spawned (AVG)]])*(Table11[[#This Row],[activating_chance]]/100),0)</f>
        <v>25</v>
      </c>
      <c r="BL316" s="73" t="s">
        <v>351</v>
      </c>
      <c r="BV316" t="s">
        <v>396</v>
      </c>
      <c r="BW316">
        <v>3</v>
      </c>
      <c r="BX316">
        <v>100</v>
      </c>
      <c r="BY316">
        <v>70</v>
      </c>
      <c r="BZ316">
        <f ca="1">INDIRECT(ADDRESS(11+(MATCH(RIGHT(Table13[[#This Row],[spawner_sku]],LEN(Table13[[#This Row],[spawner_sku]])-FIND("/",Table13[[#This Row],[spawner_sku]])),Table1[Entity Prefab])),10,1,1,"Entities"))</f>
        <v>25</v>
      </c>
      <c r="CA316">
        <f ca="1">ROUND((Table13[[#This Row],[XP]]*Table13[[#This Row],[entity_spawned (AVG)]])*(Table13[[#This Row],[activating_chance]]/100),0)</f>
        <v>53</v>
      </c>
      <c r="CB316" s="73" t="s">
        <v>351</v>
      </c>
      <c r="CD316" t="s">
        <v>401</v>
      </c>
      <c r="CE316">
        <v>1</v>
      </c>
      <c r="CF316">
        <v>90</v>
      </c>
      <c r="CG316">
        <v>100</v>
      </c>
      <c r="CH316">
        <f ca="1">INDIRECT(ADDRESS(11+(MATCH(RIGHT(Table14[[#This Row],[spawner_sku]],LEN(Table14[[#This Row],[spawner_sku]])-FIND("/",Table14[[#This Row],[spawner_sku]])),Table1[Entity Prefab])),10,1,1,"Entities"))</f>
        <v>75</v>
      </c>
      <c r="CI316">
        <f ca="1">ROUND((Table14[[#This Row],[XP]]*Table14[[#This Row],[entity_spawned (AVG)]])*(Table14[[#This Row],[activating_chance]]/100),0)</f>
        <v>75</v>
      </c>
      <c r="CJ316" s="73" t="s">
        <v>352</v>
      </c>
    </row>
    <row r="317" spans="2:88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352</v>
      </c>
      <c r="Z317" t="s">
        <v>398</v>
      </c>
      <c r="AA317">
        <v>1</v>
      </c>
      <c r="AB317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351</v>
      </c>
      <c r="AX317" t="s">
        <v>463</v>
      </c>
      <c r="AY317">
        <v>1</v>
      </c>
      <c r="AZ317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Prefab])),10,1,1,"Entities"))</f>
        <v>0</v>
      </c>
      <c r="BC317" s="76">
        <f ca="1">ROUND((Table61011[[#This Row],[XP]]*Table61011[[#This Row],[entity_spawned (AVG)]])*(Table61011[[#This Row],[activating_chance]]/100),0)</f>
        <v>0</v>
      </c>
      <c r="BD317" s="73" t="s">
        <v>352</v>
      </c>
      <c r="BF317" t="s">
        <v>258</v>
      </c>
      <c r="BG317">
        <v>1</v>
      </c>
      <c r="BH317">
        <v>150</v>
      </c>
      <c r="BI317">
        <v>100</v>
      </c>
      <c r="BJ317">
        <f ca="1">INDIRECT(ADDRESS(11+(MATCH(RIGHT(Table11[[#This Row],[spawner_sku]],LEN(Table11[[#This Row],[spawner_sku]])-FIND("/",Table11[[#This Row],[spawner_sku]])),Table1[Entity Prefab])),10,1,1,"Entities"))</f>
        <v>25</v>
      </c>
      <c r="BK317">
        <f ca="1">ROUND((Table11[[#This Row],[XP]]*Table11[[#This Row],[entity_spawned (AVG)]])*(Table11[[#This Row],[activating_chance]]/100),0)</f>
        <v>25</v>
      </c>
      <c r="BL317" s="73" t="s">
        <v>351</v>
      </c>
      <c r="BV317" t="s">
        <v>396</v>
      </c>
      <c r="BW317">
        <v>2</v>
      </c>
      <c r="BX317">
        <v>100</v>
      </c>
      <c r="BY317">
        <v>30</v>
      </c>
      <c r="BZ317">
        <f ca="1">INDIRECT(ADDRESS(11+(MATCH(RIGHT(Table13[[#This Row],[spawner_sku]],LEN(Table13[[#This Row],[spawner_sku]])-FIND("/",Table13[[#This Row],[spawner_sku]])),Table1[Entity Prefab])),10,1,1,"Entities"))</f>
        <v>25</v>
      </c>
      <c r="CA317">
        <f ca="1">ROUND((Table13[[#This Row],[XP]]*Table13[[#This Row],[entity_spawned (AVG)]])*(Table13[[#This Row],[activating_chance]]/100),0)</f>
        <v>15</v>
      </c>
      <c r="CB317" s="73" t="s">
        <v>351</v>
      </c>
      <c r="CD317" t="s">
        <v>401</v>
      </c>
      <c r="CE317">
        <v>1</v>
      </c>
      <c r="CF317">
        <v>220</v>
      </c>
      <c r="CG317">
        <v>100</v>
      </c>
      <c r="CH317">
        <f ca="1">INDIRECT(ADDRESS(11+(MATCH(RIGHT(Table14[[#This Row],[spawner_sku]],LEN(Table14[[#This Row],[spawner_sku]])-FIND("/",Table14[[#This Row],[spawner_sku]])),Table1[Entity Prefab])),10,1,1,"Entities"))</f>
        <v>75</v>
      </c>
      <c r="CI317">
        <f ca="1">ROUND((Table14[[#This Row],[XP]]*Table14[[#This Row],[entity_spawned (AVG)]])*(Table14[[#This Row],[activating_chance]]/100),0)</f>
        <v>75</v>
      </c>
      <c r="CJ317" s="73" t="s">
        <v>352</v>
      </c>
    </row>
    <row r="318" spans="2:88" x14ac:dyDescent="0.25">
      <c r="B318" s="74" t="s">
        <v>242</v>
      </c>
      <c r="C318">
        <v>1</v>
      </c>
      <c r="D318" s="76">
        <v>2000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352</v>
      </c>
      <c r="Z318" t="s">
        <v>398</v>
      </c>
      <c r="AA318">
        <v>1</v>
      </c>
      <c r="AB318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351</v>
      </c>
      <c r="AX318" t="s">
        <v>463</v>
      </c>
      <c r="AY318">
        <v>1</v>
      </c>
      <c r="AZ318">
        <v>200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Prefab])),10,1,1,"Entities"))</f>
        <v>0</v>
      </c>
      <c r="BC318" s="76">
        <f ca="1">ROUND((Table61011[[#This Row],[XP]]*Table61011[[#This Row],[entity_spawned (AVG)]])*(Table61011[[#This Row],[activating_chance]]/100),0)</f>
        <v>0</v>
      </c>
      <c r="BD318" s="73" t="s">
        <v>352</v>
      </c>
      <c r="BF318" t="s">
        <v>258</v>
      </c>
      <c r="BG318">
        <v>1</v>
      </c>
      <c r="BH318">
        <v>150</v>
      </c>
      <c r="BI318">
        <v>100</v>
      </c>
      <c r="BJ318">
        <f ca="1">INDIRECT(ADDRESS(11+(MATCH(RIGHT(Table11[[#This Row],[spawner_sku]],LEN(Table11[[#This Row],[spawner_sku]])-FIND("/",Table11[[#This Row],[spawner_sku]])),Table1[Entity Prefab])),10,1,1,"Entities"))</f>
        <v>25</v>
      </c>
      <c r="BK318">
        <f ca="1">ROUND((Table11[[#This Row],[XP]]*Table11[[#This Row],[entity_spawned (AVG)]])*(Table11[[#This Row],[activating_chance]]/100),0)</f>
        <v>25</v>
      </c>
      <c r="BL318" s="73" t="s">
        <v>351</v>
      </c>
      <c r="BV318" t="s">
        <v>396</v>
      </c>
      <c r="BW318">
        <v>3</v>
      </c>
      <c r="BX318">
        <v>100</v>
      </c>
      <c r="BY318">
        <v>70</v>
      </c>
      <c r="BZ318">
        <f ca="1">INDIRECT(ADDRESS(11+(MATCH(RIGHT(Table13[[#This Row],[spawner_sku]],LEN(Table13[[#This Row],[spawner_sku]])-FIND("/",Table13[[#This Row],[spawner_sku]])),Table1[Entity Prefab])),10,1,1,"Entities"))</f>
        <v>25</v>
      </c>
      <c r="CA318">
        <f ca="1">ROUND((Table13[[#This Row],[XP]]*Table13[[#This Row],[entity_spawned (AVG)]])*(Table13[[#This Row],[activating_chance]]/100),0)</f>
        <v>53</v>
      </c>
      <c r="CB318" s="73" t="s">
        <v>351</v>
      </c>
      <c r="CD318" t="s">
        <v>401</v>
      </c>
      <c r="CE318">
        <v>1</v>
      </c>
      <c r="CF318">
        <v>220</v>
      </c>
      <c r="CG318">
        <v>100</v>
      </c>
      <c r="CH318">
        <f ca="1">INDIRECT(ADDRESS(11+(MATCH(RIGHT(Table14[[#This Row],[spawner_sku]],LEN(Table14[[#This Row],[spawner_sku]])-FIND("/",Table14[[#This Row],[spawner_sku]])),Table1[Entity Prefab])),10,1,1,"Entities"))</f>
        <v>75</v>
      </c>
      <c r="CI318">
        <f ca="1">ROUND((Table14[[#This Row],[XP]]*Table14[[#This Row],[entity_spawned (AVG)]])*(Table14[[#This Row],[activating_chance]]/100),0)</f>
        <v>75</v>
      </c>
      <c r="CJ318" s="73" t="s">
        <v>352</v>
      </c>
    </row>
    <row r="319" spans="2:88" x14ac:dyDescent="0.25">
      <c r="B319" s="74" t="s">
        <v>242</v>
      </c>
      <c r="C319">
        <v>1</v>
      </c>
      <c r="D319" s="76">
        <v>2000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352</v>
      </c>
      <c r="Z319" t="s">
        <v>398</v>
      </c>
      <c r="AA319">
        <v>1</v>
      </c>
      <c r="AB319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351</v>
      </c>
      <c r="AX319" t="s">
        <v>463</v>
      </c>
      <c r="AY319">
        <v>1</v>
      </c>
      <c r="AZ319">
        <v>180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Prefab])),10,1,1,"Entities"))</f>
        <v>0</v>
      </c>
      <c r="BC319" s="76">
        <f ca="1">ROUND((Table61011[[#This Row],[XP]]*Table61011[[#This Row],[entity_spawned (AVG)]])*(Table61011[[#This Row],[activating_chance]]/100),0)</f>
        <v>0</v>
      </c>
      <c r="BD319" s="73" t="s">
        <v>352</v>
      </c>
      <c r="BF319" t="s">
        <v>258</v>
      </c>
      <c r="BG319">
        <v>1</v>
      </c>
      <c r="BH319">
        <v>150</v>
      </c>
      <c r="BI319">
        <v>80</v>
      </c>
      <c r="BJ319">
        <f ca="1">INDIRECT(ADDRESS(11+(MATCH(RIGHT(Table11[[#This Row],[spawner_sku]],LEN(Table11[[#This Row],[spawner_sku]])-FIND("/",Table11[[#This Row],[spawner_sku]])),Table1[Entity Prefab])),10,1,1,"Entities"))</f>
        <v>25</v>
      </c>
      <c r="BK319">
        <f ca="1">ROUND((Table11[[#This Row],[XP]]*Table11[[#This Row],[entity_spawned (AVG)]])*(Table11[[#This Row],[activating_chance]]/100),0)</f>
        <v>20</v>
      </c>
      <c r="BL319" s="73" t="s">
        <v>351</v>
      </c>
      <c r="BV319" t="s">
        <v>396</v>
      </c>
      <c r="BW319">
        <v>1</v>
      </c>
      <c r="BX319">
        <v>100</v>
      </c>
      <c r="BY319">
        <v>100</v>
      </c>
      <c r="BZ319">
        <f ca="1">INDIRECT(ADDRESS(11+(MATCH(RIGHT(Table13[[#This Row],[spawner_sku]],LEN(Table13[[#This Row],[spawner_sku]])-FIND("/",Table13[[#This Row],[spawner_sku]])),Table1[Entity Prefab])),10,1,1,"Entities"))</f>
        <v>25</v>
      </c>
      <c r="CA319">
        <f ca="1">ROUND((Table13[[#This Row],[XP]]*Table13[[#This Row],[entity_spawned (AVG)]])*(Table13[[#This Row],[activating_chance]]/100),0)</f>
        <v>25</v>
      </c>
      <c r="CB319" s="73" t="s">
        <v>351</v>
      </c>
      <c r="CD319" t="s">
        <v>401</v>
      </c>
      <c r="CE319">
        <v>1</v>
      </c>
      <c r="CF319">
        <v>220</v>
      </c>
      <c r="CG319">
        <v>100</v>
      </c>
      <c r="CH319">
        <f ca="1">INDIRECT(ADDRESS(11+(MATCH(RIGHT(Table14[[#This Row],[spawner_sku]],LEN(Table14[[#This Row],[spawner_sku]])-FIND("/",Table14[[#This Row],[spawner_sku]])),Table1[Entity Prefab])),10,1,1,"Entities"))</f>
        <v>75</v>
      </c>
      <c r="CI319">
        <f ca="1">ROUND((Table14[[#This Row],[XP]]*Table14[[#This Row],[entity_spawned (AVG)]])*(Table14[[#This Row],[activating_chance]]/100),0)</f>
        <v>75</v>
      </c>
      <c r="CJ319" s="73" t="s">
        <v>352</v>
      </c>
    </row>
    <row r="320" spans="2:88" x14ac:dyDescent="0.25">
      <c r="B320" s="74" t="s">
        <v>243</v>
      </c>
      <c r="C320">
        <v>1</v>
      </c>
      <c r="D320" s="76">
        <v>1500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Prefab])),10,1,1,"Entities"))</f>
        <v>175</v>
      </c>
      <c r="G320" s="76">
        <f ca="1">ROUND((Table245[[#This Row],[XP]]*Table245[[#This Row],[entity_spawned (AVG)]])*(Table245[[#This Row],[activating_chance]]/100),0)</f>
        <v>175</v>
      </c>
      <c r="H320" s="73" t="s">
        <v>352</v>
      </c>
      <c r="Z320" t="s">
        <v>398</v>
      </c>
      <c r="AA320">
        <v>1</v>
      </c>
      <c r="AB320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351</v>
      </c>
      <c r="AX320" t="s">
        <v>463</v>
      </c>
      <c r="AY320">
        <v>1</v>
      </c>
      <c r="AZ320">
        <v>200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Prefab])),10,1,1,"Entities"))</f>
        <v>0</v>
      </c>
      <c r="BC320" s="76">
        <f ca="1">ROUND((Table61011[[#This Row],[XP]]*Table61011[[#This Row],[entity_spawned (AVG)]])*(Table61011[[#This Row],[activating_chance]]/100),0)</f>
        <v>0</v>
      </c>
      <c r="BD320" s="73" t="s">
        <v>352</v>
      </c>
      <c r="BF320" t="s">
        <v>258</v>
      </c>
      <c r="BG320">
        <v>1</v>
      </c>
      <c r="BH320">
        <v>150</v>
      </c>
      <c r="BI320">
        <v>100</v>
      </c>
      <c r="BJ320">
        <f ca="1">INDIRECT(ADDRESS(11+(MATCH(RIGHT(Table11[[#This Row],[spawner_sku]],LEN(Table11[[#This Row],[spawner_sku]])-FIND("/",Table11[[#This Row],[spawner_sku]])),Table1[Entity Prefab])),10,1,1,"Entities"))</f>
        <v>25</v>
      </c>
      <c r="BK320">
        <f ca="1">ROUND((Table11[[#This Row],[XP]]*Table11[[#This Row],[entity_spawned (AVG)]])*(Table11[[#This Row],[activating_chance]]/100),0)</f>
        <v>25</v>
      </c>
      <c r="BL320" s="73" t="s">
        <v>351</v>
      </c>
      <c r="BV320" t="s">
        <v>396</v>
      </c>
      <c r="BW320">
        <v>1</v>
      </c>
      <c r="BX320">
        <v>100</v>
      </c>
      <c r="BY320">
        <v>100</v>
      </c>
      <c r="BZ320">
        <f ca="1">INDIRECT(ADDRESS(11+(MATCH(RIGHT(Table13[[#This Row],[spawner_sku]],LEN(Table13[[#This Row],[spawner_sku]])-FIND("/",Table13[[#This Row],[spawner_sku]])),Table1[Entity Prefab])),10,1,1,"Entities"))</f>
        <v>25</v>
      </c>
      <c r="CA320">
        <f ca="1">ROUND((Table13[[#This Row],[XP]]*Table13[[#This Row],[entity_spawned (AVG)]])*(Table13[[#This Row],[activating_chance]]/100),0)</f>
        <v>25</v>
      </c>
      <c r="CB320" s="73" t="s">
        <v>351</v>
      </c>
      <c r="CD320" t="s">
        <v>401</v>
      </c>
      <c r="CE320">
        <v>1</v>
      </c>
      <c r="CF320">
        <v>220</v>
      </c>
      <c r="CG320">
        <v>100</v>
      </c>
      <c r="CH320">
        <f ca="1">INDIRECT(ADDRESS(11+(MATCH(RIGHT(Table14[[#This Row],[spawner_sku]],LEN(Table14[[#This Row],[spawner_sku]])-FIND("/",Table14[[#This Row],[spawner_sku]])),Table1[Entity Prefab])),10,1,1,"Entities"))</f>
        <v>75</v>
      </c>
      <c r="CI320">
        <f ca="1">ROUND((Table14[[#This Row],[XP]]*Table14[[#This Row],[entity_spawned (AVG)]])*(Table14[[#This Row],[activating_chance]]/100),0)</f>
        <v>75</v>
      </c>
      <c r="CJ320" s="73" t="s">
        <v>352</v>
      </c>
    </row>
    <row r="321" spans="2:88" x14ac:dyDescent="0.25">
      <c r="B321" s="74" t="s">
        <v>243</v>
      </c>
      <c r="C321">
        <v>1</v>
      </c>
      <c r="D321" s="76">
        <v>1500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Prefab])),10,1,1,"Entities"))</f>
        <v>175</v>
      </c>
      <c r="G321" s="76">
        <f ca="1">ROUND((Table245[[#This Row],[XP]]*Table245[[#This Row],[entity_spawned (AVG)]])*(Table245[[#This Row],[activating_chance]]/100),0)</f>
        <v>175</v>
      </c>
      <c r="H321" s="73" t="s">
        <v>352</v>
      </c>
      <c r="Z321" t="s">
        <v>398</v>
      </c>
      <c r="AA321">
        <v>1</v>
      </c>
      <c r="AB321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351</v>
      </c>
      <c r="AX321" t="s">
        <v>463</v>
      </c>
      <c r="AY321">
        <v>1</v>
      </c>
      <c r="AZ321">
        <v>200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Prefab])),10,1,1,"Entities"))</f>
        <v>0</v>
      </c>
      <c r="BC321" s="76">
        <f ca="1">ROUND((Table61011[[#This Row],[XP]]*Table61011[[#This Row],[entity_spawned (AVG)]])*(Table61011[[#This Row],[activating_chance]]/100),0)</f>
        <v>0</v>
      </c>
      <c r="BD321" s="73" t="s">
        <v>352</v>
      </c>
      <c r="BF321" t="s">
        <v>258</v>
      </c>
      <c r="BG321">
        <v>1</v>
      </c>
      <c r="BH321">
        <v>150</v>
      </c>
      <c r="BI321">
        <v>30</v>
      </c>
      <c r="BJ321">
        <f ca="1">INDIRECT(ADDRESS(11+(MATCH(RIGHT(Table11[[#This Row],[spawner_sku]],LEN(Table11[[#This Row],[spawner_sku]])-FIND("/",Table11[[#This Row],[spawner_sku]])),Table1[Entity Prefab])),10,1,1,"Entities"))</f>
        <v>25</v>
      </c>
      <c r="BK321">
        <f ca="1">ROUND((Table11[[#This Row],[XP]]*Table11[[#This Row],[entity_spawned (AVG)]])*(Table11[[#This Row],[activating_chance]]/100),0)</f>
        <v>8</v>
      </c>
      <c r="BL321" s="73" t="s">
        <v>351</v>
      </c>
      <c r="BV321" t="s">
        <v>396</v>
      </c>
      <c r="BW321">
        <v>2</v>
      </c>
      <c r="BX321">
        <v>100</v>
      </c>
      <c r="BY321">
        <v>100</v>
      </c>
      <c r="BZ321">
        <f ca="1">INDIRECT(ADDRESS(11+(MATCH(RIGHT(Table13[[#This Row],[spawner_sku]],LEN(Table13[[#This Row],[spawner_sku]])-FIND("/",Table13[[#This Row],[spawner_sku]])),Table1[Entity Prefab])),10,1,1,"Entities"))</f>
        <v>25</v>
      </c>
      <c r="CA321">
        <f ca="1">ROUND((Table13[[#This Row],[XP]]*Table13[[#This Row],[entity_spawned (AVG)]])*(Table13[[#This Row],[activating_chance]]/100),0)</f>
        <v>50</v>
      </c>
      <c r="CB321" s="73" t="s">
        <v>351</v>
      </c>
      <c r="CD321" t="s">
        <v>401</v>
      </c>
      <c r="CE321">
        <v>1</v>
      </c>
      <c r="CF321">
        <v>220</v>
      </c>
      <c r="CG321">
        <v>30</v>
      </c>
      <c r="CH321">
        <f ca="1">INDIRECT(ADDRESS(11+(MATCH(RIGHT(Table14[[#This Row],[spawner_sku]],LEN(Table14[[#This Row],[spawner_sku]])-FIND("/",Table14[[#This Row],[spawner_sku]])),Table1[Entity Prefab])),10,1,1,"Entities"))</f>
        <v>75</v>
      </c>
      <c r="CI321">
        <f ca="1">ROUND((Table14[[#This Row],[XP]]*Table14[[#This Row],[entity_spawned (AVG)]])*(Table14[[#This Row],[activating_chance]]/100),0)</f>
        <v>23</v>
      </c>
      <c r="CJ321" s="73" t="s">
        <v>352</v>
      </c>
    </row>
    <row r="322" spans="2:88" x14ac:dyDescent="0.25">
      <c r="B322" s="74" t="s">
        <v>243</v>
      </c>
      <c r="C322">
        <v>1</v>
      </c>
      <c r="D322" s="76">
        <v>1500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Prefab])),10,1,1,"Entities"))</f>
        <v>175</v>
      </c>
      <c r="G322" s="76">
        <f ca="1">ROUND((Table245[[#This Row],[XP]]*Table245[[#This Row],[entity_spawned (AVG)]])*(Table245[[#This Row],[activating_chance]]/100),0)</f>
        <v>175</v>
      </c>
      <c r="H322" s="73" t="s">
        <v>352</v>
      </c>
      <c r="Z322" t="s">
        <v>398</v>
      </c>
      <c r="AA322">
        <v>1</v>
      </c>
      <c r="AB322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351</v>
      </c>
      <c r="AX322" t="s">
        <v>463</v>
      </c>
      <c r="AY322">
        <v>1</v>
      </c>
      <c r="AZ322">
        <v>200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Prefab])),10,1,1,"Entities"))</f>
        <v>0</v>
      </c>
      <c r="BC322" s="76">
        <f ca="1">ROUND((Table61011[[#This Row],[XP]]*Table61011[[#This Row],[entity_spawned (AVG)]])*(Table61011[[#This Row],[activating_chance]]/100),0)</f>
        <v>0</v>
      </c>
      <c r="BD322" s="73" t="s">
        <v>352</v>
      </c>
      <c r="BF322" t="s">
        <v>258</v>
      </c>
      <c r="BG322">
        <v>1</v>
      </c>
      <c r="BH322">
        <v>150</v>
      </c>
      <c r="BI322">
        <v>30</v>
      </c>
      <c r="BJ322">
        <f ca="1">INDIRECT(ADDRESS(11+(MATCH(RIGHT(Table11[[#This Row],[spawner_sku]],LEN(Table11[[#This Row],[spawner_sku]])-FIND("/",Table11[[#This Row],[spawner_sku]])),Table1[Entity Prefab])),10,1,1,"Entities"))</f>
        <v>25</v>
      </c>
      <c r="BK322">
        <f ca="1">ROUND((Table11[[#This Row],[XP]]*Table11[[#This Row],[entity_spawned (AVG)]])*(Table11[[#This Row],[activating_chance]]/100),0)</f>
        <v>8</v>
      </c>
      <c r="BL322" s="73" t="s">
        <v>351</v>
      </c>
      <c r="BV322" t="s">
        <v>396</v>
      </c>
      <c r="BW322">
        <v>3</v>
      </c>
      <c r="BX322">
        <v>100</v>
      </c>
      <c r="BY322">
        <v>100</v>
      </c>
      <c r="BZ322">
        <f ca="1">INDIRECT(ADDRESS(11+(MATCH(RIGHT(Table13[[#This Row],[spawner_sku]],LEN(Table13[[#This Row],[spawner_sku]])-FIND("/",Table13[[#This Row],[spawner_sku]])),Table1[Entity Prefab])),10,1,1,"Entities"))</f>
        <v>25</v>
      </c>
      <c r="CA322">
        <f ca="1">ROUND((Table13[[#This Row],[XP]]*Table13[[#This Row],[entity_spawned (AVG)]])*(Table13[[#This Row],[activating_chance]]/100),0)</f>
        <v>75</v>
      </c>
      <c r="CB322" s="73" t="s">
        <v>351</v>
      </c>
      <c r="CD322" t="s">
        <v>401</v>
      </c>
      <c r="CE322">
        <v>1</v>
      </c>
      <c r="CF322">
        <v>80</v>
      </c>
      <c r="CG322">
        <v>80</v>
      </c>
      <c r="CH322">
        <f ca="1">INDIRECT(ADDRESS(11+(MATCH(RIGHT(Table14[[#This Row],[spawner_sku]],LEN(Table14[[#This Row],[spawner_sku]])-FIND("/",Table14[[#This Row],[spawner_sku]])),Table1[Entity Prefab])),10,1,1,"Entities"))</f>
        <v>75</v>
      </c>
      <c r="CI322">
        <f ca="1">ROUND((Table14[[#This Row],[XP]]*Table14[[#This Row],[entity_spawned (AVG)]])*(Table14[[#This Row],[activating_chance]]/100),0)</f>
        <v>60</v>
      </c>
      <c r="CJ322" s="73" t="s">
        <v>352</v>
      </c>
    </row>
    <row r="323" spans="2:88" x14ac:dyDescent="0.25">
      <c r="B323" s="74" t="s">
        <v>243</v>
      </c>
      <c r="C323">
        <v>1</v>
      </c>
      <c r="D323" s="76">
        <v>1500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Prefab])),10,1,1,"Entities"))</f>
        <v>175</v>
      </c>
      <c r="G323" s="76">
        <f ca="1">ROUND((Table245[[#This Row],[XP]]*Table245[[#This Row],[entity_spawned (AVG)]])*(Table245[[#This Row],[activating_chance]]/100),0)</f>
        <v>175</v>
      </c>
      <c r="H323" s="73" t="s">
        <v>352</v>
      </c>
      <c r="Z323" t="s">
        <v>398</v>
      </c>
      <c r="AA323">
        <v>1</v>
      </c>
      <c r="AB323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351</v>
      </c>
      <c r="AX323" t="s">
        <v>463</v>
      </c>
      <c r="AY323">
        <v>1</v>
      </c>
      <c r="AZ323">
        <v>220</v>
      </c>
      <c r="BA323" s="76">
        <v>80</v>
      </c>
      <c r="BB323">
        <f ca="1">INDIRECT(ADDRESS(11+(MATCH(RIGHT(Table61011[[#This Row],[spawner_sku]],LEN(Table61011[[#This Row],[spawner_sku]])-FIND("/",Table61011[[#This Row],[spawner_sku]])),Table1[Entity Prefab])),10,1,1,"Entities"))</f>
        <v>0</v>
      </c>
      <c r="BC323" s="76">
        <f ca="1">ROUND((Table61011[[#This Row],[XP]]*Table61011[[#This Row],[entity_spawned (AVG)]])*(Table61011[[#This Row],[activating_chance]]/100),0)</f>
        <v>0</v>
      </c>
      <c r="BD323" s="73" t="s">
        <v>352</v>
      </c>
      <c r="BF323" t="s">
        <v>258</v>
      </c>
      <c r="BG323">
        <v>1</v>
      </c>
      <c r="BH323">
        <v>150</v>
      </c>
      <c r="BI323">
        <v>80</v>
      </c>
      <c r="BJ323">
        <f ca="1">INDIRECT(ADDRESS(11+(MATCH(RIGHT(Table11[[#This Row],[spawner_sku]],LEN(Table11[[#This Row],[spawner_sku]])-FIND("/",Table11[[#This Row],[spawner_sku]])),Table1[Entity Prefab])),10,1,1,"Entities"))</f>
        <v>25</v>
      </c>
      <c r="BK323">
        <f ca="1">ROUND((Table11[[#This Row],[XP]]*Table11[[#This Row],[entity_spawned (AVG)]])*(Table11[[#This Row],[activating_chance]]/100),0)</f>
        <v>20</v>
      </c>
      <c r="BL323" s="73" t="s">
        <v>351</v>
      </c>
      <c r="BV323" t="s">
        <v>396</v>
      </c>
      <c r="BW323">
        <v>2</v>
      </c>
      <c r="BX323">
        <v>100</v>
      </c>
      <c r="BY323">
        <v>100</v>
      </c>
      <c r="BZ323">
        <f ca="1">INDIRECT(ADDRESS(11+(MATCH(RIGHT(Table13[[#This Row],[spawner_sku]],LEN(Table13[[#This Row],[spawner_sku]])-FIND("/",Table13[[#This Row],[spawner_sku]])),Table1[Entity Prefab])),10,1,1,"Entities"))</f>
        <v>25</v>
      </c>
      <c r="CA323">
        <f ca="1">ROUND((Table13[[#This Row],[XP]]*Table13[[#This Row],[entity_spawned (AVG)]])*(Table13[[#This Row],[activating_chance]]/100),0)</f>
        <v>50</v>
      </c>
      <c r="CB323" s="73" t="s">
        <v>351</v>
      </c>
      <c r="CD323" t="s">
        <v>401</v>
      </c>
      <c r="CE323">
        <v>1</v>
      </c>
      <c r="CF323">
        <v>220</v>
      </c>
      <c r="CG323">
        <v>100</v>
      </c>
      <c r="CH323">
        <f ca="1">INDIRECT(ADDRESS(11+(MATCH(RIGHT(Table14[[#This Row],[spawner_sku]],LEN(Table14[[#This Row],[spawner_sku]])-FIND("/",Table14[[#This Row],[spawner_sku]])),Table1[Entity Prefab])),10,1,1,"Entities"))</f>
        <v>75</v>
      </c>
      <c r="CI323">
        <f ca="1">ROUND((Table14[[#This Row],[XP]]*Table14[[#This Row],[entity_spawned (AVG)]])*(Table14[[#This Row],[activating_chance]]/100),0)</f>
        <v>75</v>
      </c>
      <c r="CJ323" s="73" t="s">
        <v>352</v>
      </c>
    </row>
    <row r="324" spans="2:88" x14ac:dyDescent="0.25">
      <c r="B324" s="74" t="s">
        <v>243</v>
      </c>
      <c r="C324">
        <v>1</v>
      </c>
      <c r="D324" s="76">
        <v>1500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Prefab])),10,1,1,"Entities"))</f>
        <v>175</v>
      </c>
      <c r="G324" s="76">
        <f ca="1">ROUND((Table245[[#This Row],[XP]]*Table245[[#This Row],[entity_spawned (AVG)]])*(Table245[[#This Row],[activating_chance]]/100),0)</f>
        <v>175</v>
      </c>
      <c r="H324" s="73" t="s">
        <v>352</v>
      </c>
      <c r="Z324" t="s">
        <v>398</v>
      </c>
      <c r="AA324">
        <v>1</v>
      </c>
      <c r="AB324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351</v>
      </c>
      <c r="AX324" t="s">
        <v>463</v>
      </c>
      <c r="AY324">
        <v>1</v>
      </c>
      <c r="AZ324">
        <v>180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Prefab])),10,1,1,"Entities"))</f>
        <v>0</v>
      </c>
      <c r="BC324" s="76">
        <f ca="1">ROUND((Table61011[[#This Row],[XP]]*Table61011[[#This Row],[entity_spawned (AVG)]])*(Table61011[[#This Row],[activating_chance]]/100),0)</f>
        <v>0</v>
      </c>
      <c r="BD324" s="73" t="s">
        <v>352</v>
      </c>
      <c r="BF324" t="s">
        <v>258</v>
      </c>
      <c r="BG324">
        <v>1</v>
      </c>
      <c r="BH324">
        <v>150</v>
      </c>
      <c r="BI324">
        <v>100</v>
      </c>
      <c r="BJ324">
        <f ca="1">INDIRECT(ADDRESS(11+(MATCH(RIGHT(Table11[[#This Row],[spawner_sku]],LEN(Table11[[#This Row],[spawner_sku]])-FIND("/",Table11[[#This Row],[spawner_sku]])),Table1[Entity Prefab])),10,1,1,"Entities"))</f>
        <v>25</v>
      </c>
      <c r="BK324">
        <f ca="1">ROUND((Table11[[#This Row],[XP]]*Table11[[#This Row],[entity_spawned (AVG)]])*(Table11[[#This Row],[activating_chance]]/100),0)</f>
        <v>25</v>
      </c>
      <c r="BL324" s="73" t="s">
        <v>351</v>
      </c>
      <c r="BV324" t="s">
        <v>396</v>
      </c>
      <c r="BW324">
        <v>2</v>
      </c>
      <c r="BX324">
        <v>100</v>
      </c>
      <c r="BY324">
        <v>100</v>
      </c>
      <c r="BZ324">
        <f ca="1">INDIRECT(ADDRESS(11+(MATCH(RIGHT(Table13[[#This Row],[spawner_sku]],LEN(Table13[[#This Row],[spawner_sku]])-FIND("/",Table13[[#This Row],[spawner_sku]])),Table1[Entity Prefab])),10,1,1,"Entities"))</f>
        <v>25</v>
      </c>
      <c r="CA324">
        <f ca="1">ROUND((Table13[[#This Row],[XP]]*Table13[[#This Row],[entity_spawned (AVG)]])*(Table13[[#This Row],[activating_chance]]/100),0)</f>
        <v>50</v>
      </c>
      <c r="CB324" s="73" t="s">
        <v>351</v>
      </c>
      <c r="CD324" t="s">
        <v>401</v>
      </c>
      <c r="CE324">
        <v>1</v>
      </c>
      <c r="CF324">
        <v>220</v>
      </c>
      <c r="CG324">
        <v>100</v>
      </c>
      <c r="CH324">
        <f ca="1">INDIRECT(ADDRESS(11+(MATCH(RIGHT(Table14[[#This Row],[spawner_sku]],LEN(Table14[[#This Row],[spawner_sku]])-FIND("/",Table14[[#This Row],[spawner_sku]])),Table1[Entity Prefab])),10,1,1,"Entities"))</f>
        <v>75</v>
      </c>
      <c r="CI324">
        <f ca="1">ROUND((Table14[[#This Row],[XP]]*Table14[[#This Row],[entity_spawned (AVG)]])*(Table14[[#This Row],[activating_chance]]/100),0)</f>
        <v>75</v>
      </c>
      <c r="CJ324" s="73" t="s">
        <v>352</v>
      </c>
    </row>
    <row r="325" spans="2:88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Prefab])),10,1,1,"Entities"))</f>
        <v>175</v>
      </c>
      <c r="G325" s="76">
        <f ca="1">ROUND((Table245[[#This Row],[XP]]*Table245[[#This Row],[entity_spawned (AVG)]])*(Table245[[#This Row],[activating_chance]]/100),0)</f>
        <v>175</v>
      </c>
      <c r="H325" s="73" t="s">
        <v>352</v>
      </c>
      <c r="Z325" t="s">
        <v>398</v>
      </c>
      <c r="AA325">
        <v>1</v>
      </c>
      <c r="AB325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351</v>
      </c>
      <c r="AX325" t="s">
        <v>463</v>
      </c>
      <c r="AY325">
        <v>1</v>
      </c>
      <c r="AZ325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Prefab])),10,1,1,"Entities"))</f>
        <v>0</v>
      </c>
      <c r="BC325" s="76">
        <f ca="1">ROUND((Table61011[[#This Row],[XP]]*Table61011[[#This Row],[entity_spawned (AVG)]])*(Table61011[[#This Row],[activating_chance]]/100),0)</f>
        <v>0</v>
      </c>
      <c r="BD325" s="73" t="s">
        <v>352</v>
      </c>
      <c r="BF325" t="s">
        <v>258</v>
      </c>
      <c r="BG325">
        <v>1</v>
      </c>
      <c r="BH325">
        <v>150</v>
      </c>
      <c r="BI325">
        <v>80</v>
      </c>
      <c r="BJ325">
        <f ca="1">INDIRECT(ADDRESS(11+(MATCH(RIGHT(Table11[[#This Row],[spawner_sku]],LEN(Table11[[#This Row],[spawner_sku]])-FIND("/",Table11[[#This Row],[spawner_sku]])),Table1[Entity Prefab])),10,1,1,"Entities"))</f>
        <v>25</v>
      </c>
      <c r="BK325">
        <f ca="1">ROUND((Table11[[#This Row],[XP]]*Table11[[#This Row],[entity_spawned (AVG)]])*(Table11[[#This Row],[activating_chance]]/100),0)</f>
        <v>20</v>
      </c>
      <c r="BL325" s="73" t="s">
        <v>351</v>
      </c>
      <c r="BV325" t="s">
        <v>396</v>
      </c>
      <c r="BW325">
        <v>1</v>
      </c>
      <c r="BX325">
        <v>100</v>
      </c>
      <c r="BY325">
        <v>100</v>
      </c>
      <c r="BZ325">
        <f ca="1">INDIRECT(ADDRESS(11+(MATCH(RIGHT(Table13[[#This Row],[spawner_sku]],LEN(Table13[[#This Row],[spawner_sku]])-FIND("/",Table13[[#This Row],[spawner_sku]])),Table1[Entity Prefab])),10,1,1,"Entities"))</f>
        <v>25</v>
      </c>
      <c r="CA325">
        <f ca="1">ROUND((Table13[[#This Row],[XP]]*Table13[[#This Row],[entity_spawned (AVG)]])*(Table13[[#This Row],[activating_chance]]/100),0)</f>
        <v>25</v>
      </c>
      <c r="CB325" s="73" t="s">
        <v>351</v>
      </c>
      <c r="CD325" t="s">
        <v>401</v>
      </c>
      <c r="CE325">
        <v>1</v>
      </c>
      <c r="CF325">
        <v>220</v>
      </c>
      <c r="CG325">
        <v>100</v>
      </c>
      <c r="CH325">
        <f ca="1">INDIRECT(ADDRESS(11+(MATCH(RIGHT(Table14[[#This Row],[spawner_sku]],LEN(Table14[[#This Row],[spawner_sku]])-FIND("/",Table14[[#This Row],[spawner_sku]])),Table1[Entity Prefab])),10,1,1,"Entities"))</f>
        <v>75</v>
      </c>
      <c r="CI325">
        <f ca="1">ROUND((Table14[[#This Row],[XP]]*Table14[[#This Row],[entity_spawned (AVG)]])*(Table14[[#This Row],[activating_chance]]/100),0)</f>
        <v>75</v>
      </c>
      <c r="CJ325" s="73" t="s">
        <v>352</v>
      </c>
    </row>
    <row r="326" spans="2:88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Prefab])),10,1,1,"Entities"))</f>
        <v>175</v>
      </c>
      <c r="G326" s="76">
        <f ca="1">ROUND((Table245[[#This Row],[XP]]*Table245[[#This Row],[entity_spawned (AVG)]])*(Table245[[#This Row],[activating_chance]]/100),0)</f>
        <v>175</v>
      </c>
      <c r="H326" s="73" t="s">
        <v>352</v>
      </c>
      <c r="Z326" t="s">
        <v>398</v>
      </c>
      <c r="AA326">
        <v>1</v>
      </c>
      <c r="AB32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351</v>
      </c>
      <c r="AX326" t="s">
        <v>463</v>
      </c>
      <c r="AY326">
        <v>1</v>
      </c>
      <c r="AZ32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Prefab])),10,1,1,"Entities"))</f>
        <v>0</v>
      </c>
      <c r="BC326" s="76">
        <f ca="1">ROUND((Table61011[[#This Row],[XP]]*Table61011[[#This Row],[entity_spawned (AVG)]])*(Table61011[[#This Row],[activating_chance]]/100),0)</f>
        <v>0</v>
      </c>
      <c r="BD326" s="73" t="s">
        <v>352</v>
      </c>
      <c r="BF326" t="s">
        <v>258</v>
      </c>
      <c r="BG326">
        <v>1</v>
      </c>
      <c r="BH326">
        <v>150</v>
      </c>
      <c r="BI326">
        <v>30</v>
      </c>
      <c r="BJ326">
        <f ca="1">INDIRECT(ADDRESS(11+(MATCH(RIGHT(Table11[[#This Row],[spawner_sku]],LEN(Table11[[#This Row],[spawner_sku]])-FIND("/",Table11[[#This Row],[spawner_sku]])),Table1[Entity Prefab])),10,1,1,"Entities"))</f>
        <v>25</v>
      </c>
      <c r="BK326">
        <f ca="1">ROUND((Table11[[#This Row],[XP]]*Table11[[#This Row],[entity_spawned (AVG)]])*(Table11[[#This Row],[activating_chance]]/100),0)</f>
        <v>8</v>
      </c>
      <c r="BL326" s="73" t="s">
        <v>351</v>
      </c>
      <c r="BV326" t="s">
        <v>396</v>
      </c>
      <c r="BW326">
        <v>7</v>
      </c>
      <c r="BX326">
        <v>100</v>
      </c>
      <c r="BY326">
        <v>80</v>
      </c>
      <c r="BZ326">
        <f ca="1">INDIRECT(ADDRESS(11+(MATCH(RIGHT(Table13[[#This Row],[spawner_sku]],LEN(Table13[[#This Row],[spawner_sku]])-FIND("/",Table13[[#This Row],[spawner_sku]])),Table1[Entity Prefab])),10,1,1,"Entities"))</f>
        <v>25</v>
      </c>
      <c r="CA326">
        <f ca="1">ROUND((Table13[[#This Row],[XP]]*Table13[[#This Row],[entity_spawned (AVG)]])*(Table13[[#This Row],[activating_chance]]/100),0)</f>
        <v>140</v>
      </c>
      <c r="CB326" s="73" t="s">
        <v>351</v>
      </c>
      <c r="CD326" t="s">
        <v>401</v>
      </c>
      <c r="CE326">
        <v>1</v>
      </c>
      <c r="CF326">
        <v>220</v>
      </c>
      <c r="CG326">
        <v>100</v>
      </c>
      <c r="CH326">
        <f ca="1">INDIRECT(ADDRESS(11+(MATCH(RIGHT(Table14[[#This Row],[spawner_sku]],LEN(Table14[[#This Row],[spawner_sku]])-FIND("/",Table14[[#This Row],[spawner_sku]])),Table1[Entity Prefab])),10,1,1,"Entities"))</f>
        <v>75</v>
      </c>
      <c r="CI326">
        <f ca="1">ROUND((Table14[[#This Row],[XP]]*Table14[[#This Row],[entity_spawned (AVG)]])*(Table14[[#This Row],[activating_chance]]/100),0)</f>
        <v>75</v>
      </c>
      <c r="CJ326" s="73" t="s">
        <v>352</v>
      </c>
    </row>
    <row r="327" spans="2:88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Prefab])),10,1,1,"Entities"))</f>
        <v>175</v>
      </c>
      <c r="G327" s="76">
        <f ca="1">ROUND((Table245[[#This Row],[XP]]*Table245[[#This Row],[entity_spawned (AVG)]])*(Table245[[#This Row],[activating_chance]]/100),0)</f>
        <v>175</v>
      </c>
      <c r="H327" s="73" t="s">
        <v>352</v>
      </c>
      <c r="Z327" t="s">
        <v>398</v>
      </c>
      <c r="AA327">
        <v>1</v>
      </c>
      <c r="AB327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351</v>
      </c>
      <c r="AX327" t="s">
        <v>463</v>
      </c>
      <c r="AY327">
        <v>1</v>
      </c>
      <c r="AZ327">
        <v>180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Prefab])),10,1,1,"Entities"))</f>
        <v>0</v>
      </c>
      <c r="BC327" s="76">
        <f ca="1">ROUND((Table61011[[#This Row],[XP]]*Table61011[[#This Row],[entity_spawned (AVG)]])*(Table61011[[#This Row],[activating_chance]]/100),0)</f>
        <v>0</v>
      </c>
      <c r="BD327" s="73" t="s">
        <v>352</v>
      </c>
      <c r="BF327" t="s">
        <v>258</v>
      </c>
      <c r="BG327">
        <v>1</v>
      </c>
      <c r="BH327">
        <v>150</v>
      </c>
      <c r="BI327">
        <v>100</v>
      </c>
      <c r="BJ327">
        <f ca="1">INDIRECT(ADDRESS(11+(MATCH(RIGHT(Table11[[#This Row],[spawner_sku]],LEN(Table11[[#This Row],[spawner_sku]])-FIND("/",Table11[[#This Row],[spawner_sku]])),Table1[Entity Prefab])),10,1,1,"Entities"))</f>
        <v>25</v>
      </c>
      <c r="BK327">
        <f ca="1">ROUND((Table11[[#This Row],[XP]]*Table11[[#This Row],[entity_spawned (AVG)]])*(Table11[[#This Row],[activating_chance]]/100),0)</f>
        <v>25</v>
      </c>
      <c r="BL327" s="73" t="s">
        <v>351</v>
      </c>
      <c r="BV327" t="s">
        <v>396</v>
      </c>
      <c r="BW327">
        <v>7</v>
      </c>
      <c r="BX327">
        <v>100</v>
      </c>
      <c r="BY327">
        <v>30</v>
      </c>
      <c r="BZ327">
        <f ca="1">INDIRECT(ADDRESS(11+(MATCH(RIGHT(Table13[[#This Row],[spawner_sku]],LEN(Table13[[#This Row],[spawner_sku]])-FIND("/",Table13[[#This Row],[spawner_sku]])),Table1[Entity Prefab])),10,1,1,"Entities"))</f>
        <v>25</v>
      </c>
      <c r="CA327">
        <f ca="1">ROUND((Table13[[#This Row],[XP]]*Table13[[#This Row],[entity_spawned (AVG)]])*(Table13[[#This Row],[activating_chance]]/100),0)</f>
        <v>53</v>
      </c>
      <c r="CB327" s="73" t="s">
        <v>351</v>
      </c>
      <c r="CD327" t="s">
        <v>401</v>
      </c>
      <c r="CE327">
        <v>1</v>
      </c>
      <c r="CF327">
        <v>220</v>
      </c>
      <c r="CG327">
        <v>100</v>
      </c>
      <c r="CH327">
        <f ca="1">INDIRECT(ADDRESS(11+(MATCH(RIGHT(Table14[[#This Row],[spawner_sku]],LEN(Table14[[#This Row],[spawner_sku]])-FIND("/",Table14[[#This Row],[spawner_sku]])),Table1[Entity Prefab])),10,1,1,"Entities"))</f>
        <v>75</v>
      </c>
      <c r="CI327">
        <f ca="1">ROUND((Table14[[#This Row],[XP]]*Table14[[#This Row],[entity_spawned (AVG)]])*(Table14[[#This Row],[activating_chance]]/100),0)</f>
        <v>75</v>
      </c>
      <c r="CJ327" s="73" t="s">
        <v>352</v>
      </c>
    </row>
    <row r="328" spans="2:88" x14ac:dyDescent="0.25">
      <c r="B328" s="74" t="s">
        <v>243</v>
      </c>
      <c r="C328">
        <v>1</v>
      </c>
      <c r="D328" s="76">
        <v>1500</v>
      </c>
      <c r="E328" s="76">
        <v>100</v>
      </c>
      <c r="F328" s="76">
        <f ca="1">INDIRECT(ADDRESS(11+(MATCH(RIGHT(Table245[[#This Row],[spawner_sku]],LEN(Table245[[#This Row],[spawner_sku]])-FIND("/",Table245[[#This Row],[spawner_sku]])),Table1[Entity Prefab])),10,1,1,"Entities"))</f>
        <v>175</v>
      </c>
      <c r="G328" s="76">
        <f ca="1">ROUND((Table245[[#This Row],[XP]]*Table245[[#This Row],[entity_spawned (AVG)]])*(Table245[[#This Row],[activating_chance]]/100),0)</f>
        <v>175</v>
      </c>
      <c r="H328" s="73" t="s">
        <v>352</v>
      </c>
      <c r="Z328" t="s">
        <v>398</v>
      </c>
      <c r="AA328">
        <v>1</v>
      </c>
      <c r="AB328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351</v>
      </c>
      <c r="AX328" t="s">
        <v>463</v>
      </c>
      <c r="AY328">
        <v>1</v>
      </c>
      <c r="AZ328">
        <v>220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Prefab])),10,1,1,"Entities"))</f>
        <v>0</v>
      </c>
      <c r="BC328" s="76">
        <f ca="1">ROUND((Table61011[[#This Row],[XP]]*Table61011[[#This Row],[entity_spawned (AVG)]])*(Table61011[[#This Row],[activating_chance]]/100),0)</f>
        <v>0</v>
      </c>
      <c r="BD328" s="73" t="s">
        <v>352</v>
      </c>
      <c r="BF328" t="s">
        <v>258</v>
      </c>
      <c r="BG328">
        <v>1</v>
      </c>
      <c r="BH328">
        <v>150</v>
      </c>
      <c r="BI328">
        <v>100</v>
      </c>
      <c r="BJ328">
        <f ca="1">INDIRECT(ADDRESS(11+(MATCH(RIGHT(Table11[[#This Row],[spawner_sku]],LEN(Table11[[#This Row],[spawner_sku]])-FIND("/",Table11[[#This Row],[spawner_sku]])),Table1[Entity Prefab])),10,1,1,"Entities"))</f>
        <v>25</v>
      </c>
      <c r="BK328">
        <f ca="1">ROUND((Table11[[#This Row],[XP]]*Table11[[#This Row],[entity_spawned (AVG)]])*(Table11[[#This Row],[activating_chance]]/100),0)</f>
        <v>25</v>
      </c>
      <c r="BL328" s="73" t="s">
        <v>351</v>
      </c>
      <c r="BV328" t="s">
        <v>396</v>
      </c>
      <c r="BW328">
        <v>2</v>
      </c>
      <c r="BX328">
        <v>100</v>
      </c>
      <c r="BY328">
        <v>80</v>
      </c>
      <c r="BZ328">
        <f ca="1">INDIRECT(ADDRESS(11+(MATCH(RIGHT(Table13[[#This Row],[spawner_sku]],LEN(Table13[[#This Row],[spawner_sku]])-FIND("/",Table13[[#This Row],[spawner_sku]])),Table1[Entity Prefab])),10,1,1,"Entities"))</f>
        <v>25</v>
      </c>
      <c r="CA328">
        <f ca="1">ROUND((Table13[[#This Row],[XP]]*Table13[[#This Row],[entity_spawned (AVG)]])*(Table13[[#This Row],[activating_chance]]/100),0)</f>
        <v>40</v>
      </c>
      <c r="CB328" s="73" t="s">
        <v>351</v>
      </c>
      <c r="CD328" t="s">
        <v>565</v>
      </c>
      <c r="CE328">
        <v>1</v>
      </c>
      <c r="CF328">
        <v>300</v>
      </c>
      <c r="CG328">
        <v>100</v>
      </c>
      <c r="CH328">
        <f ca="1">INDIRECT(ADDRESS(11+(MATCH(RIGHT(Table14[[#This Row],[spawner_sku]],LEN(Table14[[#This Row],[spawner_sku]])-FIND("/",Table14[[#This Row],[spawner_sku]])),Table1[Entity Prefab])),10,1,1,"Entities"))</f>
        <v>105</v>
      </c>
      <c r="CI328">
        <f ca="1">ROUND((Table14[[#This Row],[XP]]*Table14[[#This Row],[entity_spawned (AVG)]])*(Table14[[#This Row],[activating_chance]]/100),0)</f>
        <v>105</v>
      </c>
      <c r="CJ328" s="73" t="s">
        <v>352</v>
      </c>
    </row>
    <row r="329" spans="2:88" x14ac:dyDescent="0.25">
      <c r="B329" s="74" t="s">
        <v>243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Prefab])),10,1,1,"Entities"))</f>
        <v>175</v>
      </c>
      <c r="G329" s="76">
        <f ca="1">ROUND((Table245[[#This Row],[XP]]*Table245[[#This Row],[entity_spawned (AVG)]])*(Table245[[#This Row],[activating_chance]]/100),0)</f>
        <v>175</v>
      </c>
      <c r="H329" s="73" t="s">
        <v>352</v>
      </c>
      <c r="Z329" t="s">
        <v>398</v>
      </c>
      <c r="AA329">
        <v>1</v>
      </c>
      <c r="AB329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351</v>
      </c>
      <c r="AX329" t="s">
        <v>463</v>
      </c>
      <c r="AY329">
        <v>1</v>
      </c>
      <c r="AZ329">
        <v>220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Prefab])),10,1,1,"Entities"))</f>
        <v>0</v>
      </c>
      <c r="BC329" s="76">
        <f ca="1">ROUND((Table61011[[#This Row],[XP]]*Table61011[[#This Row],[entity_spawned (AVG)]])*(Table61011[[#This Row],[activating_chance]]/100),0)</f>
        <v>0</v>
      </c>
      <c r="BD329" s="73" t="s">
        <v>352</v>
      </c>
      <c r="BF329" t="s">
        <v>258</v>
      </c>
      <c r="BG329">
        <v>1</v>
      </c>
      <c r="BH329">
        <v>150</v>
      </c>
      <c r="BI329">
        <v>100</v>
      </c>
      <c r="BJ329">
        <f ca="1">INDIRECT(ADDRESS(11+(MATCH(RIGHT(Table11[[#This Row],[spawner_sku]],LEN(Table11[[#This Row],[spawner_sku]])-FIND("/",Table11[[#This Row],[spawner_sku]])),Table1[Entity Prefab])),10,1,1,"Entities"))</f>
        <v>25</v>
      </c>
      <c r="BK329">
        <f ca="1">ROUND((Table11[[#This Row],[XP]]*Table11[[#This Row],[entity_spawned (AVG)]])*(Table11[[#This Row],[activating_chance]]/100),0)</f>
        <v>25</v>
      </c>
      <c r="BL329" s="73" t="s">
        <v>351</v>
      </c>
      <c r="BV329" t="s">
        <v>396</v>
      </c>
      <c r="BW329">
        <v>1</v>
      </c>
      <c r="BX329">
        <v>100</v>
      </c>
      <c r="BY329">
        <v>100</v>
      </c>
      <c r="BZ329">
        <f ca="1">INDIRECT(ADDRESS(11+(MATCH(RIGHT(Table13[[#This Row],[spawner_sku]],LEN(Table13[[#This Row],[spawner_sku]])-FIND("/",Table13[[#This Row],[spawner_sku]])),Table1[Entity Prefab])),10,1,1,"Entities"))</f>
        <v>25</v>
      </c>
      <c r="CA329">
        <f ca="1">ROUND((Table13[[#This Row],[XP]]*Table13[[#This Row],[entity_spawned (AVG)]])*(Table13[[#This Row],[activating_chance]]/100),0)</f>
        <v>25</v>
      </c>
      <c r="CB329" s="73" t="s">
        <v>351</v>
      </c>
      <c r="CD329" t="s">
        <v>565</v>
      </c>
      <c r="CE329">
        <v>1</v>
      </c>
      <c r="CF329">
        <v>220</v>
      </c>
      <c r="CG329">
        <v>100</v>
      </c>
      <c r="CH329">
        <f ca="1">INDIRECT(ADDRESS(11+(MATCH(RIGHT(Table14[[#This Row],[spawner_sku]],LEN(Table14[[#This Row],[spawner_sku]])-FIND("/",Table14[[#This Row],[spawner_sku]])),Table1[Entity Prefab])),10,1,1,"Entities"))</f>
        <v>105</v>
      </c>
      <c r="CI329">
        <f ca="1">ROUND((Table14[[#This Row],[XP]]*Table14[[#This Row],[entity_spawned (AVG)]])*(Table14[[#This Row],[activating_chance]]/100),0)</f>
        <v>105</v>
      </c>
      <c r="CJ329" s="73" t="s">
        <v>352</v>
      </c>
    </row>
    <row r="330" spans="2:88" x14ac:dyDescent="0.25">
      <c r="B330" s="74" t="s">
        <v>244</v>
      </c>
      <c r="C330">
        <v>1</v>
      </c>
      <c r="D330" s="76">
        <v>1500</v>
      </c>
      <c r="E330" s="76">
        <v>80</v>
      </c>
      <c r="F330" s="76">
        <f ca="1">INDIRECT(ADDRESS(11+(MATCH(RIGHT(Table245[[#This Row],[spawner_sku]],LEN(Table245[[#This Row],[spawner_sku]])-FIND("/",Table245[[#This Row],[spawner_sku]])),Table1[Entity Prefab])),10,1,1,"Entities"))</f>
        <v>175</v>
      </c>
      <c r="G330" s="76">
        <f ca="1">ROUND((Table245[[#This Row],[XP]]*Table245[[#This Row],[entity_spawned (AVG)]])*(Table245[[#This Row],[activating_chance]]/100),0)</f>
        <v>140</v>
      </c>
      <c r="H330" s="73" t="s">
        <v>352</v>
      </c>
      <c r="Z330" t="s">
        <v>398</v>
      </c>
      <c r="AA330">
        <v>1</v>
      </c>
      <c r="AB330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351</v>
      </c>
      <c r="AX330" t="s">
        <v>463</v>
      </c>
      <c r="AY330">
        <v>1</v>
      </c>
      <c r="AZ330">
        <v>220</v>
      </c>
      <c r="BA330" s="76">
        <v>100</v>
      </c>
      <c r="BB330">
        <f ca="1">INDIRECT(ADDRESS(11+(MATCH(RIGHT(Table61011[[#This Row],[spawner_sku]],LEN(Table61011[[#This Row],[spawner_sku]])-FIND("/",Table61011[[#This Row],[spawner_sku]])),Table1[Entity Prefab])),10,1,1,"Entities"))</f>
        <v>0</v>
      </c>
      <c r="BC330" s="76">
        <f ca="1">ROUND((Table61011[[#This Row],[XP]]*Table61011[[#This Row],[entity_spawned (AVG)]])*(Table61011[[#This Row],[activating_chance]]/100),0)</f>
        <v>0</v>
      </c>
      <c r="BD330" s="73" t="s">
        <v>352</v>
      </c>
      <c r="BF330" t="s">
        <v>258</v>
      </c>
      <c r="BG330">
        <v>1</v>
      </c>
      <c r="BH330">
        <v>150</v>
      </c>
      <c r="BI330">
        <v>100</v>
      </c>
      <c r="BJ330">
        <f ca="1">INDIRECT(ADDRESS(11+(MATCH(RIGHT(Table11[[#This Row],[spawner_sku]],LEN(Table11[[#This Row],[spawner_sku]])-FIND("/",Table11[[#This Row],[spawner_sku]])),Table1[Entity Prefab])),10,1,1,"Entities"))</f>
        <v>25</v>
      </c>
      <c r="BK330">
        <f ca="1">ROUND((Table11[[#This Row],[XP]]*Table11[[#This Row],[entity_spawned (AVG)]])*(Table11[[#This Row],[activating_chance]]/100),0)</f>
        <v>25</v>
      </c>
      <c r="BL330" s="73" t="s">
        <v>351</v>
      </c>
      <c r="BV330" t="s">
        <v>396</v>
      </c>
      <c r="BW330">
        <v>5</v>
      </c>
      <c r="BX330">
        <v>100</v>
      </c>
      <c r="BY330">
        <v>100</v>
      </c>
      <c r="BZ330">
        <f ca="1">INDIRECT(ADDRESS(11+(MATCH(RIGHT(Table13[[#This Row],[spawner_sku]],LEN(Table13[[#This Row],[spawner_sku]])-FIND("/",Table13[[#This Row],[spawner_sku]])),Table1[Entity Prefab])),10,1,1,"Entities"))</f>
        <v>25</v>
      </c>
      <c r="CA330">
        <f ca="1">ROUND((Table13[[#This Row],[XP]]*Table13[[#This Row],[entity_spawned (AVG)]])*(Table13[[#This Row],[activating_chance]]/100),0)</f>
        <v>125</v>
      </c>
      <c r="CB330" s="73" t="s">
        <v>351</v>
      </c>
      <c r="CD330" t="s">
        <v>565</v>
      </c>
      <c r="CE330">
        <v>1</v>
      </c>
      <c r="CF330">
        <v>300</v>
      </c>
      <c r="CG330">
        <v>100</v>
      </c>
      <c r="CH330">
        <f ca="1">INDIRECT(ADDRESS(11+(MATCH(RIGHT(Table14[[#This Row],[spawner_sku]],LEN(Table14[[#This Row],[spawner_sku]])-FIND("/",Table14[[#This Row],[spawner_sku]])),Table1[Entity Prefab])),10,1,1,"Entities"))</f>
        <v>105</v>
      </c>
      <c r="CI330">
        <f ca="1">ROUND((Table14[[#This Row],[XP]]*Table14[[#This Row],[entity_spawned (AVG)]])*(Table14[[#This Row],[activating_chance]]/100),0)</f>
        <v>105</v>
      </c>
      <c r="CJ330" s="73" t="s">
        <v>352</v>
      </c>
    </row>
    <row r="331" spans="2:88" x14ac:dyDescent="0.25">
      <c r="B331" s="74" t="s">
        <v>244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Prefab])),10,1,1,"Entities"))</f>
        <v>175</v>
      </c>
      <c r="G331" s="76">
        <f ca="1">ROUND((Table245[[#This Row],[XP]]*Table245[[#This Row],[entity_spawned (AVG)]])*(Table245[[#This Row],[activating_chance]]/100),0)</f>
        <v>175</v>
      </c>
      <c r="H331" s="73" t="s">
        <v>352</v>
      </c>
      <c r="Z331" t="s">
        <v>398</v>
      </c>
      <c r="AA331">
        <v>1</v>
      </c>
      <c r="AB331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351</v>
      </c>
      <c r="AX331" t="s">
        <v>463</v>
      </c>
      <c r="AY331">
        <v>1</v>
      </c>
      <c r="AZ331">
        <v>200</v>
      </c>
      <c r="BA331" s="76">
        <v>100</v>
      </c>
      <c r="BB331">
        <f ca="1">INDIRECT(ADDRESS(11+(MATCH(RIGHT(Table61011[[#This Row],[spawner_sku]],LEN(Table61011[[#This Row],[spawner_sku]])-FIND("/",Table61011[[#This Row],[spawner_sku]])),Table1[Entity Prefab])),10,1,1,"Entities"))</f>
        <v>0</v>
      </c>
      <c r="BC331" s="76">
        <f ca="1">ROUND((Table61011[[#This Row],[XP]]*Table61011[[#This Row],[entity_spawned (AVG)]])*(Table61011[[#This Row],[activating_chance]]/100),0)</f>
        <v>0</v>
      </c>
      <c r="BD331" s="73" t="s">
        <v>352</v>
      </c>
      <c r="BF331" t="s">
        <v>258</v>
      </c>
      <c r="BG331">
        <v>1</v>
      </c>
      <c r="BH331">
        <v>150</v>
      </c>
      <c r="BI331">
        <v>100</v>
      </c>
      <c r="BJ331">
        <f ca="1">INDIRECT(ADDRESS(11+(MATCH(RIGHT(Table11[[#This Row],[spawner_sku]],LEN(Table11[[#This Row],[spawner_sku]])-FIND("/",Table11[[#This Row],[spawner_sku]])),Table1[Entity Prefab])),10,1,1,"Entities"))</f>
        <v>25</v>
      </c>
      <c r="BK331">
        <f ca="1">ROUND((Table11[[#This Row],[XP]]*Table11[[#This Row],[entity_spawned (AVG)]])*(Table11[[#This Row],[activating_chance]]/100),0)</f>
        <v>25</v>
      </c>
      <c r="BL331" s="73" t="s">
        <v>351</v>
      </c>
      <c r="BV331" t="s">
        <v>396</v>
      </c>
      <c r="BW331">
        <v>3</v>
      </c>
      <c r="BX331">
        <v>100</v>
      </c>
      <c r="BY331">
        <v>100</v>
      </c>
      <c r="BZ331">
        <f ca="1">INDIRECT(ADDRESS(11+(MATCH(RIGHT(Table13[[#This Row],[spawner_sku]],LEN(Table13[[#This Row],[spawner_sku]])-FIND("/",Table13[[#This Row],[spawner_sku]])),Table1[Entity Prefab])),10,1,1,"Entities"))</f>
        <v>25</v>
      </c>
      <c r="CA331">
        <f ca="1">ROUND((Table13[[#This Row],[XP]]*Table13[[#This Row],[entity_spawned (AVG)]])*(Table13[[#This Row],[activating_chance]]/100),0)</f>
        <v>75</v>
      </c>
      <c r="CB331" s="73" t="s">
        <v>351</v>
      </c>
      <c r="CD331" t="s">
        <v>565</v>
      </c>
      <c r="CE331">
        <v>1</v>
      </c>
      <c r="CF331">
        <v>300</v>
      </c>
      <c r="CG331">
        <v>100</v>
      </c>
      <c r="CH331">
        <f ca="1">INDIRECT(ADDRESS(11+(MATCH(RIGHT(Table14[[#This Row],[spawner_sku]],LEN(Table14[[#This Row],[spawner_sku]])-FIND("/",Table14[[#This Row],[spawner_sku]])),Table1[Entity Prefab])),10,1,1,"Entities"))</f>
        <v>105</v>
      </c>
      <c r="CI331">
        <f ca="1">ROUND((Table14[[#This Row],[XP]]*Table14[[#This Row],[entity_spawned (AVG)]])*(Table14[[#This Row],[activating_chance]]/100),0)</f>
        <v>105</v>
      </c>
      <c r="CJ331" s="73" t="s">
        <v>352</v>
      </c>
    </row>
    <row r="332" spans="2:88" x14ac:dyDescent="0.25">
      <c r="B332" s="74" t="s">
        <v>244</v>
      </c>
      <c r="C332">
        <v>1</v>
      </c>
      <c r="D332" s="76">
        <v>1500</v>
      </c>
      <c r="E332" s="76">
        <v>80</v>
      </c>
      <c r="F332" s="76">
        <f ca="1">INDIRECT(ADDRESS(11+(MATCH(RIGHT(Table245[[#This Row],[spawner_sku]],LEN(Table245[[#This Row],[spawner_sku]])-FIND("/",Table245[[#This Row],[spawner_sku]])),Table1[Entity Prefab])),10,1,1,"Entities"))</f>
        <v>175</v>
      </c>
      <c r="G332" s="76">
        <f ca="1">ROUND((Table245[[#This Row],[XP]]*Table245[[#This Row],[entity_spawned (AVG)]])*(Table245[[#This Row],[activating_chance]]/100),0)</f>
        <v>140</v>
      </c>
      <c r="H332" s="73" t="s">
        <v>352</v>
      </c>
      <c r="Z332" t="s">
        <v>398</v>
      </c>
      <c r="AA332">
        <v>1</v>
      </c>
      <c r="AB332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351</v>
      </c>
      <c r="AX332" t="s">
        <v>463</v>
      </c>
      <c r="AY332">
        <v>1</v>
      </c>
      <c r="AZ332">
        <v>200</v>
      </c>
      <c r="BA332" s="76">
        <v>100</v>
      </c>
      <c r="BB332">
        <f ca="1">INDIRECT(ADDRESS(11+(MATCH(RIGHT(Table61011[[#This Row],[spawner_sku]],LEN(Table61011[[#This Row],[spawner_sku]])-FIND("/",Table61011[[#This Row],[spawner_sku]])),Table1[Entity Prefab])),10,1,1,"Entities"))</f>
        <v>0</v>
      </c>
      <c r="BC332" s="76">
        <f ca="1">ROUND((Table61011[[#This Row],[XP]]*Table61011[[#This Row],[entity_spawned (AVG)]])*(Table61011[[#This Row],[activating_chance]]/100),0)</f>
        <v>0</v>
      </c>
      <c r="BD332" s="73" t="s">
        <v>352</v>
      </c>
      <c r="BF332" t="s">
        <v>258</v>
      </c>
      <c r="BG332">
        <v>1</v>
      </c>
      <c r="BH332">
        <v>150</v>
      </c>
      <c r="BI332">
        <v>20</v>
      </c>
      <c r="BJ332">
        <f ca="1">INDIRECT(ADDRESS(11+(MATCH(RIGHT(Table11[[#This Row],[spawner_sku]],LEN(Table11[[#This Row],[spawner_sku]])-FIND("/",Table11[[#This Row],[spawner_sku]])),Table1[Entity Prefab])),10,1,1,"Entities"))</f>
        <v>25</v>
      </c>
      <c r="BK332">
        <f ca="1">ROUND((Table11[[#This Row],[XP]]*Table11[[#This Row],[entity_spawned (AVG)]])*(Table11[[#This Row],[activating_chance]]/100),0)</f>
        <v>5</v>
      </c>
      <c r="BL332" s="73" t="s">
        <v>351</v>
      </c>
      <c r="BV332" t="s">
        <v>396</v>
      </c>
      <c r="BW332">
        <v>1</v>
      </c>
      <c r="BX332">
        <v>100</v>
      </c>
      <c r="BY332">
        <v>80</v>
      </c>
      <c r="BZ332">
        <f ca="1">INDIRECT(ADDRESS(11+(MATCH(RIGHT(Table13[[#This Row],[spawner_sku]],LEN(Table13[[#This Row],[spawner_sku]])-FIND("/",Table13[[#This Row],[spawner_sku]])),Table1[Entity Prefab])),10,1,1,"Entities"))</f>
        <v>25</v>
      </c>
      <c r="CA332">
        <f ca="1">ROUND((Table13[[#This Row],[XP]]*Table13[[#This Row],[entity_spawned (AVG)]])*(Table13[[#This Row],[activating_chance]]/100),0)</f>
        <v>20</v>
      </c>
      <c r="CB332" s="73" t="s">
        <v>351</v>
      </c>
      <c r="CD332" t="s">
        <v>565</v>
      </c>
      <c r="CE332">
        <v>1</v>
      </c>
      <c r="CF332">
        <v>300</v>
      </c>
      <c r="CG332">
        <v>100</v>
      </c>
      <c r="CH332">
        <f ca="1">INDIRECT(ADDRESS(11+(MATCH(RIGHT(Table14[[#This Row],[spawner_sku]],LEN(Table14[[#This Row],[spawner_sku]])-FIND("/",Table14[[#This Row],[spawner_sku]])),Table1[Entity Prefab])),10,1,1,"Entities"))</f>
        <v>105</v>
      </c>
      <c r="CI332">
        <f ca="1">ROUND((Table14[[#This Row],[XP]]*Table14[[#This Row],[entity_spawned (AVG)]])*(Table14[[#This Row],[activating_chance]]/100),0)</f>
        <v>105</v>
      </c>
      <c r="CJ332" s="73" t="s">
        <v>352</v>
      </c>
    </row>
    <row r="333" spans="2:88" x14ac:dyDescent="0.25">
      <c r="B333" s="74" t="s">
        <v>244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Prefab])),10,1,1,"Entities"))</f>
        <v>175</v>
      </c>
      <c r="G333" s="76">
        <f ca="1">ROUND((Table245[[#This Row],[XP]]*Table245[[#This Row],[entity_spawned (AVG)]])*(Table245[[#This Row],[activating_chance]]/100),0)</f>
        <v>175</v>
      </c>
      <c r="H333" s="73" t="s">
        <v>352</v>
      </c>
      <c r="Z333" t="s">
        <v>398</v>
      </c>
      <c r="AA333">
        <v>1</v>
      </c>
      <c r="AB333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351</v>
      </c>
      <c r="AX333" t="s">
        <v>463</v>
      </c>
      <c r="AY333">
        <v>1</v>
      </c>
      <c r="AZ333">
        <v>220</v>
      </c>
      <c r="BA333" s="76">
        <v>100</v>
      </c>
      <c r="BB333">
        <f ca="1">INDIRECT(ADDRESS(11+(MATCH(RIGHT(Table61011[[#This Row],[spawner_sku]],LEN(Table61011[[#This Row],[spawner_sku]])-FIND("/",Table61011[[#This Row],[spawner_sku]])),Table1[Entity Prefab])),10,1,1,"Entities"))</f>
        <v>0</v>
      </c>
      <c r="BC333" s="76">
        <f ca="1">ROUND((Table61011[[#This Row],[XP]]*Table61011[[#This Row],[entity_spawned (AVG)]])*(Table61011[[#This Row],[activating_chance]]/100),0)</f>
        <v>0</v>
      </c>
      <c r="BD333" s="73" t="s">
        <v>352</v>
      </c>
      <c r="BF333" t="s">
        <v>258</v>
      </c>
      <c r="BG333">
        <v>1</v>
      </c>
      <c r="BH333">
        <v>150</v>
      </c>
      <c r="BI333">
        <v>80</v>
      </c>
      <c r="BJ333">
        <f ca="1">INDIRECT(ADDRESS(11+(MATCH(RIGHT(Table11[[#This Row],[spawner_sku]],LEN(Table11[[#This Row],[spawner_sku]])-FIND("/",Table11[[#This Row],[spawner_sku]])),Table1[Entity Prefab])),10,1,1,"Entities"))</f>
        <v>25</v>
      </c>
      <c r="BK333">
        <f ca="1">ROUND((Table11[[#This Row],[XP]]*Table11[[#This Row],[entity_spawned (AVG)]])*(Table11[[#This Row],[activating_chance]]/100),0)</f>
        <v>20</v>
      </c>
      <c r="BL333" s="73" t="s">
        <v>351</v>
      </c>
      <c r="BV333" t="s">
        <v>396</v>
      </c>
      <c r="BW333">
        <v>3</v>
      </c>
      <c r="BX333">
        <v>100</v>
      </c>
      <c r="BY333">
        <v>80</v>
      </c>
      <c r="BZ333">
        <f ca="1">INDIRECT(ADDRESS(11+(MATCH(RIGHT(Table13[[#This Row],[spawner_sku]],LEN(Table13[[#This Row],[spawner_sku]])-FIND("/",Table13[[#This Row],[spawner_sku]])),Table1[Entity Prefab])),10,1,1,"Entities"))</f>
        <v>25</v>
      </c>
      <c r="CA333">
        <f ca="1">ROUND((Table13[[#This Row],[XP]]*Table13[[#This Row],[entity_spawned (AVG)]])*(Table13[[#This Row],[activating_chance]]/100),0)</f>
        <v>60</v>
      </c>
      <c r="CB333" s="73" t="s">
        <v>351</v>
      </c>
      <c r="CD333" t="s">
        <v>565</v>
      </c>
      <c r="CE333">
        <v>1</v>
      </c>
      <c r="CF333">
        <v>300</v>
      </c>
      <c r="CG333">
        <v>100</v>
      </c>
      <c r="CH333">
        <f ca="1">INDIRECT(ADDRESS(11+(MATCH(RIGHT(Table14[[#This Row],[spawner_sku]],LEN(Table14[[#This Row],[spawner_sku]])-FIND("/",Table14[[#This Row],[spawner_sku]])),Table1[Entity Prefab])),10,1,1,"Entities"))</f>
        <v>105</v>
      </c>
      <c r="CI333">
        <f ca="1">ROUND((Table14[[#This Row],[XP]]*Table14[[#This Row],[entity_spawned (AVG)]])*(Table14[[#This Row],[activating_chance]]/100),0)</f>
        <v>105</v>
      </c>
      <c r="CJ333" s="73" t="s">
        <v>352</v>
      </c>
    </row>
    <row r="334" spans="2:88" x14ac:dyDescent="0.25">
      <c r="B334" s="74" t="s">
        <v>244</v>
      </c>
      <c r="C334">
        <v>1</v>
      </c>
      <c r="D334" s="76">
        <v>1500</v>
      </c>
      <c r="E334" s="76">
        <v>80</v>
      </c>
      <c r="F334" s="76">
        <f ca="1">INDIRECT(ADDRESS(11+(MATCH(RIGHT(Table245[[#This Row],[spawner_sku]],LEN(Table245[[#This Row],[spawner_sku]])-FIND("/",Table245[[#This Row],[spawner_sku]])),Table1[Entity Prefab])),10,1,1,"Entities"))</f>
        <v>175</v>
      </c>
      <c r="G334" s="76">
        <f ca="1">ROUND((Table245[[#This Row],[XP]]*Table245[[#This Row],[entity_spawned (AVG)]])*(Table245[[#This Row],[activating_chance]]/100),0)</f>
        <v>140</v>
      </c>
      <c r="H334" s="73" t="s">
        <v>352</v>
      </c>
      <c r="Z334" t="s">
        <v>398</v>
      </c>
      <c r="AA334">
        <v>1</v>
      </c>
      <c r="AB334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351</v>
      </c>
      <c r="AX334" t="s">
        <v>463</v>
      </c>
      <c r="AY334">
        <v>1</v>
      </c>
      <c r="AZ334">
        <v>180</v>
      </c>
      <c r="BA334" s="76">
        <v>100</v>
      </c>
      <c r="BB334">
        <f ca="1">INDIRECT(ADDRESS(11+(MATCH(RIGHT(Table61011[[#This Row],[spawner_sku]],LEN(Table61011[[#This Row],[spawner_sku]])-FIND("/",Table61011[[#This Row],[spawner_sku]])),Table1[Entity Prefab])),10,1,1,"Entities"))</f>
        <v>0</v>
      </c>
      <c r="BC334" s="76">
        <f ca="1">ROUND((Table61011[[#This Row],[XP]]*Table61011[[#This Row],[entity_spawned (AVG)]])*(Table61011[[#This Row],[activating_chance]]/100),0)</f>
        <v>0</v>
      </c>
      <c r="BD334" s="73" t="s">
        <v>352</v>
      </c>
      <c r="BF334" t="s">
        <v>258</v>
      </c>
      <c r="BG334">
        <v>1</v>
      </c>
      <c r="BH334">
        <v>150</v>
      </c>
      <c r="BI334">
        <v>100</v>
      </c>
      <c r="BJ334">
        <f ca="1">INDIRECT(ADDRESS(11+(MATCH(RIGHT(Table11[[#This Row],[spawner_sku]],LEN(Table11[[#This Row],[spawner_sku]])-FIND("/",Table11[[#This Row],[spawner_sku]])),Table1[Entity Prefab])),10,1,1,"Entities"))</f>
        <v>25</v>
      </c>
      <c r="BK334">
        <f ca="1">ROUND((Table11[[#This Row],[XP]]*Table11[[#This Row],[entity_spawned (AVG)]])*(Table11[[#This Row],[activating_chance]]/100),0)</f>
        <v>25</v>
      </c>
      <c r="BL334" s="73" t="s">
        <v>351</v>
      </c>
      <c r="BV334" t="s">
        <v>396</v>
      </c>
      <c r="BW334">
        <v>1</v>
      </c>
      <c r="BX334">
        <v>100</v>
      </c>
      <c r="BY334">
        <v>100</v>
      </c>
      <c r="BZ334">
        <f ca="1">INDIRECT(ADDRESS(11+(MATCH(RIGHT(Table13[[#This Row],[spawner_sku]],LEN(Table13[[#This Row],[spawner_sku]])-FIND("/",Table13[[#This Row],[spawner_sku]])),Table1[Entity Prefab])),10,1,1,"Entities"))</f>
        <v>25</v>
      </c>
      <c r="CA334">
        <f ca="1">ROUND((Table13[[#This Row],[XP]]*Table13[[#This Row],[entity_spawned (AVG)]])*(Table13[[#This Row],[activating_chance]]/100),0)</f>
        <v>25</v>
      </c>
      <c r="CB334" s="73" t="s">
        <v>351</v>
      </c>
      <c r="CD334" t="s">
        <v>565</v>
      </c>
      <c r="CE334">
        <v>1</v>
      </c>
      <c r="CF334">
        <v>300</v>
      </c>
      <c r="CG334">
        <v>100</v>
      </c>
      <c r="CH334">
        <f ca="1">INDIRECT(ADDRESS(11+(MATCH(RIGHT(Table14[[#This Row],[spawner_sku]],LEN(Table14[[#This Row],[spawner_sku]])-FIND("/",Table14[[#This Row],[spawner_sku]])),Table1[Entity Prefab])),10,1,1,"Entities"))</f>
        <v>105</v>
      </c>
      <c r="CI334">
        <f ca="1">ROUND((Table14[[#This Row],[XP]]*Table14[[#This Row],[entity_spawned (AVG)]])*(Table14[[#This Row],[activating_chance]]/100),0)</f>
        <v>105</v>
      </c>
      <c r="CJ334" s="73" t="s">
        <v>352</v>
      </c>
    </row>
    <row r="335" spans="2:88" x14ac:dyDescent="0.25">
      <c r="B335" s="74" t="s">
        <v>244</v>
      </c>
      <c r="C335">
        <v>1</v>
      </c>
      <c r="D335" s="76">
        <v>1500</v>
      </c>
      <c r="E335" s="76">
        <v>100</v>
      </c>
      <c r="F335" s="76">
        <f ca="1">INDIRECT(ADDRESS(11+(MATCH(RIGHT(Table245[[#This Row],[spawner_sku]],LEN(Table245[[#This Row],[spawner_sku]])-FIND("/",Table245[[#This Row],[spawner_sku]])),Table1[Entity Prefab])),10,1,1,"Entities"))</f>
        <v>175</v>
      </c>
      <c r="G335" s="76">
        <f ca="1">ROUND((Table245[[#This Row],[XP]]*Table245[[#This Row],[entity_spawned (AVG)]])*(Table245[[#This Row],[activating_chance]]/100),0)</f>
        <v>175</v>
      </c>
      <c r="H335" s="73" t="s">
        <v>352</v>
      </c>
      <c r="Z335" t="s">
        <v>398</v>
      </c>
      <c r="AA335">
        <v>1</v>
      </c>
      <c r="AB335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351</v>
      </c>
      <c r="AX335" t="s">
        <v>463</v>
      </c>
      <c r="AY335">
        <v>1</v>
      </c>
      <c r="AZ335">
        <v>200</v>
      </c>
      <c r="BA335" s="76">
        <v>100</v>
      </c>
      <c r="BB335">
        <f ca="1">INDIRECT(ADDRESS(11+(MATCH(RIGHT(Table61011[[#This Row],[spawner_sku]],LEN(Table61011[[#This Row],[spawner_sku]])-FIND("/",Table61011[[#This Row],[spawner_sku]])),Table1[Entity Prefab])),10,1,1,"Entities"))</f>
        <v>0</v>
      </c>
      <c r="BC335" s="76">
        <f ca="1">ROUND((Table61011[[#This Row],[XP]]*Table61011[[#This Row],[entity_spawned (AVG)]])*(Table61011[[#This Row],[activating_chance]]/100),0)</f>
        <v>0</v>
      </c>
      <c r="BD335" s="73" t="s">
        <v>352</v>
      </c>
      <c r="BF335" t="s">
        <v>258</v>
      </c>
      <c r="BG335">
        <v>1</v>
      </c>
      <c r="BH335">
        <v>150</v>
      </c>
      <c r="BI335">
        <v>100</v>
      </c>
      <c r="BJ335">
        <f ca="1">INDIRECT(ADDRESS(11+(MATCH(RIGHT(Table11[[#This Row],[spawner_sku]],LEN(Table11[[#This Row],[spawner_sku]])-FIND("/",Table11[[#This Row],[spawner_sku]])),Table1[Entity Prefab])),10,1,1,"Entities"))</f>
        <v>25</v>
      </c>
      <c r="BK335">
        <f ca="1">ROUND((Table11[[#This Row],[XP]]*Table11[[#This Row],[entity_spawned (AVG)]])*(Table11[[#This Row],[activating_chance]]/100),0)</f>
        <v>25</v>
      </c>
      <c r="BL335" s="73" t="s">
        <v>351</v>
      </c>
      <c r="BV335" t="s">
        <v>396</v>
      </c>
      <c r="BW335">
        <v>1</v>
      </c>
      <c r="BX335">
        <v>100</v>
      </c>
      <c r="BY335">
        <v>100</v>
      </c>
      <c r="BZ335">
        <f ca="1">INDIRECT(ADDRESS(11+(MATCH(RIGHT(Table13[[#This Row],[spawner_sku]],LEN(Table13[[#This Row],[spawner_sku]])-FIND("/",Table13[[#This Row],[spawner_sku]])),Table1[Entity Prefab])),10,1,1,"Entities"))</f>
        <v>25</v>
      </c>
      <c r="CA335">
        <f ca="1">ROUND((Table13[[#This Row],[XP]]*Table13[[#This Row],[entity_spawned (AVG)]])*(Table13[[#This Row],[activating_chance]]/100),0)</f>
        <v>25</v>
      </c>
      <c r="CB335" s="73" t="s">
        <v>351</v>
      </c>
      <c r="CD335" t="s">
        <v>565</v>
      </c>
      <c r="CE335">
        <v>1</v>
      </c>
      <c r="CF335">
        <v>300</v>
      </c>
      <c r="CG335">
        <v>100</v>
      </c>
      <c r="CH335">
        <f ca="1">INDIRECT(ADDRESS(11+(MATCH(RIGHT(Table14[[#This Row],[spawner_sku]],LEN(Table14[[#This Row],[spawner_sku]])-FIND("/",Table14[[#This Row],[spawner_sku]])),Table1[Entity Prefab])),10,1,1,"Entities"))</f>
        <v>105</v>
      </c>
      <c r="CI335">
        <f ca="1">ROUND((Table14[[#This Row],[XP]]*Table14[[#This Row],[entity_spawned (AVG)]])*(Table14[[#This Row],[activating_chance]]/100),0)</f>
        <v>105</v>
      </c>
      <c r="CJ335" s="73" t="s">
        <v>352</v>
      </c>
    </row>
    <row r="336" spans="2:88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Prefab])),10,1,1,"Entities"))</f>
        <v>175</v>
      </c>
      <c r="G336" s="76">
        <f ca="1">ROUND((Table245[[#This Row],[XP]]*Table245[[#This Row],[entity_spawned (AVG)]])*(Table245[[#This Row],[activating_chance]]/100),0)</f>
        <v>175</v>
      </c>
      <c r="H336" s="73" t="s">
        <v>352</v>
      </c>
      <c r="Z336" t="s">
        <v>398</v>
      </c>
      <c r="AA336">
        <v>1</v>
      </c>
      <c r="AB33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351</v>
      </c>
      <c r="AX336" t="s">
        <v>463</v>
      </c>
      <c r="AY336">
        <v>1</v>
      </c>
      <c r="AZ336">
        <v>180</v>
      </c>
      <c r="BA336" s="76">
        <v>100</v>
      </c>
      <c r="BB336">
        <f ca="1">INDIRECT(ADDRESS(11+(MATCH(RIGHT(Table61011[[#This Row],[spawner_sku]],LEN(Table61011[[#This Row],[spawner_sku]])-FIND("/",Table61011[[#This Row],[spawner_sku]])),Table1[Entity Prefab])),10,1,1,"Entities"))</f>
        <v>0</v>
      </c>
      <c r="BC336" s="76">
        <f ca="1">ROUND((Table61011[[#This Row],[XP]]*Table61011[[#This Row],[entity_spawned (AVG)]])*(Table61011[[#This Row],[activating_chance]]/100),0)</f>
        <v>0</v>
      </c>
      <c r="BD336" s="73" t="s">
        <v>352</v>
      </c>
      <c r="BF336" t="s">
        <v>258</v>
      </c>
      <c r="BG336">
        <v>1</v>
      </c>
      <c r="BH336">
        <v>150</v>
      </c>
      <c r="BI336">
        <v>100</v>
      </c>
      <c r="BJ336">
        <f ca="1">INDIRECT(ADDRESS(11+(MATCH(RIGHT(Table11[[#This Row],[spawner_sku]],LEN(Table11[[#This Row],[spawner_sku]])-FIND("/",Table11[[#This Row],[spawner_sku]])),Table1[Entity Prefab])),10,1,1,"Entities"))</f>
        <v>25</v>
      </c>
      <c r="BK336">
        <f ca="1">ROUND((Table11[[#This Row],[XP]]*Table11[[#This Row],[entity_spawned (AVG)]])*(Table11[[#This Row],[activating_chance]]/100),0)</f>
        <v>25</v>
      </c>
      <c r="BL336" s="73" t="s">
        <v>351</v>
      </c>
      <c r="BV336" t="s">
        <v>396</v>
      </c>
      <c r="BW336">
        <v>1</v>
      </c>
      <c r="BX336">
        <v>100</v>
      </c>
      <c r="BY336">
        <v>30</v>
      </c>
      <c r="BZ336">
        <f ca="1">INDIRECT(ADDRESS(11+(MATCH(RIGHT(Table13[[#This Row],[spawner_sku]],LEN(Table13[[#This Row],[spawner_sku]])-FIND("/",Table13[[#This Row],[spawner_sku]])),Table1[Entity Prefab])),10,1,1,"Entities"))</f>
        <v>25</v>
      </c>
      <c r="CA336">
        <f ca="1">ROUND((Table13[[#This Row],[XP]]*Table13[[#This Row],[entity_spawned (AVG)]])*(Table13[[#This Row],[activating_chance]]/100),0)</f>
        <v>8</v>
      </c>
      <c r="CB336" s="73" t="s">
        <v>351</v>
      </c>
      <c r="CD336" t="s">
        <v>565</v>
      </c>
      <c r="CE336">
        <v>1</v>
      </c>
      <c r="CF336">
        <v>300</v>
      </c>
      <c r="CG336">
        <v>100</v>
      </c>
      <c r="CH336">
        <f ca="1">INDIRECT(ADDRESS(11+(MATCH(RIGHT(Table14[[#This Row],[spawner_sku]],LEN(Table14[[#This Row],[spawner_sku]])-FIND("/",Table14[[#This Row],[spawner_sku]])),Table1[Entity Prefab])),10,1,1,"Entities"))</f>
        <v>105</v>
      </c>
      <c r="CI336">
        <f ca="1">ROUND((Table14[[#This Row],[XP]]*Table14[[#This Row],[entity_spawned (AVG)]])*(Table14[[#This Row],[activating_chance]]/100),0)</f>
        <v>105</v>
      </c>
      <c r="CJ336" s="73" t="s">
        <v>352</v>
      </c>
    </row>
    <row r="337" spans="2:88" x14ac:dyDescent="0.25">
      <c r="B337" s="74" t="s">
        <v>244</v>
      </c>
      <c r="C337">
        <v>1</v>
      </c>
      <c r="D337" s="76">
        <v>1500</v>
      </c>
      <c r="E337" s="76">
        <v>100</v>
      </c>
      <c r="F337" s="76">
        <f ca="1">INDIRECT(ADDRESS(11+(MATCH(RIGHT(Table245[[#This Row],[spawner_sku]],LEN(Table245[[#This Row],[spawner_sku]])-FIND("/",Table245[[#This Row],[spawner_sku]])),Table1[Entity Prefab])),10,1,1,"Entities"))</f>
        <v>175</v>
      </c>
      <c r="G337" s="76">
        <f ca="1">ROUND((Table245[[#This Row],[XP]]*Table245[[#This Row],[entity_spawned (AVG)]])*(Table245[[#This Row],[activating_chance]]/100),0)</f>
        <v>175</v>
      </c>
      <c r="H337" s="73" t="s">
        <v>352</v>
      </c>
      <c r="Z337" t="s">
        <v>398</v>
      </c>
      <c r="AA337">
        <v>1</v>
      </c>
      <c r="AB337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351</v>
      </c>
      <c r="AX337" t="s">
        <v>463</v>
      </c>
      <c r="AY337">
        <v>1</v>
      </c>
      <c r="AZ337">
        <v>200</v>
      </c>
      <c r="BA337" s="76">
        <v>100</v>
      </c>
      <c r="BB337">
        <f ca="1">INDIRECT(ADDRESS(11+(MATCH(RIGHT(Table61011[[#This Row],[spawner_sku]],LEN(Table61011[[#This Row],[spawner_sku]])-FIND("/",Table61011[[#This Row],[spawner_sku]])),Table1[Entity Prefab])),10,1,1,"Entities"))</f>
        <v>0</v>
      </c>
      <c r="BC337" s="76">
        <f ca="1">ROUND((Table61011[[#This Row],[XP]]*Table61011[[#This Row],[entity_spawned (AVG)]])*(Table61011[[#This Row],[activating_chance]]/100),0)</f>
        <v>0</v>
      </c>
      <c r="BD337" s="73" t="s">
        <v>352</v>
      </c>
      <c r="BF337" t="s">
        <v>259</v>
      </c>
      <c r="BG337">
        <v>1</v>
      </c>
      <c r="BH337">
        <v>150</v>
      </c>
      <c r="BI337">
        <v>100</v>
      </c>
      <c r="BJ337">
        <f ca="1">INDIRECT(ADDRESS(11+(MATCH(RIGHT(Table11[[#This Row],[spawner_sku]],LEN(Table11[[#This Row],[spawner_sku]])-FIND("/",Table11[[#This Row],[spawner_sku]])),Table1[Entity Prefab])),10,1,1,"Entities"))</f>
        <v>25</v>
      </c>
      <c r="BK337">
        <f ca="1">ROUND((Table11[[#This Row],[XP]]*Table11[[#This Row],[entity_spawned (AVG)]])*(Table11[[#This Row],[activating_chance]]/100),0)</f>
        <v>25</v>
      </c>
      <c r="BL337" s="73" t="s">
        <v>351</v>
      </c>
      <c r="BV337" t="s">
        <v>396</v>
      </c>
      <c r="BW337">
        <v>2</v>
      </c>
      <c r="BX337">
        <v>100</v>
      </c>
      <c r="BY337">
        <v>100</v>
      </c>
      <c r="BZ337">
        <f ca="1">INDIRECT(ADDRESS(11+(MATCH(RIGHT(Table13[[#This Row],[spawner_sku]],LEN(Table13[[#This Row],[spawner_sku]])-FIND("/",Table13[[#This Row],[spawner_sku]])),Table1[Entity Prefab])),10,1,1,"Entities"))</f>
        <v>25</v>
      </c>
      <c r="CA337">
        <f ca="1">ROUND((Table13[[#This Row],[XP]]*Table13[[#This Row],[entity_spawned (AVG)]])*(Table13[[#This Row],[activating_chance]]/100),0)</f>
        <v>50</v>
      </c>
      <c r="CB337" s="73" t="s">
        <v>351</v>
      </c>
      <c r="CD337" t="s">
        <v>565</v>
      </c>
      <c r="CE337">
        <v>1</v>
      </c>
      <c r="CF337">
        <v>300</v>
      </c>
      <c r="CG337">
        <v>100</v>
      </c>
      <c r="CH337">
        <f ca="1">INDIRECT(ADDRESS(11+(MATCH(RIGHT(Table14[[#This Row],[spawner_sku]],LEN(Table14[[#This Row],[spawner_sku]])-FIND("/",Table14[[#This Row],[spawner_sku]])),Table1[Entity Prefab])),10,1,1,"Entities"))</f>
        <v>105</v>
      </c>
      <c r="CI337">
        <f ca="1">ROUND((Table14[[#This Row],[XP]]*Table14[[#This Row],[entity_spawned (AVG)]])*(Table14[[#This Row],[activating_chance]]/100),0)</f>
        <v>105</v>
      </c>
      <c r="CJ337" s="73" t="s">
        <v>352</v>
      </c>
    </row>
    <row r="338" spans="2:88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Prefab])),10,1,1,"Entities"))</f>
        <v>175</v>
      </c>
      <c r="G338" s="76">
        <f ca="1">ROUND((Table245[[#This Row],[XP]]*Table245[[#This Row],[entity_spawned (AVG)]])*(Table245[[#This Row],[activating_chance]]/100),0)</f>
        <v>175</v>
      </c>
      <c r="H338" s="73" t="s">
        <v>352</v>
      </c>
      <c r="Z338" t="s">
        <v>398</v>
      </c>
      <c r="AA338">
        <v>1</v>
      </c>
      <c r="AB338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351</v>
      </c>
      <c r="AX338" t="s">
        <v>463</v>
      </c>
      <c r="AY338">
        <v>1</v>
      </c>
      <c r="AZ338">
        <v>200</v>
      </c>
      <c r="BA338" s="76">
        <v>100</v>
      </c>
      <c r="BB338">
        <f ca="1">INDIRECT(ADDRESS(11+(MATCH(RIGHT(Table61011[[#This Row],[spawner_sku]],LEN(Table61011[[#This Row],[spawner_sku]])-FIND("/",Table61011[[#This Row],[spawner_sku]])),Table1[Entity Prefab])),10,1,1,"Entities"))</f>
        <v>0</v>
      </c>
      <c r="BC338" s="76">
        <f ca="1">ROUND((Table61011[[#This Row],[XP]]*Table61011[[#This Row],[entity_spawned (AVG)]])*(Table61011[[#This Row],[activating_chance]]/100),0)</f>
        <v>0</v>
      </c>
      <c r="BD338" s="73" t="s">
        <v>352</v>
      </c>
      <c r="BF338" t="s">
        <v>259</v>
      </c>
      <c r="BG338">
        <v>1</v>
      </c>
      <c r="BH338">
        <v>150</v>
      </c>
      <c r="BI338">
        <v>100</v>
      </c>
      <c r="BJ338">
        <f ca="1">INDIRECT(ADDRESS(11+(MATCH(RIGHT(Table11[[#This Row],[spawner_sku]],LEN(Table11[[#This Row],[spawner_sku]])-FIND("/",Table11[[#This Row],[spawner_sku]])),Table1[Entity Prefab])),10,1,1,"Entities"))</f>
        <v>25</v>
      </c>
      <c r="BK338">
        <f ca="1">ROUND((Table11[[#This Row],[XP]]*Table11[[#This Row],[entity_spawned (AVG)]])*(Table11[[#This Row],[activating_chance]]/100),0)</f>
        <v>25</v>
      </c>
      <c r="BL338" s="73" t="s">
        <v>351</v>
      </c>
      <c r="BV338" t="s">
        <v>396</v>
      </c>
      <c r="BW338">
        <v>2</v>
      </c>
      <c r="BX338">
        <v>100</v>
      </c>
      <c r="BY338">
        <v>100</v>
      </c>
      <c r="BZ338">
        <f ca="1">INDIRECT(ADDRESS(11+(MATCH(RIGHT(Table13[[#This Row],[spawner_sku]],LEN(Table13[[#This Row],[spawner_sku]])-FIND("/",Table13[[#This Row],[spawner_sku]])),Table1[Entity Prefab])),10,1,1,"Entities"))</f>
        <v>25</v>
      </c>
      <c r="CA338">
        <f ca="1">ROUND((Table13[[#This Row],[XP]]*Table13[[#This Row],[entity_spawned (AVG)]])*(Table13[[#This Row],[activating_chance]]/100),0)</f>
        <v>50</v>
      </c>
      <c r="CB338" s="73" t="s">
        <v>351</v>
      </c>
      <c r="CD338" t="s">
        <v>565</v>
      </c>
      <c r="CE338">
        <v>1</v>
      </c>
      <c r="CF338">
        <v>300</v>
      </c>
      <c r="CG338">
        <v>100</v>
      </c>
      <c r="CH338">
        <f ca="1">INDIRECT(ADDRESS(11+(MATCH(RIGHT(Table14[[#This Row],[spawner_sku]],LEN(Table14[[#This Row],[spawner_sku]])-FIND("/",Table14[[#This Row],[spawner_sku]])),Table1[Entity Prefab])),10,1,1,"Entities"))</f>
        <v>105</v>
      </c>
      <c r="CI338">
        <f ca="1">ROUND((Table14[[#This Row],[XP]]*Table14[[#This Row],[entity_spawned (AVG)]])*(Table14[[#This Row],[activating_chance]]/100),0)</f>
        <v>105</v>
      </c>
      <c r="CJ338" s="73" t="s">
        <v>352</v>
      </c>
    </row>
    <row r="339" spans="2:88" x14ac:dyDescent="0.25">
      <c r="B339" s="74" t="s">
        <v>244</v>
      </c>
      <c r="C339">
        <v>1</v>
      </c>
      <c r="D339" s="76">
        <v>1500</v>
      </c>
      <c r="E339" s="76">
        <v>100</v>
      </c>
      <c r="F339" s="76">
        <f ca="1">INDIRECT(ADDRESS(11+(MATCH(RIGHT(Table245[[#This Row],[spawner_sku]],LEN(Table245[[#This Row],[spawner_sku]])-FIND("/",Table245[[#This Row],[spawner_sku]])),Table1[Entity Prefab])),10,1,1,"Entities"))</f>
        <v>175</v>
      </c>
      <c r="G339" s="76">
        <f ca="1">ROUND((Table245[[#This Row],[XP]]*Table245[[#This Row],[entity_spawned (AVG)]])*(Table245[[#This Row],[activating_chance]]/100),0)</f>
        <v>175</v>
      </c>
      <c r="H339" s="73" t="s">
        <v>352</v>
      </c>
      <c r="Z339" t="s">
        <v>398</v>
      </c>
      <c r="AA339">
        <v>1</v>
      </c>
      <c r="AB339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351</v>
      </c>
      <c r="AX339" t="s">
        <v>463</v>
      </c>
      <c r="AY339">
        <v>1</v>
      </c>
      <c r="AZ339">
        <v>200</v>
      </c>
      <c r="BA339" s="76">
        <v>100</v>
      </c>
      <c r="BB339">
        <f ca="1">INDIRECT(ADDRESS(11+(MATCH(RIGHT(Table61011[[#This Row],[spawner_sku]],LEN(Table61011[[#This Row],[spawner_sku]])-FIND("/",Table61011[[#This Row],[spawner_sku]])),Table1[Entity Prefab])),10,1,1,"Entities"))</f>
        <v>0</v>
      </c>
      <c r="BC339" s="76">
        <f ca="1">ROUND((Table61011[[#This Row],[XP]]*Table61011[[#This Row],[entity_spawned (AVG)]])*(Table61011[[#This Row],[activating_chance]]/100),0)</f>
        <v>0</v>
      </c>
      <c r="BD339" s="73" t="s">
        <v>352</v>
      </c>
      <c r="BF339" t="s">
        <v>259</v>
      </c>
      <c r="BG339">
        <v>1</v>
      </c>
      <c r="BH339">
        <v>150</v>
      </c>
      <c r="BI339">
        <v>100</v>
      </c>
      <c r="BJ339">
        <f ca="1">INDIRECT(ADDRESS(11+(MATCH(RIGHT(Table11[[#This Row],[spawner_sku]],LEN(Table11[[#This Row],[spawner_sku]])-FIND("/",Table11[[#This Row],[spawner_sku]])),Table1[Entity Prefab])),10,1,1,"Entities"))</f>
        <v>25</v>
      </c>
      <c r="BK339">
        <f ca="1">ROUND((Table11[[#This Row],[XP]]*Table11[[#This Row],[entity_spawned (AVG)]])*(Table11[[#This Row],[activating_chance]]/100),0)</f>
        <v>25</v>
      </c>
      <c r="BL339" s="73" t="s">
        <v>351</v>
      </c>
      <c r="BV339" t="s">
        <v>396</v>
      </c>
      <c r="BW339">
        <v>1</v>
      </c>
      <c r="BX339">
        <v>100</v>
      </c>
      <c r="BY339">
        <v>80</v>
      </c>
      <c r="BZ339">
        <f ca="1">INDIRECT(ADDRESS(11+(MATCH(RIGHT(Table13[[#This Row],[spawner_sku]],LEN(Table13[[#This Row],[spawner_sku]])-FIND("/",Table13[[#This Row],[spawner_sku]])),Table1[Entity Prefab])),10,1,1,"Entities"))</f>
        <v>25</v>
      </c>
      <c r="CA339">
        <f ca="1">ROUND((Table13[[#This Row],[XP]]*Table13[[#This Row],[entity_spawned (AVG)]])*(Table13[[#This Row],[activating_chance]]/100),0)</f>
        <v>20</v>
      </c>
      <c r="CB339" s="73" t="s">
        <v>351</v>
      </c>
      <c r="CD339" t="s">
        <v>546</v>
      </c>
      <c r="CE339">
        <v>1</v>
      </c>
      <c r="CF339">
        <v>310</v>
      </c>
      <c r="CG339">
        <v>100</v>
      </c>
      <c r="CH339">
        <f ca="1">INDIRECT(ADDRESS(11+(MATCH(RIGHT(Table14[[#This Row],[spawner_sku]],LEN(Table14[[#This Row],[spawner_sku]])-FIND("/",Table14[[#This Row],[spawner_sku]])),Table1[Entity Prefab])),10,1,1,"Entities"))</f>
        <v>75</v>
      </c>
      <c r="CI339">
        <f ca="1">ROUND((Table14[[#This Row],[XP]]*Table14[[#This Row],[entity_spawned (AVG)]])*(Table14[[#This Row],[activating_chance]]/100),0)</f>
        <v>75</v>
      </c>
      <c r="CJ339" s="73" t="s">
        <v>352</v>
      </c>
    </row>
    <row r="340" spans="2:88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Prefab])),10,1,1,"Entities"))</f>
        <v>175</v>
      </c>
      <c r="G340" s="76">
        <f ca="1">ROUND((Table245[[#This Row],[XP]]*Table245[[#This Row],[entity_spawned (AVG)]])*(Table245[[#This Row],[activating_chance]]/100),0)</f>
        <v>175</v>
      </c>
      <c r="H340" s="73" t="s">
        <v>352</v>
      </c>
      <c r="Z340" t="s">
        <v>398</v>
      </c>
      <c r="AA340">
        <v>1</v>
      </c>
      <c r="AB340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351</v>
      </c>
      <c r="AX340" t="s">
        <v>463</v>
      </c>
      <c r="AY340">
        <v>1</v>
      </c>
      <c r="AZ340">
        <v>180</v>
      </c>
      <c r="BA340" s="76">
        <v>100</v>
      </c>
      <c r="BB340">
        <f ca="1">INDIRECT(ADDRESS(11+(MATCH(RIGHT(Table61011[[#This Row],[spawner_sku]],LEN(Table61011[[#This Row],[spawner_sku]])-FIND("/",Table61011[[#This Row],[spawner_sku]])),Table1[Entity Prefab])),10,1,1,"Entities"))</f>
        <v>0</v>
      </c>
      <c r="BC340" s="76">
        <f ca="1">ROUND((Table61011[[#This Row],[XP]]*Table61011[[#This Row],[entity_spawned (AVG)]])*(Table61011[[#This Row],[activating_chance]]/100),0)</f>
        <v>0</v>
      </c>
      <c r="BD340" s="73" t="s">
        <v>352</v>
      </c>
      <c r="BF340" t="s">
        <v>260</v>
      </c>
      <c r="BG340">
        <v>1</v>
      </c>
      <c r="BH340">
        <v>120</v>
      </c>
      <c r="BI340">
        <v>80</v>
      </c>
      <c r="BJ340">
        <f ca="1">INDIRECT(ADDRESS(11+(MATCH(RIGHT(Table11[[#This Row],[spawner_sku]],LEN(Table11[[#This Row],[spawner_sku]])-FIND("/",Table11[[#This Row],[spawner_sku]])),Table1[Entity Prefab])),10,1,1,"Entities"))</f>
        <v>50</v>
      </c>
      <c r="BK340">
        <f ca="1">ROUND((Table11[[#This Row],[XP]]*Table11[[#This Row],[entity_spawned (AVG)]])*(Table11[[#This Row],[activating_chance]]/100),0)</f>
        <v>40</v>
      </c>
      <c r="BL340" s="73" t="s">
        <v>351</v>
      </c>
      <c r="BV340" t="s">
        <v>396</v>
      </c>
      <c r="BW340">
        <v>1</v>
      </c>
      <c r="BX340">
        <v>100</v>
      </c>
      <c r="BY340">
        <v>80</v>
      </c>
      <c r="BZ340">
        <f ca="1">INDIRECT(ADDRESS(11+(MATCH(RIGHT(Table13[[#This Row],[spawner_sku]],LEN(Table13[[#This Row],[spawner_sku]])-FIND("/",Table13[[#This Row],[spawner_sku]])),Table1[Entity Prefab])),10,1,1,"Entities"))</f>
        <v>25</v>
      </c>
      <c r="CA340">
        <f ca="1">ROUND((Table13[[#This Row],[XP]]*Table13[[#This Row],[entity_spawned (AVG)]])*(Table13[[#This Row],[activating_chance]]/100),0)</f>
        <v>20</v>
      </c>
      <c r="CB340" s="73" t="s">
        <v>351</v>
      </c>
      <c r="CD340" t="s">
        <v>546</v>
      </c>
      <c r="CE340">
        <v>1</v>
      </c>
      <c r="CF340">
        <v>310</v>
      </c>
      <c r="CG340">
        <v>100</v>
      </c>
      <c r="CH340">
        <f ca="1">INDIRECT(ADDRESS(11+(MATCH(RIGHT(Table14[[#This Row],[spawner_sku]],LEN(Table14[[#This Row],[spawner_sku]])-FIND("/",Table14[[#This Row],[spawner_sku]])),Table1[Entity Prefab])),10,1,1,"Entities"))</f>
        <v>75</v>
      </c>
      <c r="CI340">
        <f ca="1">ROUND((Table14[[#This Row],[XP]]*Table14[[#This Row],[entity_spawned (AVG)]])*(Table14[[#This Row],[activating_chance]]/100),0)</f>
        <v>75</v>
      </c>
      <c r="CJ340" s="73" t="s">
        <v>352</v>
      </c>
    </row>
    <row r="341" spans="2:88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Prefab])),10,1,1,"Entities"))</f>
        <v>175</v>
      </c>
      <c r="G341" s="76">
        <f ca="1">ROUND((Table245[[#This Row],[XP]]*Table245[[#This Row],[entity_spawned (AVG)]])*(Table245[[#This Row],[activating_chance]]/100),0)</f>
        <v>175</v>
      </c>
      <c r="H341" s="73" t="s">
        <v>352</v>
      </c>
      <c r="Z341" t="s">
        <v>398</v>
      </c>
      <c r="AA341">
        <v>1</v>
      </c>
      <c r="AB341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351</v>
      </c>
      <c r="AX341" t="s">
        <v>463</v>
      </c>
      <c r="AY341">
        <v>1</v>
      </c>
      <c r="AZ341">
        <v>220</v>
      </c>
      <c r="BA341" s="76">
        <v>100</v>
      </c>
      <c r="BB341">
        <f ca="1">INDIRECT(ADDRESS(11+(MATCH(RIGHT(Table61011[[#This Row],[spawner_sku]],LEN(Table61011[[#This Row],[spawner_sku]])-FIND("/",Table61011[[#This Row],[spawner_sku]])),Table1[Entity Prefab])),10,1,1,"Entities"))</f>
        <v>0</v>
      </c>
      <c r="BC341" s="76">
        <f ca="1">ROUND((Table61011[[#This Row],[XP]]*Table61011[[#This Row],[entity_spawned (AVG)]])*(Table61011[[#This Row],[activating_chance]]/100),0)</f>
        <v>0</v>
      </c>
      <c r="BD341" s="73" t="s">
        <v>352</v>
      </c>
      <c r="BF341" t="s">
        <v>260</v>
      </c>
      <c r="BG341">
        <v>1</v>
      </c>
      <c r="BH341">
        <v>120</v>
      </c>
      <c r="BI341">
        <v>80</v>
      </c>
      <c r="BJ341">
        <f ca="1">INDIRECT(ADDRESS(11+(MATCH(RIGHT(Table11[[#This Row],[spawner_sku]],LEN(Table11[[#This Row],[spawner_sku]])-FIND("/",Table11[[#This Row],[spawner_sku]])),Table1[Entity Prefab])),10,1,1,"Entities"))</f>
        <v>50</v>
      </c>
      <c r="BK341">
        <f ca="1">ROUND((Table11[[#This Row],[XP]]*Table11[[#This Row],[entity_spawned (AVG)]])*(Table11[[#This Row],[activating_chance]]/100),0)</f>
        <v>40</v>
      </c>
      <c r="BL341" s="73" t="s">
        <v>351</v>
      </c>
      <c r="BV341" t="s">
        <v>396</v>
      </c>
      <c r="BW341">
        <v>1</v>
      </c>
      <c r="BX341">
        <v>100</v>
      </c>
      <c r="BY341">
        <v>100</v>
      </c>
      <c r="BZ341">
        <f ca="1">INDIRECT(ADDRESS(11+(MATCH(RIGHT(Table13[[#This Row],[spawner_sku]],LEN(Table13[[#This Row],[spawner_sku]])-FIND("/",Table13[[#This Row],[spawner_sku]])),Table1[Entity Prefab])),10,1,1,"Entities"))</f>
        <v>25</v>
      </c>
      <c r="CA341">
        <f ca="1">ROUND((Table13[[#This Row],[XP]]*Table13[[#This Row],[entity_spawned (AVG)]])*(Table13[[#This Row],[activating_chance]]/100),0)</f>
        <v>25</v>
      </c>
      <c r="CB341" s="73" t="s">
        <v>351</v>
      </c>
      <c r="CD341" t="s">
        <v>546</v>
      </c>
      <c r="CE341">
        <v>1</v>
      </c>
      <c r="CF341">
        <v>310</v>
      </c>
      <c r="CG341">
        <v>100</v>
      </c>
      <c r="CH341">
        <f ca="1">INDIRECT(ADDRESS(11+(MATCH(RIGHT(Table14[[#This Row],[spawner_sku]],LEN(Table14[[#This Row],[spawner_sku]])-FIND("/",Table14[[#This Row],[spawner_sku]])),Table1[Entity Prefab])),10,1,1,"Entities"))</f>
        <v>75</v>
      </c>
      <c r="CI341">
        <f ca="1">ROUND((Table14[[#This Row],[XP]]*Table14[[#This Row],[entity_spawned (AVG)]])*(Table14[[#This Row],[activating_chance]]/100),0)</f>
        <v>75</v>
      </c>
      <c r="CJ341" s="73" t="s">
        <v>352</v>
      </c>
    </row>
    <row r="342" spans="2:88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Prefab])),10,1,1,"Entities"))</f>
        <v>175</v>
      </c>
      <c r="G342" s="76">
        <f ca="1">ROUND((Table245[[#This Row],[XP]]*Table245[[#This Row],[entity_spawned (AVG)]])*(Table245[[#This Row],[activating_chance]]/100),0)</f>
        <v>175</v>
      </c>
      <c r="H342" s="73" t="s">
        <v>352</v>
      </c>
      <c r="Z342" t="s">
        <v>398</v>
      </c>
      <c r="AA342">
        <v>1</v>
      </c>
      <c r="AB342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351</v>
      </c>
      <c r="AX342" t="s">
        <v>463</v>
      </c>
      <c r="AY342">
        <v>1</v>
      </c>
      <c r="AZ342">
        <v>200</v>
      </c>
      <c r="BA342" s="76">
        <v>100</v>
      </c>
      <c r="BB342">
        <f ca="1">INDIRECT(ADDRESS(11+(MATCH(RIGHT(Table61011[[#This Row],[spawner_sku]],LEN(Table61011[[#This Row],[spawner_sku]])-FIND("/",Table61011[[#This Row],[spawner_sku]])),Table1[Entity Prefab])),10,1,1,"Entities"))</f>
        <v>0</v>
      </c>
      <c r="BC342" s="76">
        <f ca="1">ROUND((Table61011[[#This Row],[XP]]*Table61011[[#This Row],[entity_spawned (AVG)]])*(Table61011[[#This Row],[activating_chance]]/100),0)</f>
        <v>0</v>
      </c>
      <c r="BD342" s="73" t="s">
        <v>352</v>
      </c>
      <c r="BF342" t="s">
        <v>260</v>
      </c>
      <c r="BG342">
        <v>1</v>
      </c>
      <c r="BH342">
        <v>120</v>
      </c>
      <c r="BI342">
        <v>100</v>
      </c>
      <c r="BJ342">
        <f ca="1">INDIRECT(ADDRESS(11+(MATCH(RIGHT(Table11[[#This Row],[spawner_sku]],LEN(Table11[[#This Row],[spawner_sku]])-FIND("/",Table11[[#This Row],[spawner_sku]])),Table1[Entity Prefab])),10,1,1,"Entities"))</f>
        <v>50</v>
      </c>
      <c r="BK342">
        <f ca="1">ROUND((Table11[[#This Row],[XP]]*Table11[[#This Row],[entity_spawned (AVG)]])*(Table11[[#This Row],[activating_chance]]/100),0)</f>
        <v>50</v>
      </c>
      <c r="BL342" s="73" t="s">
        <v>351</v>
      </c>
      <c r="BV342" t="s">
        <v>396</v>
      </c>
      <c r="BW342">
        <v>1</v>
      </c>
      <c r="BX342">
        <v>100</v>
      </c>
      <c r="BY342">
        <v>80</v>
      </c>
      <c r="BZ342">
        <f ca="1">INDIRECT(ADDRESS(11+(MATCH(RIGHT(Table13[[#This Row],[spawner_sku]],LEN(Table13[[#This Row],[spawner_sku]])-FIND("/",Table13[[#This Row],[spawner_sku]])),Table1[Entity Prefab])),10,1,1,"Entities"))</f>
        <v>25</v>
      </c>
      <c r="CA342">
        <f ca="1">ROUND((Table13[[#This Row],[XP]]*Table13[[#This Row],[entity_spawned (AVG)]])*(Table13[[#This Row],[activating_chance]]/100),0)</f>
        <v>20</v>
      </c>
      <c r="CB342" s="73" t="s">
        <v>351</v>
      </c>
      <c r="CD342" t="s">
        <v>546</v>
      </c>
      <c r="CE342">
        <v>1</v>
      </c>
      <c r="CF342">
        <v>310</v>
      </c>
      <c r="CG342">
        <v>100</v>
      </c>
      <c r="CH342">
        <f ca="1">INDIRECT(ADDRESS(11+(MATCH(RIGHT(Table14[[#This Row],[spawner_sku]],LEN(Table14[[#This Row],[spawner_sku]])-FIND("/",Table14[[#This Row],[spawner_sku]])),Table1[Entity Prefab])),10,1,1,"Entities"))</f>
        <v>75</v>
      </c>
      <c r="CI342">
        <f ca="1">ROUND((Table14[[#This Row],[XP]]*Table14[[#This Row],[entity_spawned (AVG)]])*(Table14[[#This Row],[activating_chance]]/100),0)</f>
        <v>75</v>
      </c>
      <c r="CJ342" s="73" t="s">
        <v>352</v>
      </c>
    </row>
    <row r="343" spans="2:88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Prefab])),10,1,1,"Entities"))</f>
        <v>175</v>
      </c>
      <c r="G343" s="76">
        <f ca="1">ROUND((Table245[[#This Row],[XP]]*Table245[[#This Row],[entity_spawned (AVG)]])*(Table245[[#This Row],[activating_chance]]/100),0)</f>
        <v>175</v>
      </c>
      <c r="H343" s="73" t="s">
        <v>352</v>
      </c>
      <c r="Z343" t="s">
        <v>398</v>
      </c>
      <c r="AA343">
        <v>1</v>
      </c>
      <c r="AB343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351</v>
      </c>
      <c r="AX343" t="s">
        <v>249</v>
      </c>
      <c r="AY343">
        <v>1</v>
      </c>
      <c r="AZ343">
        <v>500</v>
      </c>
      <c r="BA343" s="76">
        <v>85</v>
      </c>
      <c r="BB343">
        <f ca="1">INDIRECT(ADDRESS(11+(MATCH(RIGHT(Table61011[[#This Row],[spawner_sku]],LEN(Table61011[[#This Row],[spawner_sku]])-FIND("/",Table61011[[#This Row],[spawner_sku]])),Table1[Entity Prefab])),10,1,1,"Entities"))</f>
        <v>75</v>
      </c>
      <c r="BC343" s="76">
        <f ca="1">ROUND((Table61011[[#This Row],[XP]]*Table61011[[#This Row],[entity_spawned (AVG)]])*(Table61011[[#This Row],[activating_chance]]/100),0)</f>
        <v>64</v>
      </c>
      <c r="BD343" s="73" t="s">
        <v>351</v>
      </c>
      <c r="BF343" t="s">
        <v>260</v>
      </c>
      <c r="BG343">
        <v>1</v>
      </c>
      <c r="BH343">
        <v>120</v>
      </c>
      <c r="BI343">
        <v>30</v>
      </c>
      <c r="BJ343">
        <f ca="1">INDIRECT(ADDRESS(11+(MATCH(RIGHT(Table11[[#This Row],[spawner_sku]],LEN(Table11[[#This Row],[spawner_sku]])-FIND("/",Table11[[#This Row],[spawner_sku]])),Table1[Entity Prefab])),10,1,1,"Entities"))</f>
        <v>50</v>
      </c>
      <c r="BK343">
        <f ca="1">ROUND((Table11[[#This Row],[XP]]*Table11[[#This Row],[entity_spawned (AVG)]])*(Table11[[#This Row],[activating_chance]]/100),0)</f>
        <v>15</v>
      </c>
      <c r="BL343" s="73" t="s">
        <v>351</v>
      </c>
      <c r="BV343" t="s">
        <v>396</v>
      </c>
      <c r="BW343">
        <v>2</v>
      </c>
      <c r="BX343">
        <v>100</v>
      </c>
      <c r="BY343">
        <v>100</v>
      </c>
      <c r="BZ343">
        <f ca="1">INDIRECT(ADDRESS(11+(MATCH(RIGHT(Table13[[#This Row],[spawner_sku]],LEN(Table13[[#This Row],[spawner_sku]])-FIND("/",Table13[[#This Row],[spawner_sku]])),Table1[Entity Prefab])),10,1,1,"Entities"))</f>
        <v>25</v>
      </c>
      <c r="CA343">
        <f ca="1">ROUND((Table13[[#This Row],[XP]]*Table13[[#This Row],[entity_spawned (AVG)]])*(Table13[[#This Row],[activating_chance]]/100),0)</f>
        <v>50</v>
      </c>
      <c r="CB343" s="73" t="s">
        <v>351</v>
      </c>
      <c r="CD343" t="s">
        <v>546</v>
      </c>
      <c r="CE343">
        <v>1</v>
      </c>
      <c r="CF343">
        <v>310</v>
      </c>
      <c r="CG343">
        <v>100</v>
      </c>
      <c r="CH343">
        <f ca="1">INDIRECT(ADDRESS(11+(MATCH(RIGHT(Table14[[#This Row],[spawner_sku]],LEN(Table14[[#This Row],[spawner_sku]])-FIND("/",Table14[[#This Row],[spawner_sku]])),Table1[Entity Prefab])),10,1,1,"Entities"))</f>
        <v>75</v>
      </c>
      <c r="CI343">
        <f ca="1">ROUND((Table14[[#This Row],[XP]]*Table14[[#This Row],[entity_spawned (AVG)]])*(Table14[[#This Row],[activating_chance]]/100),0)</f>
        <v>75</v>
      </c>
      <c r="CJ343" s="73" t="s">
        <v>352</v>
      </c>
    </row>
    <row r="344" spans="2:88" x14ac:dyDescent="0.25">
      <c r="B344" s="74" t="s">
        <v>244</v>
      </c>
      <c r="C344">
        <v>1</v>
      </c>
      <c r="D344" s="76">
        <v>1500</v>
      </c>
      <c r="E344" s="76">
        <v>100</v>
      </c>
      <c r="F344" s="76">
        <f ca="1">INDIRECT(ADDRESS(11+(MATCH(RIGHT(Table245[[#This Row],[spawner_sku]],LEN(Table245[[#This Row],[spawner_sku]])-FIND("/",Table245[[#This Row],[spawner_sku]])),Table1[Entity Prefab])),10,1,1,"Entities"))</f>
        <v>175</v>
      </c>
      <c r="G344" s="76">
        <f ca="1">ROUND((Table245[[#This Row],[XP]]*Table245[[#This Row],[entity_spawned (AVG)]])*(Table245[[#This Row],[activating_chance]]/100),0)</f>
        <v>175</v>
      </c>
      <c r="H344" s="73" t="s">
        <v>352</v>
      </c>
      <c r="Z344" t="s">
        <v>249</v>
      </c>
      <c r="AA344">
        <v>1</v>
      </c>
      <c r="AB344">
        <v>500</v>
      </c>
      <c r="AC344" s="76">
        <v>80</v>
      </c>
      <c r="AD344">
        <f ca="1">INDIRECT(ADDRESS(11+(MATCH(RIGHT(Table2[[#This Row],[spawner_sku]],LEN(Table2[[#This Row],[spawner_sku]])-FIND("/",Table2[[#This Row],[spawner_sku]])),Table1[Entity Prefab])),10,1,1,"Entities"))</f>
        <v>75</v>
      </c>
      <c r="AE344" s="76">
        <f ca="1">ROUND((Table2[[#This Row],[XP]]*Table2[[#This Row],[entity_spawned (AVG)]])*(Table2[[#This Row],[activating_chance]]/100),0)</f>
        <v>60</v>
      </c>
      <c r="AF344" s="73" t="s">
        <v>351</v>
      </c>
      <c r="AX344" t="s">
        <v>249</v>
      </c>
      <c r="AY344">
        <v>1</v>
      </c>
      <c r="AZ344">
        <v>500</v>
      </c>
      <c r="BA344" s="76">
        <v>85</v>
      </c>
      <c r="BB344">
        <f ca="1">INDIRECT(ADDRESS(11+(MATCH(RIGHT(Table61011[[#This Row],[spawner_sku]],LEN(Table61011[[#This Row],[spawner_sku]])-FIND("/",Table61011[[#This Row],[spawner_sku]])),Table1[Entity Prefab])),10,1,1,"Entities"))</f>
        <v>75</v>
      </c>
      <c r="BC344" s="76">
        <f ca="1">ROUND((Table61011[[#This Row],[XP]]*Table61011[[#This Row],[entity_spawned (AVG)]])*(Table61011[[#This Row],[activating_chance]]/100),0)</f>
        <v>64</v>
      </c>
      <c r="BD344" s="73" t="s">
        <v>351</v>
      </c>
      <c r="BF344" t="s">
        <v>260</v>
      </c>
      <c r="BG344">
        <v>1</v>
      </c>
      <c r="BH344">
        <v>120</v>
      </c>
      <c r="BI344">
        <v>100</v>
      </c>
      <c r="BJ344">
        <f ca="1">INDIRECT(ADDRESS(11+(MATCH(RIGHT(Table11[[#This Row],[spawner_sku]],LEN(Table11[[#This Row],[spawner_sku]])-FIND("/",Table11[[#This Row],[spawner_sku]])),Table1[Entity Prefab])),10,1,1,"Entities"))</f>
        <v>50</v>
      </c>
      <c r="BK344">
        <f ca="1">ROUND((Table11[[#This Row],[XP]]*Table11[[#This Row],[entity_spawned (AVG)]])*(Table11[[#This Row],[activating_chance]]/100),0)</f>
        <v>50</v>
      </c>
      <c r="BL344" s="73" t="s">
        <v>351</v>
      </c>
      <c r="BV344" t="s">
        <v>396</v>
      </c>
      <c r="BW344">
        <v>2</v>
      </c>
      <c r="BX344">
        <v>100</v>
      </c>
      <c r="BY344">
        <v>100</v>
      </c>
      <c r="BZ344">
        <f ca="1">INDIRECT(ADDRESS(11+(MATCH(RIGHT(Table13[[#This Row],[spawner_sku]],LEN(Table13[[#This Row],[spawner_sku]])-FIND("/",Table13[[#This Row],[spawner_sku]])),Table1[Entity Prefab])),10,1,1,"Entities"))</f>
        <v>25</v>
      </c>
      <c r="CA344">
        <f ca="1">ROUND((Table13[[#This Row],[XP]]*Table13[[#This Row],[entity_spawned (AVG)]])*(Table13[[#This Row],[activating_chance]]/100),0)</f>
        <v>50</v>
      </c>
      <c r="CB344" s="73" t="s">
        <v>351</v>
      </c>
      <c r="CD344" t="s">
        <v>546</v>
      </c>
      <c r="CE344">
        <v>1</v>
      </c>
      <c r="CF344">
        <v>310</v>
      </c>
      <c r="CG344">
        <v>100</v>
      </c>
      <c r="CH344">
        <f ca="1">INDIRECT(ADDRESS(11+(MATCH(RIGHT(Table14[[#This Row],[spawner_sku]],LEN(Table14[[#This Row],[spawner_sku]])-FIND("/",Table14[[#This Row],[spawner_sku]])),Table1[Entity Prefab])),10,1,1,"Entities"))</f>
        <v>75</v>
      </c>
      <c r="CI344">
        <f ca="1">ROUND((Table14[[#This Row],[XP]]*Table14[[#This Row],[entity_spawned (AVG)]])*(Table14[[#This Row],[activating_chance]]/100),0)</f>
        <v>75</v>
      </c>
      <c r="CJ344" s="73" t="s">
        <v>352</v>
      </c>
    </row>
    <row r="345" spans="2:88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Prefab])),10,1,1,"Entities"))</f>
        <v>175</v>
      </c>
      <c r="G345" s="76">
        <f ca="1">ROUND((Table245[[#This Row],[XP]]*Table245[[#This Row],[entity_spawned (AVG)]])*(Table245[[#This Row],[activating_chance]]/100),0)</f>
        <v>175</v>
      </c>
      <c r="H345" s="73" t="s">
        <v>352</v>
      </c>
      <c r="Z345" t="s">
        <v>249</v>
      </c>
      <c r="AA345">
        <v>1</v>
      </c>
      <c r="AB345">
        <v>500</v>
      </c>
      <c r="AC345" s="76">
        <v>100</v>
      </c>
      <c r="AD345">
        <f ca="1">INDIRECT(ADDRESS(11+(MATCH(RIGHT(Table2[[#This Row],[spawner_sku]],LEN(Table2[[#This Row],[spawner_sku]])-FIND("/",Table2[[#This Row],[spawner_sku]])),Table1[Entity Prefab])),10,1,1,"Entities"))</f>
        <v>75</v>
      </c>
      <c r="AE345" s="76">
        <f ca="1">ROUND((Table2[[#This Row],[XP]]*Table2[[#This Row],[entity_spawned (AVG)]])*(Table2[[#This Row],[activating_chance]]/100),0)</f>
        <v>75</v>
      </c>
      <c r="AF345" s="73" t="s">
        <v>351</v>
      </c>
      <c r="AX345" t="s">
        <v>249</v>
      </c>
      <c r="AY345">
        <v>1</v>
      </c>
      <c r="AZ345">
        <v>500</v>
      </c>
      <c r="BA345" s="76">
        <v>85</v>
      </c>
      <c r="BB345">
        <f ca="1">INDIRECT(ADDRESS(11+(MATCH(RIGHT(Table61011[[#This Row],[spawner_sku]],LEN(Table61011[[#This Row],[spawner_sku]])-FIND("/",Table61011[[#This Row],[spawner_sku]])),Table1[Entity Prefab])),10,1,1,"Entities"))</f>
        <v>75</v>
      </c>
      <c r="BC345" s="76">
        <f ca="1">ROUND((Table61011[[#This Row],[XP]]*Table61011[[#This Row],[entity_spawned (AVG)]])*(Table61011[[#This Row],[activating_chance]]/100),0)</f>
        <v>64</v>
      </c>
      <c r="BD345" s="73" t="s">
        <v>351</v>
      </c>
      <c r="BF345" t="s">
        <v>260</v>
      </c>
      <c r="BG345">
        <v>1</v>
      </c>
      <c r="BH345">
        <v>120</v>
      </c>
      <c r="BI345">
        <v>100</v>
      </c>
      <c r="BJ345">
        <f ca="1">INDIRECT(ADDRESS(11+(MATCH(RIGHT(Table11[[#This Row],[spawner_sku]],LEN(Table11[[#This Row],[spawner_sku]])-FIND("/",Table11[[#This Row],[spawner_sku]])),Table1[Entity Prefab])),10,1,1,"Entities"))</f>
        <v>50</v>
      </c>
      <c r="BK345">
        <f ca="1">ROUND((Table11[[#This Row],[XP]]*Table11[[#This Row],[entity_spawned (AVG)]])*(Table11[[#This Row],[activating_chance]]/100),0)</f>
        <v>50</v>
      </c>
      <c r="BL345" s="73" t="s">
        <v>351</v>
      </c>
      <c r="BV345" t="s">
        <v>396</v>
      </c>
      <c r="BW345">
        <v>2</v>
      </c>
      <c r="BX345">
        <v>100</v>
      </c>
      <c r="BY345">
        <v>80</v>
      </c>
      <c r="BZ345">
        <f ca="1">INDIRECT(ADDRESS(11+(MATCH(RIGHT(Table13[[#This Row],[spawner_sku]],LEN(Table13[[#This Row],[spawner_sku]])-FIND("/",Table13[[#This Row],[spawner_sku]])),Table1[Entity Prefab])),10,1,1,"Entities"))</f>
        <v>25</v>
      </c>
      <c r="CA345">
        <f ca="1">ROUND((Table13[[#This Row],[XP]]*Table13[[#This Row],[entity_spawned (AVG)]])*(Table13[[#This Row],[activating_chance]]/100),0)</f>
        <v>40</v>
      </c>
      <c r="CB345" s="73" t="s">
        <v>351</v>
      </c>
      <c r="CD345" t="s">
        <v>546</v>
      </c>
      <c r="CE345">
        <v>1</v>
      </c>
      <c r="CF345">
        <v>310</v>
      </c>
      <c r="CG345">
        <v>100</v>
      </c>
      <c r="CH345">
        <f ca="1">INDIRECT(ADDRESS(11+(MATCH(RIGHT(Table14[[#This Row],[spawner_sku]],LEN(Table14[[#This Row],[spawner_sku]])-FIND("/",Table14[[#This Row],[spawner_sku]])),Table1[Entity Prefab])),10,1,1,"Entities"))</f>
        <v>75</v>
      </c>
      <c r="CI345">
        <f ca="1">ROUND((Table14[[#This Row],[XP]]*Table14[[#This Row],[entity_spawned (AVG)]])*(Table14[[#This Row],[activating_chance]]/100),0)</f>
        <v>75</v>
      </c>
      <c r="CJ345" s="73" t="s">
        <v>352</v>
      </c>
    </row>
    <row r="346" spans="2:88" x14ac:dyDescent="0.25">
      <c r="B346" s="74" t="s">
        <v>244</v>
      </c>
      <c r="C346">
        <v>1</v>
      </c>
      <c r="D346" s="76">
        <v>1500</v>
      </c>
      <c r="E346" s="76">
        <v>20</v>
      </c>
      <c r="F346" s="76">
        <f ca="1">INDIRECT(ADDRESS(11+(MATCH(RIGHT(Table245[[#This Row],[spawner_sku]],LEN(Table245[[#This Row],[spawner_sku]])-FIND("/",Table245[[#This Row],[spawner_sku]])),Table1[Entity Prefab])),10,1,1,"Entities"))</f>
        <v>175</v>
      </c>
      <c r="G346" s="76">
        <f ca="1">ROUND((Table245[[#This Row],[XP]]*Table245[[#This Row],[entity_spawned (AVG)]])*(Table245[[#This Row],[activating_chance]]/100),0)</f>
        <v>35</v>
      </c>
      <c r="H346" s="73" t="s">
        <v>352</v>
      </c>
      <c r="Z346" t="s">
        <v>515</v>
      </c>
      <c r="AA346">
        <v>1</v>
      </c>
      <c r="AB346">
        <v>140</v>
      </c>
      <c r="AC346" s="76">
        <v>100</v>
      </c>
      <c r="AD346">
        <f ca="1">INDIRECT(ADDRESS(11+(MATCH(RIGHT(Table2[[#This Row],[spawner_sku]],LEN(Table2[[#This Row],[spawner_sku]])-FIND("/",Table2[[#This Row],[spawner_sku]])),Table1[Entity Prefab])),10,1,1,"Entities"))</f>
        <v>25</v>
      </c>
      <c r="AE346" s="76">
        <f ca="1">ROUND((Table2[[#This Row],[XP]]*Table2[[#This Row],[entity_spawned (AVG)]])*(Table2[[#This Row],[activating_chance]]/100),0)</f>
        <v>25</v>
      </c>
      <c r="AF346" s="73" t="s">
        <v>351</v>
      </c>
      <c r="AX346" t="s">
        <v>249</v>
      </c>
      <c r="AY346">
        <v>1</v>
      </c>
      <c r="AZ346">
        <v>500</v>
      </c>
      <c r="BA346" s="76">
        <v>85</v>
      </c>
      <c r="BB346">
        <f ca="1">INDIRECT(ADDRESS(11+(MATCH(RIGHT(Table61011[[#This Row],[spawner_sku]],LEN(Table61011[[#This Row],[spawner_sku]])-FIND("/",Table61011[[#This Row],[spawner_sku]])),Table1[Entity Prefab])),10,1,1,"Entities"))</f>
        <v>75</v>
      </c>
      <c r="BC346" s="76">
        <f ca="1">ROUND((Table61011[[#This Row],[XP]]*Table61011[[#This Row],[entity_spawned (AVG)]])*(Table61011[[#This Row],[activating_chance]]/100),0)</f>
        <v>64</v>
      </c>
      <c r="BD346" s="73" t="s">
        <v>351</v>
      </c>
      <c r="BF346" t="s">
        <v>260</v>
      </c>
      <c r="BG346">
        <v>1</v>
      </c>
      <c r="BH346">
        <v>120</v>
      </c>
      <c r="BI346">
        <v>10</v>
      </c>
      <c r="BJ346">
        <f ca="1">INDIRECT(ADDRESS(11+(MATCH(RIGHT(Table11[[#This Row],[spawner_sku]],LEN(Table11[[#This Row],[spawner_sku]])-FIND("/",Table11[[#This Row],[spawner_sku]])),Table1[Entity Prefab])),10,1,1,"Entities"))</f>
        <v>50</v>
      </c>
      <c r="BK346">
        <f ca="1">ROUND((Table11[[#This Row],[XP]]*Table11[[#This Row],[entity_spawned (AVG)]])*(Table11[[#This Row],[activating_chance]]/100),0)</f>
        <v>5</v>
      </c>
      <c r="BL346" s="73" t="s">
        <v>351</v>
      </c>
      <c r="BV346" t="s">
        <v>396</v>
      </c>
      <c r="BW346">
        <v>3</v>
      </c>
      <c r="BX346">
        <v>100</v>
      </c>
      <c r="BY346">
        <v>70</v>
      </c>
      <c r="BZ346">
        <f ca="1">INDIRECT(ADDRESS(11+(MATCH(RIGHT(Table13[[#This Row],[spawner_sku]],LEN(Table13[[#This Row],[spawner_sku]])-FIND("/",Table13[[#This Row],[spawner_sku]])),Table1[Entity Prefab])),10,1,1,"Entities"))</f>
        <v>25</v>
      </c>
      <c r="CA346">
        <f ca="1">ROUND((Table13[[#This Row],[XP]]*Table13[[#This Row],[entity_spawned (AVG)]])*(Table13[[#This Row],[activating_chance]]/100),0)</f>
        <v>53</v>
      </c>
      <c r="CB346" s="73" t="s">
        <v>351</v>
      </c>
      <c r="CD346" t="s">
        <v>546</v>
      </c>
      <c r="CE346">
        <v>1</v>
      </c>
      <c r="CF346">
        <v>310</v>
      </c>
      <c r="CG346">
        <v>100</v>
      </c>
      <c r="CH346">
        <f ca="1">INDIRECT(ADDRESS(11+(MATCH(RIGHT(Table14[[#This Row],[spawner_sku]],LEN(Table14[[#This Row],[spawner_sku]])-FIND("/",Table14[[#This Row],[spawner_sku]])),Table1[Entity Prefab])),10,1,1,"Entities"))</f>
        <v>75</v>
      </c>
      <c r="CI346">
        <f ca="1">ROUND((Table14[[#This Row],[XP]]*Table14[[#This Row],[entity_spawned (AVG)]])*(Table14[[#This Row],[activating_chance]]/100),0)</f>
        <v>75</v>
      </c>
      <c r="CJ346" s="73" t="s">
        <v>352</v>
      </c>
    </row>
    <row r="347" spans="2:88" x14ac:dyDescent="0.25">
      <c r="B347" s="74" t="s">
        <v>244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Prefab])),10,1,1,"Entities"))</f>
        <v>175</v>
      </c>
      <c r="G347" s="76">
        <f ca="1">ROUND((Table245[[#This Row],[XP]]*Table245[[#This Row],[entity_spawned (AVG)]])*(Table245[[#This Row],[activating_chance]]/100),0)</f>
        <v>175</v>
      </c>
      <c r="H347" s="73" t="s">
        <v>352</v>
      </c>
      <c r="Z347" t="s">
        <v>515</v>
      </c>
      <c r="AA347">
        <v>1</v>
      </c>
      <c r="AB347">
        <v>160</v>
      </c>
      <c r="AC347" s="76">
        <v>100</v>
      </c>
      <c r="AD347">
        <f ca="1">INDIRECT(ADDRESS(11+(MATCH(RIGHT(Table2[[#This Row],[spawner_sku]],LEN(Table2[[#This Row],[spawner_sku]])-FIND("/",Table2[[#This Row],[spawner_sku]])),Table1[Entity Prefab])),10,1,1,"Entities"))</f>
        <v>25</v>
      </c>
      <c r="AE347" s="76">
        <f ca="1">ROUND((Table2[[#This Row],[XP]]*Table2[[#This Row],[entity_spawned (AVG)]])*(Table2[[#This Row],[activating_chance]]/100),0)</f>
        <v>25</v>
      </c>
      <c r="AF347" s="73" t="s">
        <v>351</v>
      </c>
      <c r="AX347" t="s">
        <v>249</v>
      </c>
      <c r="AY347">
        <v>1</v>
      </c>
      <c r="AZ347">
        <v>500</v>
      </c>
      <c r="BA347" s="76">
        <v>85</v>
      </c>
      <c r="BB347">
        <f ca="1">INDIRECT(ADDRESS(11+(MATCH(RIGHT(Table61011[[#This Row],[spawner_sku]],LEN(Table61011[[#This Row],[spawner_sku]])-FIND("/",Table61011[[#This Row],[spawner_sku]])),Table1[Entity Prefab])),10,1,1,"Entities"))</f>
        <v>75</v>
      </c>
      <c r="BC347" s="76">
        <f ca="1">ROUND((Table61011[[#This Row],[XP]]*Table61011[[#This Row],[entity_spawned (AVG)]])*(Table61011[[#This Row],[activating_chance]]/100),0)</f>
        <v>64</v>
      </c>
      <c r="BD347" s="73" t="s">
        <v>351</v>
      </c>
      <c r="BF347" t="s">
        <v>260</v>
      </c>
      <c r="BG347">
        <v>1</v>
      </c>
      <c r="BH347">
        <v>120</v>
      </c>
      <c r="BI347">
        <v>100</v>
      </c>
      <c r="BJ347">
        <f ca="1">INDIRECT(ADDRESS(11+(MATCH(RIGHT(Table11[[#This Row],[spawner_sku]],LEN(Table11[[#This Row],[spawner_sku]])-FIND("/",Table11[[#This Row],[spawner_sku]])),Table1[Entity Prefab])),10,1,1,"Entities"))</f>
        <v>50</v>
      </c>
      <c r="BK347">
        <f ca="1">ROUND((Table11[[#This Row],[XP]]*Table11[[#This Row],[entity_spawned (AVG)]])*(Table11[[#This Row],[activating_chance]]/100),0)</f>
        <v>50</v>
      </c>
      <c r="BL347" s="73" t="s">
        <v>351</v>
      </c>
      <c r="BV347" t="s">
        <v>396</v>
      </c>
      <c r="BW347">
        <v>2</v>
      </c>
      <c r="BX347">
        <v>100</v>
      </c>
      <c r="BY347">
        <v>80</v>
      </c>
      <c r="BZ347">
        <f ca="1">INDIRECT(ADDRESS(11+(MATCH(RIGHT(Table13[[#This Row],[spawner_sku]],LEN(Table13[[#This Row],[spawner_sku]])-FIND("/",Table13[[#This Row],[spawner_sku]])),Table1[Entity Prefab])),10,1,1,"Entities"))</f>
        <v>25</v>
      </c>
      <c r="CA347">
        <f ca="1">ROUND((Table13[[#This Row],[XP]]*Table13[[#This Row],[entity_spawned (AVG)]])*(Table13[[#This Row],[activating_chance]]/100),0)</f>
        <v>40</v>
      </c>
      <c r="CB347" s="73" t="s">
        <v>351</v>
      </c>
      <c r="CD347" t="s">
        <v>546</v>
      </c>
      <c r="CE347">
        <v>1</v>
      </c>
      <c r="CF347">
        <v>310</v>
      </c>
      <c r="CG347">
        <v>100</v>
      </c>
      <c r="CH347">
        <f ca="1">INDIRECT(ADDRESS(11+(MATCH(RIGHT(Table14[[#This Row],[spawner_sku]],LEN(Table14[[#This Row],[spawner_sku]])-FIND("/",Table14[[#This Row],[spawner_sku]])),Table1[Entity Prefab])),10,1,1,"Entities"))</f>
        <v>75</v>
      </c>
      <c r="CI347">
        <f ca="1">ROUND((Table14[[#This Row],[XP]]*Table14[[#This Row],[entity_spawned (AVG)]])*(Table14[[#This Row],[activating_chance]]/100),0)</f>
        <v>75</v>
      </c>
      <c r="CJ347" s="73" t="s">
        <v>352</v>
      </c>
    </row>
    <row r="348" spans="2:88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Prefab])),10,1,1,"Entities"))</f>
        <v>175</v>
      </c>
      <c r="G348" s="76">
        <f ca="1">ROUND((Table245[[#This Row],[XP]]*Table245[[#This Row],[entity_spawned (AVG)]])*(Table245[[#This Row],[activating_chance]]/100),0)</f>
        <v>175</v>
      </c>
      <c r="H348" s="73" t="s">
        <v>352</v>
      </c>
      <c r="Z348" t="s">
        <v>515</v>
      </c>
      <c r="AA348">
        <v>1</v>
      </c>
      <c r="AB348">
        <v>160</v>
      </c>
      <c r="AC348" s="76">
        <v>100</v>
      </c>
      <c r="AD348">
        <f ca="1">INDIRECT(ADDRESS(11+(MATCH(RIGHT(Table2[[#This Row],[spawner_sku]],LEN(Table2[[#This Row],[spawner_sku]])-FIND("/",Table2[[#This Row],[spawner_sku]])),Table1[Entity Prefab])),10,1,1,"Entities"))</f>
        <v>25</v>
      </c>
      <c r="AE348" s="76">
        <f ca="1">ROUND((Table2[[#This Row],[XP]]*Table2[[#This Row],[entity_spawned (AVG)]])*(Table2[[#This Row],[activating_chance]]/100),0)</f>
        <v>25</v>
      </c>
      <c r="AF348" s="73" t="s">
        <v>351</v>
      </c>
      <c r="AX348" t="s">
        <v>249</v>
      </c>
      <c r="AY348">
        <v>1</v>
      </c>
      <c r="AZ348">
        <v>500</v>
      </c>
      <c r="BA348" s="76">
        <v>85</v>
      </c>
      <c r="BB348">
        <f ca="1">INDIRECT(ADDRESS(11+(MATCH(RIGHT(Table61011[[#This Row],[spawner_sku]],LEN(Table61011[[#This Row],[spawner_sku]])-FIND("/",Table61011[[#This Row],[spawner_sku]])),Table1[Entity Prefab])),10,1,1,"Entities"))</f>
        <v>75</v>
      </c>
      <c r="BC348" s="76">
        <f ca="1">ROUND((Table61011[[#This Row],[XP]]*Table61011[[#This Row],[entity_spawned (AVG)]])*(Table61011[[#This Row],[activating_chance]]/100),0)</f>
        <v>64</v>
      </c>
      <c r="BD348" s="73" t="s">
        <v>351</v>
      </c>
      <c r="BF348" t="s">
        <v>260</v>
      </c>
      <c r="BG348">
        <v>1</v>
      </c>
      <c r="BH348">
        <v>120</v>
      </c>
      <c r="BI348">
        <v>10</v>
      </c>
      <c r="BJ348">
        <f ca="1">INDIRECT(ADDRESS(11+(MATCH(RIGHT(Table11[[#This Row],[spawner_sku]],LEN(Table11[[#This Row],[spawner_sku]])-FIND("/",Table11[[#This Row],[spawner_sku]])),Table1[Entity Prefab])),10,1,1,"Entities"))</f>
        <v>50</v>
      </c>
      <c r="BK348">
        <f ca="1">ROUND((Table11[[#This Row],[XP]]*Table11[[#This Row],[entity_spawned (AVG)]])*(Table11[[#This Row],[activating_chance]]/100),0)</f>
        <v>5</v>
      </c>
      <c r="BL348" s="73" t="s">
        <v>351</v>
      </c>
      <c r="BV348" t="s">
        <v>396</v>
      </c>
      <c r="BW348">
        <v>1</v>
      </c>
      <c r="BX348">
        <v>100</v>
      </c>
      <c r="BY348">
        <v>20</v>
      </c>
      <c r="BZ348">
        <f ca="1">INDIRECT(ADDRESS(11+(MATCH(RIGHT(Table13[[#This Row],[spawner_sku]],LEN(Table13[[#This Row],[spawner_sku]])-FIND("/",Table13[[#This Row],[spawner_sku]])),Table1[Entity Prefab])),10,1,1,"Entities"))</f>
        <v>25</v>
      </c>
      <c r="CA348">
        <f ca="1">ROUND((Table13[[#This Row],[XP]]*Table13[[#This Row],[entity_spawned (AVG)]])*(Table13[[#This Row],[activating_chance]]/100),0)</f>
        <v>5</v>
      </c>
      <c r="CB348" s="73" t="s">
        <v>351</v>
      </c>
      <c r="CD348" t="s">
        <v>546</v>
      </c>
      <c r="CE348">
        <v>1</v>
      </c>
      <c r="CF348">
        <v>310</v>
      </c>
      <c r="CG348">
        <v>30</v>
      </c>
      <c r="CH348">
        <f ca="1">INDIRECT(ADDRESS(11+(MATCH(RIGHT(Table14[[#This Row],[spawner_sku]],LEN(Table14[[#This Row],[spawner_sku]])-FIND("/",Table14[[#This Row],[spawner_sku]])),Table1[Entity Prefab])),10,1,1,"Entities"))</f>
        <v>75</v>
      </c>
      <c r="CI348">
        <f ca="1">ROUND((Table14[[#This Row],[XP]]*Table14[[#This Row],[entity_spawned (AVG)]])*(Table14[[#This Row],[activating_chance]]/100),0)</f>
        <v>23</v>
      </c>
      <c r="CJ348" s="73" t="s">
        <v>352</v>
      </c>
    </row>
    <row r="349" spans="2:88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Prefab])),10,1,1,"Entities"))</f>
        <v>175</v>
      </c>
      <c r="G349" s="76">
        <f ca="1">ROUND((Table245[[#This Row],[XP]]*Table245[[#This Row],[entity_spawned (AVG)]])*(Table245[[#This Row],[activating_chance]]/100),0)</f>
        <v>175</v>
      </c>
      <c r="H349" s="73" t="s">
        <v>352</v>
      </c>
      <c r="Z349" t="s">
        <v>515</v>
      </c>
      <c r="AA349">
        <v>1</v>
      </c>
      <c r="AB349">
        <v>140</v>
      </c>
      <c r="AC349" s="76">
        <v>100</v>
      </c>
      <c r="AD349">
        <f ca="1">INDIRECT(ADDRESS(11+(MATCH(RIGHT(Table2[[#This Row],[spawner_sku]],LEN(Table2[[#This Row],[spawner_sku]])-FIND("/",Table2[[#This Row],[spawner_sku]])),Table1[Entity Prefab])),10,1,1,"Entities"))</f>
        <v>25</v>
      </c>
      <c r="AE349" s="76">
        <f ca="1">ROUND((Table2[[#This Row],[XP]]*Table2[[#This Row],[entity_spawned (AVG)]])*(Table2[[#This Row],[activating_chance]]/100),0)</f>
        <v>25</v>
      </c>
      <c r="AF349" s="73" t="s">
        <v>351</v>
      </c>
      <c r="AX349" t="s">
        <v>249</v>
      </c>
      <c r="AY349">
        <v>1</v>
      </c>
      <c r="AZ349">
        <v>500</v>
      </c>
      <c r="BA349" s="76">
        <v>85</v>
      </c>
      <c r="BB349">
        <f ca="1">INDIRECT(ADDRESS(11+(MATCH(RIGHT(Table61011[[#This Row],[spawner_sku]],LEN(Table61011[[#This Row],[spawner_sku]])-FIND("/",Table61011[[#This Row],[spawner_sku]])),Table1[Entity Prefab])),10,1,1,"Entities"))</f>
        <v>75</v>
      </c>
      <c r="BC349" s="76">
        <f ca="1">ROUND((Table61011[[#This Row],[XP]]*Table61011[[#This Row],[entity_spawned (AVG)]])*(Table61011[[#This Row],[activating_chance]]/100),0)</f>
        <v>64</v>
      </c>
      <c r="BD349" s="73" t="s">
        <v>351</v>
      </c>
      <c r="BF349" t="s">
        <v>260</v>
      </c>
      <c r="BG349">
        <v>1</v>
      </c>
      <c r="BH349">
        <v>120</v>
      </c>
      <c r="BI349">
        <v>100</v>
      </c>
      <c r="BJ349">
        <f ca="1">INDIRECT(ADDRESS(11+(MATCH(RIGHT(Table11[[#This Row],[spawner_sku]],LEN(Table11[[#This Row],[spawner_sku]])-FIND("/",Table11[[#This Row],[spawner_sku]])),Table1[Entity Prefab])),10,1,1,"Entities"))</f>
        <v>50</v>
      </c>
      <c r="BK349">
        <f ca="1">ROUND((Table11[[#This Row],[XP]]*Table11[[#This Row],[entity_spawned (AVG)]])*(Table11[[#This Row],[activating_chance]]/100),0)</f>
        <v>50</v>
      </c>
      <c r="BL349" s="73" t="s">
        <v>351</v>
      </c>
      <c r="BV349" t="s">
        <v>396</v>
      </c>
      <c r="BW349">
        <v>3</v>
      </c>
      <c r="BX349">
        <v>100</v>
      </c>
      <c r="BY349">
        <v>70</v>
      </c>
      <c r="BZ349">
        <f ca="1">INDIRECT(ADDRESS(11+(MATCH(RIGHT(Table13[[#This Row],[spawner_sku]],LEN(Table13[[#This Row],[spawner_sku]])-FIND("/",Table13[[#This Row],[spawner_sku]])),Table1[Entity Prefab])),10,1,1,"Entities"))</f>
        <v>25</v>
      </c>
      <c r="CA349">
        <f ca="1">ROUND((Table13[[#This Row],[XP]]*Table13[[#This Row],[entity_spawned (AVG)]])*(Table13[[#This Row],[activating_chance]]/100),0)</f>
        <v>53</v>
      </c>
      <c r="CB349" s="73" t="s">
        <v>351</v>
      </c>
      <c r="CD349" t="s">
        <v>546</v>
      </c>
      <c r="CE349">
        <v>1</v>
      </c>
      <c r="CF349">
        <v>310</v>
      </c>
      <c r="CG349">
        <v>100</v>
      </c>
      <c r="CH349">
        <f ca="1">INDIRECT(ADDRESS(11+(MATCH(RIGHT(Table14[[#This Row],[spawner_sku]],LEN(Table14[[#This Row],[spawner_sku]])-FIND("/",Table14[[#This Row],[spawner_sku]])),Table1[Entity Prefab])),10,1,1,"Entities"))</f>
        <v>75</v>
      </c>
      <c r="CI349">
        <f ca="1">ROUND((Table14[[#This Row],[XP]]*Table14[[#This Row],[entity_spawned (AVG)]])*(Table14[[#This Row],[activating_chance]]/100),0)</f>
        <v>75</v>
      </c>
      <c r="CJ349" s="73" t="s">
        <v>352</v>
      </c>
    </row>
    <row r="350" spans="2:88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Prefab])),10,1,1,"Entities"))</f>
        <v>175</v>
      </c>
      <c r="G350" s="76">
        <f ca="1">ROUND((Table245[[#This Row],[XP]]*Table245[[#This Row],[entity_spawned (AVG)]])*(Table245[[#This Row],[activating_chance]]/100),0)</f>
        <v>175</v>
      </c>
      <c r="H350" s="73" t="s">
        <v>352</v>
      </c>
      <c r="Z350" t="s">
        <v>515</v>
      </c>
      <c r="AA350">
        <v>1</v>
      </c>
      <c r="AB350">
        <v>140</v>
      </c>
      <c r="AC350" s="76">
        <v>100</v>
      </c>
      <c r="AD350">
        <f ca="1">INDIRECT(ADDRESS(11+(MATCH(RIGHT(Table2[[#This Row],[spawner_sku]],LEN(Table2[[#This Row],[spawner_sku]])-FIND("/",Table2[[#This Row],[spawner_sku]])),Table1[Entity Prefab])),10,1,1,"Entities"))</f>
        <v>25</v>
      </c>
      <c r="AE350" s="76">
        <f ca="1">ROUND((Table2[[#This Row],[XP]]*Table2[[#This Row],[entity_spawned (AVG)]])*(Table2[[#This Row],[activating_chance]]/100),0)</f>
        <v>25</v>
      </c>
      <c r="AF350" s="73" t="s">
        <v>351</v>
      </c>
      <c r="AX350" t="s">
        <v>514</v>
      </c>
      <c r="AY350">
        <v>1</v>
      </c>
      <c r="AZ350">
        <v>200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Prefab])),10,1,1,"Entities"))</f>
        <v>55</v>
      </c>
      <c r="BC350" s="76">
        <f ca="1">ROUND((Table61011[[#This Row],[XP]]*Table61011[[#This Row],[entity_spawned (AVG)]])*(Table61011[[#This Row],[activating_chance]]/100),0)</f>
        <v>55</v>
      </c>
      <c r="BD350" s="73" t="s">
        <v>351</v>
      </c>
      <c r="BF350" t="s">
        <v>260</v>
      </c>
      <c r="BG350">
        <v>1</v>
      </c>
      <c r="BH350">
        <v>120</v>
      </c>
      <c r="BI350">
        <v>30</v>
      </c>
      <c r="BJ350">
        <f ca="1">INDIRECT(ADDRESS(11+(MATCH(RIGHT(Table11[[#This Row],[spawner_sku]],LEN(Table11[[#This Row],[spawner_sku]])-FIND("/",Table11[[#This Row],[spawner_sku]])),Table1[Entity Prefab])),10,1,1,"Entities"))</f>
        <v>50</v>
      </c>
      <c r="BK350">
        <f ca="1">ROUND((Table11[[#This Row],[XP]]*Table11[[#This Row],[entity_spawned (AVG)]])*(Table11[[#This Row],[activating_chance]]/100),0)</f>
        <v>15</v>
      </c>
      <c r="BL350" s="73" t="s">
        <v>351</v>
      </c>
      <c r="BV350" t="s">
        <v>396</v>
      </c>
      <c r="BW350">
        <v>2</v>
      </c>
      <c r="BX350">
        <v>100</v>
      </c>
      <c r="BY350">
        <v>100</v>
      </c>
      <c r="BZ350">
        <f ca="1">INDIRECT(ADDRESS(11+(MATCH(RIGHT(Table13[[#This Row],[spawner_sku]],LEN(Table13[[#This Row],[spawner_sku]])-FIND("/",Table13[[#This Row],[spawner_sku]])),Table1[Entity Prefab])),10,1,1,"Entities"))</f>
        <v>25</v>
      </c>
      <c r="CA350">
        <f ca="1">ROUND((Table13[[#This Row],[XP]]*Table13[[#This Row],[entity_spawned (AVG)]])*(Table13[[#This Row],[activating_chance]]/100),0)</f>
        <v>50</v>
      </c>
      <c r="CB350" s="73" t="s">
        <v>351</v>
      </c>
      <c r="CD350" t="s">
        <v>403</v>
      </c>
      <c r="CE350">
        <v>1</v>
      </c>
      <c r="CF350">
        <v>200</v>
      </c>
      <c r="CG350">
        <v>30</v>
      </c>
      <c r="CH350">
        <f ca="1">INDIRECT(ADDRESS(11+(MATCH(RIGHT(Table14[[#This Row],[spawner_sku]],LEN(Table14[[#This Row],[spawner_sku]])-FIND("/",Table14[[#This Row],[spawner_sku]])),Table1[Entity Prefab])),10,1,1,"Entities"))</f>
        <v>75</v>
      </c>
      <c r="CI350">
        <f ca="1">ROUND((Table14[[#This Row],[XP]]*Table14[[#This Row],[entity_spawned (AVG)]])*(Table14[[#This Row],[activating_chance]]/100),0)</f>
        <v>23</v>
      </c>
      <c r="CJ350" s="73" t="s">
        <v>352</v>
      </c>
    </row>
    <row r="351" spans="2:88" x14ac:dyDescent="0.25">
      <c r="B351" s="74" t="s">
        <v>244</v>
      </c>
      <c r="C351">
        <v>1</v>
      </c>
      <c r="D351" s="76">
        <v>1500</v>
      </c>
      <c r="E351" s="76">
        <v>100</v>
      </c>
      <c r="F351" s="76">
        <f ca="1">INDIRECT(ADDRESS(11+(MATCH(RIGHT(Table245[[#This Row],[spawner_sku]],LEN(Table245[[#This Row],[spawner_sku]])-FIND("/",Table245[[#This Row],[spawner_sku]])),Table1[Entity Prefab])),10,1,1,"Entities"))</f>
        <v>175</v>
      </c>
      <c r="G351" s="76">
        <f ca="1">ROUND((Table245[[#This Row],[XP]]*Table245[[#This Row],[entity_spawned (AVG)]])*(Table245[[#This Row],[activating_chance]]/100),0)</f>
        <v>175</v>
      </c>
      <c r="H351" s="73" t="s">
        <v>352</v>
      </c>
      <c r="Z351" t="s">
        <v>250</v>
      </c>
      <c r="AA351">
        <v>1</v>
      </c>
      <c r="AB351">
        <v>420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Prefab])),10,1,1,"Entities"))</f>
        <v>83</v>
      </c>
      <c r="AE351" s="76">
        <f ca="1">ROUND((Table2[[#This Row],[XP]]*Table2[[#This Row],[entity_spawned (AVG)]])*(Table2[[#This Row],[activating_chance]]/100),0)</f>
        <v>83</v>
      </c>
      <c r="AF351" s="73" t="s">
        <v>352</v>
      </c>
      <c r="AX351" t="s">
        <v>514</v>
      </c>
      <c r="AY351">
        <v>1</v>
      </c>
      <c r="AZ351">
        <v>220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Prefab])),10,1,1,"Entities"))</f>
        <v>55</v>
      </c>
      <c r="BC351" s="76">
        <f ca="1">ROUND((Table61011[[#This Row],[XP]]*Table61011[[#This Row],[entity_spawned (AVG)]])*(Table61011[[#This Row],[activating_chance]]/100),0)</f>
        <v>55</v>
      </c>
      <c r="BD351" s="73" t="s">
        <v>351</v>
      </c>
      <c r="BF351" t="s">
        <v>260</v>
      </c>
      <c r="BG351">
        <v>1</v>
      </c>
      <c r="BH351">
        <v>120</v>
      </c>
      <c r="BI351">
        <v>70</v>
      </c>
      <c r="BJ351">
        <f ca="1">INDIRECT(ADDRESS(11+(MATCH(RIGHT(Table11[[#This Row],[spawner_sku]],LEN(Table11[[#This Row],[spawner_sku]])-FIND("/",Table11[[#This Row],[spawner_sku]])),Table1[Entity Prefab])),10,1,1,"Entities"))</f>
        <v>50</v>
      </c>
      <c r="BK351">
        <f ca="1">ROUND((Table11[[#This Row],[XP]]*Table11[[#This Row],[entity_spawned (AVG)]])*(Table11[[#This Row],[activating_chance]]/100),0)</f>
        <v>35</v>
      </c>
      <c r="BL351" s="73" t="s">
        <v>351</v>
      </c>
      <c r="BV351" t="s">
        <v>560</v>
      </c>
      <c r="BW351">
        <v>6</v>
      </c>
      <c r="BX351">
        <v>100</v>
      </c>
      <c r="BY351">
        <v>100</v>
      </c>
      <c r="BZ351">
        <f ca="1">INDIRECT(ADDRESS(11+(MATCH(RIGHT(Table13[[#This Row],[spawner_sku]],LEN(Table13[[#This Row],[spawner_sku]])-FIND("/",Table13[[#This Row],[spawner_sku]])),Table1[Entity Prefab])),10,1,1,"Entities"))</f>
        <v>25</v>
      </c>
      <c r="CA351">
        <f ca="1">ROUND((Table13[[#This Row],[XP]]*Table13[[#This Row],[entity_spawned (AVG)]])*(Table13[[#This Row],[activating_chance]]/100),0)</f>
        <v>150</v>
      </c>
      <c r="CB351" s="73" t="s">
        <v>351</v>
      </c>
      <c r="CD351" t="s">
        <v>403</v>
      </c>
      <c r="CE351">
        <v>1</v>
      </c>
      <c r="CF351">
        <v>200</v>
      </c>
      <c r="CG351">
        <v>80</v>
      </c>
      <c r="CH351">
        <f ca="1">INDIRECT(ADDRESS(11+(MATCH(RIGHT(Table14[[#This Row],[spawner_sku]],LEN(Table14[[#This Row],[spawner_sku]])-FIND("/",Table14[[#This Row],[spawner_sku]])),Table1[Entity Prefab])),10,1,1,"Entities"))</f>
        <v>75</v>
      </c>
      <c r="CI351">
        <f ca="1">ROUND((Table14[[#This Row],[XP]]*Table14[[#This Row],[entity_spawned (AVG)]])*(Table14[[#This Row],[activating_chance]]/100),0)</f>
        <v>60</v>
      </c>
      <c r="CJ351" s="73" t="s">
        <v>352</v>
      </c>
    </row>
    <row r="352" spans="2:88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Prefab])),10,1,1,"Entities"))</f>
        <v>175</v>
      </c>
      <c r="G352" s="76">
        <f ca="1">ROUND((Table245[[#This Row],[XP]]*Table245[[#This Row],[entity_spawned (AVG)]])*(Table245[[#This Row],[activating_chance]]/100),0)</f>
        <v>175</v>
      </c>
      <c r="H352" s="73" t="s">
        <v>352</v>
      </c>
      <c r="Z352" t="s">
        <v>257</v>
      </c>
      <c r="AA352">
        <v>1</v>
      </c>
      <c r="AB352">
        <v>190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Prefab])),10,1,1,"Entities"))</f>
        <v>70</v>
      </c>
      <c r="AE352" s="76">
        <f ca="1">ROUND((Table2[[#This Row],[XP]]*Table2[[#This Row],[entity_spawned (AVG)]])*(Table2[[#This Row],[activating_chance]]/100),0)</f>
        <v>70</v>
      </c>
      <c r="AF352" s="73" t="s">
        <v>352</v>
      </c>
      <c r="AX352" t="s">
        <v>514</v>
      </c>
      <c r="AY352">
        <v>1</v>
      </c>
      <c r="AZ352">
        <v>220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Prefab])),10,1,1,"Entities"))</f>
        <v>55</v>
      </c>
      <c r="BC352" s="76">
        <f ca="1">ROUND((Table61011[[#This Row],[XP]]*Table61011[[#This Row],[entity_spawned (AVG)]])*(Table61011[[#This Row],[activating_chance]]/100),0)</f>
        <v>55</v>
      </c>
      <c r="BD352" s="73" t="s">
        <v>351</v>
      </c>
      <c r="BV352" t="s">
        <v>560</v>
      </c>
      <c r="BW352">
        <v>6</v>
      </c>
      <c r="BX352">
        <v>100</v>
      </c>
      <c r="BY352">
        <v>100</v>
      </c>
      <c r="BZ352">
        <f ca="1">INDIRECT(ADDRESS(11+(MATCH(RIGHT(Table13[[#This Row],[spawner_sku]],LEN(Table13[[#This Row],[spawner_sku]])-FIND("/",Table13[[#This Row],[spawner_sku]])),Table1[Entity Prefab])),10,1,1,"Entities"))</f>
        <v>25</v>
      </c>
      <c r="CA352">
        <f ca="1">ROUND((Table13[[#This Row],[XP]]*Table13[[#This Row],[entity_spawned (AVG)]])*(Table13[[#This Row],[activating_chance]]/100),0)</f>
        <v>150</v>
      </c>
      <c r="CB352" s="73" t="s">
        <v>351</v>
      </c>
      <c r="CD352" t="s">
        <v>403</v>
      </c>
      <c r="CE352">
        <v>1</v>
      </c>
      <c r="CF352">
        <v>200</v>
      </c>
      <c r="CG352">
        <v>100</v>
      </c>
      <c r="CH352">
        <f ca="1">INDIRECT(ADDRESS(11+(MATCH(RIGHT(Table14[[#This Row],[spawner_sku]],LEN(Table14[[#This Row],[spawner_sku]])-FIND("/",Table14[[#This Row],[spawner_sku]])),Table1[Entity Prefab])),10,1,1,"Entities"))</f>
        <v>75</v>
      </c>
      <c r="CI352">
        <f ca="1">ROUND((Table14[[#This Row],[XP]]*Table14[[#This Row],[entity_spawned (AVG)]])*(Table14[[#This Row],[activating_chance]]/100),0)</f>
        <v>75</v>
      </c>
      <c r="CJ352" s="73" t="s">
        <v>352</v>
      </c>
    </row>
    <row r="353" spans="2:88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Prefab])),10,1,1,"Entities"))</f>
        <v>175</v>
      </c>
      <c r="G353" s="76">
        <f ca="1">ROUND((Table245[[#This Row],[XP]]*Table245[[#This Row],[entity_spawned (AVG)]])*(Table245[[#This Row],[activating_chance]]/100),0)</f>
        <v>175</v>
      </c>
      <c r="H353" s="73" t="s">
        <v>352</v>
      </c>
      <c r="Z353" t="s">
        <v>257</v>
      </c>
      <c r="AA353">
        <v>1</v>
      </c>
      <c r="AB353">
        <v>120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Prefab])),10,1,1,"Entities"))</f>
        <v>70</v>
      </c>
      <c r="AE353" s="76">
        <f ca="1">ROUND((Table2[[#This Row],[XP]]*Table2[[#This Row],[entity_spawned (AVG)]])*(Table2[[#This Row],[activating_chance]]/100),0)</f>
        <v>70</v>
      </c>
      <c r="AF353" s="73" t="s">
        <v>352</v>
      </c>
      <c r="AX353" t="s">
        <v>515</v>
      </c>
      <c r="AY353">
        <v>1</v>
      </c>
      <c r="AZ353">
        <v>160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Prefab])),10,1,1,"Entities"))</f>
        <v>25</v>
      </c>
      <c r="BC353" s="76">
        <f ca="1">ROUND((Table61011[[#This Row],[XP]]*Table61011[[#This Row],[entity_spawned (AVG)]])*(Table61011[[#This Row],[activating_chance]]/100),0)</f>
        <v>25</v>
      </c>
      <c r="BD353" s="73" t="s">
        <v>351</v>
      </c>
      <c r="BV353" t="s">
        <v>561</v>
      </c>
      <c r="BW353">
        <v>4</v>
      </c>
      <c r="BX353">
        <v>100</v>
      </c>
      <c r="BY353">
        <v>100</v>
      </c>
      <c r="BZ353">
        <f ca="1">INDIRECT(ADDRESS(11+(MATCH(RIGHT(Table13[[#This Row],[spawner_sku]],LEN(Table13[[#This Row],[spawner_sku]])-FIND("/",Table13[[#This Row],[spawner_sku]])),Table1[Entity Prefab])),10,1,1,"Entities"))</f>
        <v>25</v>
      </c>
      <c r="CA353">
        <f ca="1">ROUND((Table13[[#This Row],[XP]]*Table13[[#This Row],[entity_spawned (AVG)]])*(Table13[[#This Row],[activating_chance]]/100),0)</f>
        <v>100</v>
      </c>
      <c r="CB353" s="73" t="s">
        <v>351</v>
      </c>
      <c r="CD353" t="s">
        <v>403</v>
      </c>
      <c r="CE353">
        <v>1</v>
      </c>
      <c r="CF353">
        <v>200</v>
      </c>
      <c r="CG353">
        <v>80</v>
      </c>
      <c r="CH353">
        <f ca="1">INDIRECT(ADDRESS(11+(MATCH(RIGHT(Table14[[#This Row],[spawner_sku]],LEN(Table14[[#This Row],[spawner_sku]])-FIND("/",Table14[[#This Row],[spawner_sku]])),Table1[Entity Prefab])),10,1,1,"Entities"))</f>
        <v>75</v>
      </c>
      <c r="CI353">
        <f ca="1">ROUND((Table14[[#This Row],[XP]]*Table14[[#This Row],[entity_spawned (AVG)]])*(Table14[[#This Row],[activating_chance]]/100),0)</f>
        <v>60</v>
      </c>
      <c r="CJ353" s="73" t="s">
        <v>352</v>
      </c>
    </row>
    <row r="354" spans="2:88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Prefab])),10,1,1,"Entities"))</f>
        <v>175</v>
      </c>
      <c r="G354" s="76">
        <f ca="1">ROUND((Table245[[#This Row],[XP]]*Table245[[#This Row],[entity_spawned (AVG)]])*(Table245[[#This Row],[activating_chance]]/100),0)</f>
        <v>175</v>
      </c>
      <c r="H354" s="73" t="s">
        <v>352</v>
      </c>
      <c r="Z354" t="s">
        <v>257</v>
      </c>
      <c r="AA354">
        <v>1</v>
      </c>
      <c r="AB354">
        <v>190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Prefab])),10,1,1,"Entities"))</f>
        <v>70</v>
      </c>
      <c r="AE354" s="76">
        <f ca="1">ROUND((Table2[[#This Row],[XP]]*Table2[[#This Row],[entity_spawned (AVG)]])*(Table2[[#This Row],[activating_chance]]/100),0)</f>
        <v>70</v>
      </c>
      <c r="AF354" s="73" t="s">
        <v>352</v>
      </c>
      <c r="AX354" t="s">
        <v>515</v>
      </c>
      <c r="AY354">
        <v>1</v>
      </c>
      <c r="AZ354">
        <v>160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Prefab])),10,1,1,"Entities"))</f>
        <v>25</v>
      </c>
      <c r="BC354" s="76">
        <f ca="1">ROUND((Table61011[[#This Row],[XP]]*Table61011[[#This Row],[entity_spawned (AVG)]])*(Table61011[[#This Row],[activating_chance]]/100),0)</f>
        <v>25</v>
      </c>
      <c r="BD354" s="73" t="s">
        <v>351</v>
      </c>
      <c r="BV354" t="s">
        <v>395</v>
      </c>
      <c r="BW354">
        <v>1</v>
      </c>
      <c r="BX354">
        <v>170</v>
      </c>
      <c r="BY354">
        <v>100</v>
      </c>
      <c r="BZ354">
        <f ca="1">INDIRECT(ADDRESS(11+(MATCH(RIGHT(Table13[[#This Row],[spawner_sku]],LEN(Table13[[#This Row],[spawner_sku]])-FIND("/",Table13[[#This Row],[spawner_sku]])),Table1[Entity Prefab])),10,1,1,"Entities"))</f>
        <v>175</v>
      </c>
      <c r="CA354">
        <f ca="1">ROUND((Table13[[#This Row],[XP]]*Table13[[#This Row],[entity_spawned (AVG)]])*(Table13[[#This Row],[activating_chance]]/100),0)</f>
        <v>175</v>
      </c>
      <c r="CB354" s="73" t="s">
        <v>352</v>
      </c>
      <c r="CD354" t="s">
        <v>403</v>
      </c>
      <c r="CE354">
        <v>1</v>
      </c>
      <c r="CF354">
        <v>200</v>
      </c>
      <c r="CG354">
        <v>100</v>
      </c>
      <c r="CH354">
        <f ca="1">INDIRECT(ADDRESS(11+(MATCH(RIGHT(Table14[[#This Row],[spawner_sku]],LEN(Table14[[#This Row],[spawner_sku]])-FIND("/",Table14[[#This Row],[spawner_sku]])),Table1[Entity Prefab])),10,1,1,"Entities"))</f>
        <v>75</v>
      </c>
      <c r="CI354">
        <f ca="1">ROUND((Table14[[#This Row],[XP]]*Table14[[#This Row],[entity_spawned (AVG)]])*(Table14[[#This Row],[activating_chance]]/100),0)</f>
        <v>75</v>
      </c>
      <c r="CJ354" s="73" t="s">
        <v>352</v>
      </c>
    </row>
    <row r="355" spans="2:88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Prefab])),10,1,1,"Entities"))</f>
        <v>175</v>
      </c>
      <c r="G355" s="76">
        <f ca="1">ROUND((Table245[[#This Row],[XP]]*Table245[[#This Row],[entity_spawned (AVG)]])*(Table245[[#This Row],[activating_chance]]/100),0)</f>
        <v>175</v>
      </c>
      <c r="H355" s="73" t="s">
        <v>352</v>
      </c>
      <c r="Z355" t="s">
        <v>257</v>
      </c>
      <c r="AA355">
        <v>1</v>
      </c>
      <c r="AB355">
        <v>190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Prefab])),10,1,1,"Entities"))</f>
        <v>70</v>
      </c>
      <c r="AE355" s="76">
        <f ca="1">ROUND((Table2[[#This Row],[XP]]*Table2[[#This Row],[entity_spawned (AVG)]])*(Table2[[#This Row],[activating_chance]]/100),0)</f>
        <v>70</v>
      </c>
      <c r="AF355" s="73" t="s">
        <v>352</v>
      </c>
      <c r="AX355" t="s">
        <v>515</v>
      </c>
      <c r="AY355">
        <v>1</v>
      </c>
      <c r="AZ355">
        <v>160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Prefab])),10,1,1,"Entities"))</f>
        <v>25</v>
      </c>
      <c r="BC355" s="76">
        <f ca="1">ROUND((Table61011[[#This Row],[XP]]*Table61011[[#This Row],[entity_spawned (AVG)]])*(Table61011[[#This Row],[activating_chance]]/100),0)</f>
        <v>25</v>
      </c>
      <c r="BD355" s="73" t="s">
        <v>351</v>
      </c>
      <c r="BV355" t="s">
        <v>395</v>
      </c>
      <c r="BW355">
        <v>5</v>
      </c>
      <c r="BX355">
        <v>170</v>
      </c>
      <c r="BY355">
        <v>100</v>
      </c>
      <c r="BZ355">
        <f ca="1">INDIRECT(ADDRESS(11+(MATCH(RIGHT(Table13[[#This Row],[spawner_sku]],LEN(Table13[[#This Row],[spawner_sku]])-FIND("/",Table13[[#This Row],[spawner_sku]])),Table1[Entity Prefab])),10,1,1,"Entities"))</f>
        <v>175</v>
      </c>
      <c r="CA355">
        <f ca="1">ROUND((Table13[[#This Row],[XP]]*Table13[[#This Row],[entity_spawned (AVG)]])*(Table13[[#This Row],[activating_chance]]/100),0)</f>
        <v>875</v>
      </c>
      <c r="CB355" s="73" t="s">
        <v>352</v>
      </c>
      <c r="CD355" t="s">
        <v>403</v>
      </c>
      <c r="CE355">
        <v>1</v>
      </c>
      <c r="CF355">
        <v>200</v>
      </c>
      <c r="CG355">
        <v>100</v>
      </c>
      <c r="CH355">
        <f ca="1">INDIRECT(ADDRESS(11+(MATCH(RIGHT(Table14[[#This Row],[spawner_sku]],LEN(Table14[[#This Row],[spawner_sku]])-FIND("/",Table14[[#This Row],[spawner_sku]])),Table1[Entity Prefab])),10,1,1,"Entities"))</f>
        <v>75</v>
      </c>
      <c r="CI355">
        <f ca="1">ROUND((Table14[[#This Row],[XP]]*Table14[[#This Row],[entity_spawned (AVG)]])*(Table14[[#This Row],[activating_chance]]/100),0)</f>
        <v>75</v>
      </c>
      <c r="CJ355" s="73" t="s">
        <v>352</v>
      </c>
    </row>
    <row r="356" spans="2:88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Prefab])),10,1,1,"Entities"))</f>
        <v>175</v>
      </c>
      <c r="G356" s="76">
        <f ca="1">ROUND((Table245[[#This Row],[XP]]*Table245[[#This Row],[entity_spawned (AVG)]])*(Table245[[#This Row],[activating_chance]]/100),0)</f>
        <v>175</v>
      </c>
      <c r="H356" s="73" t="s">
        <v>352</v>
      </c>
      <c r="Z356" t="s">
        <v>257</v>
      </c>
      <c r="AA356">
        <v>1</v>
      </c>
      <c r="AB356">
        <v>190</v>
      </c>
      <c r="AC356" s="76">
        <v>40</v>
      </c>
      <c r="AD356">
        <f ca="1">INDIRECT(ADDRESS(11+(MATCH(RIGHT(Table2[[#This Row],[spawner_sku]],LEN(Table2[[#This Row],[spawner_sku]])-FIND("/",Table2[[#This Row],[spawner_sku]])),Table1[Entity Prefab])),10,1,1,"Entities"))</f>
        <v>70</v>
      </c>
      <c r="AE356" s="76">
        <f ca="1">ROUND((Table2[[#This Row],[XP]]*Table2[[#This Row],[entity_spawned (AVG)]])*(Table2[[#This Row],[activating_chance]]/100),0)</f>
        <v>28</v>
      </c>
      <c r="AF356" s="73" t="s">
        <v>352</v>
      </c>
      <c r="AX356" t="s">
        <v>515</v>
      </c>
      <c r="AY356">
        <v>1</v>
      </c>
      <c r="AZ356">
        <v>160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Prefab])),10,1,1,"Entities"))</f>
        <v>25</v>
      </c>
      <c r="BC356" s="76">
        <f ca="1">ROUND((Table61011[[#This Row],[XP]]*Table61011[[#This Row],[entity_spawned (AVG)]])*(Table61011[[#This Row],[activating_chance]]/100),0)</f>
        <v>25</v>
      </c>
      <c r="BD356" s="73" t="s">
        <v>351</v>
      </c>
      <c r="BV356" t="s">
        <v>395</v>
      </c>
      <c r="BW356">
        <v>1</v>
      </c>
      <c r="BX356">
        <v>170</v>
      </c>
      <c r="BY356">
        <v>30</v>
      </c>
      <c r="BZ356">
        <f ca="1">INDIRECT(ADDRESS(11+(MATCH(RIGHT(Table13[[#This Row],[spawner_sku]],LEN(Table13[[#This Row],[spawner_sku]])-FIND("/",Table13[[#This Row],[spawner_sku]])),Table1[Entity Prefab])),10,1,1,"Entities"))</f>
        <v>175</v>
      </c>
      <c r="CA356">
        <f ca="1">ROUND((Table13[[#This Row],[XP]]*Table13[[#This Row],[entity_spawned (AVG)]])*(Table13[[#This Row],[activating_chance]]/100),0)</f>
        <v>53</v>
      </c>
      <c r="CB356" s="73" t="s">
        <v>352</v>
      </c>
      <c r="CD356" t="s">
        <v>403</v>
      </c>
      <c r="CE356">
        <v>1</v>
      </c>
      <c r="CF356">
        <v>200</v>
      </c>
      <c r="CG356">
        <v>100</v>
      </c>
      <c r="CH356">
        <f ca="1">INDIRECT(ADDRESS(11+(MATCH(RIGHT(Table14[[#This Row],[spawner_sku]],LEN(Table14[[#This Row],[spawner_sku]])-FIND("/",Table14[[#This Row],[spawner_sku]])),Table1[Entity Prefab])),10,1,1,"Entities"))</f>
        <v>75</v>
      </c>
      <c r="CI356">
        <f ca="1">ROUND((Table14[[#This Row],[XP]]*Table14[[#This Row],[entity_spawned (AVG)]])*(Table14[[#This Row],[activating_chance]]/100),0)</f>
        <v>75</v>
      </c>
      <c r="CJ356" s="73" t="s">
        <v>352</v>
      </c>
    </row>
    <row r="357" spans="2:88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Prefab])),10,1,1,"Entities"))</f>
        <v>175</v>
      </c>
      <c r="G357" s="76">
        <f ca="1">ROUND((Table245[[#This Row],[XP]]*Table245[[#This Row],[entity_spawned (AVG)]])*(Table245[[#This Row],[activating_chance]]/100),0)</f>
        <v>175</v>
      </c>
      <c r="H357" s="73" t="s">
        <v>352</v>
      </c>
      <c r="Z357" t="s">
        <v>257</v>
      </c>
      <c r="AA357">
        <v>1</v>
      </c>
      <c r="AB357">
        <v>190</v>
      </c>
      <c r="AC357" s="76">
        <v>100</v>
      </c>
      <c r="AD357">
        <f ca="1">INDIRECT(ADDRESS(11+(MATCH(RIGHT(Table2[[#This Row],[spawner_sku]],LEN(Table2[[#This Row],[spawner_sku]])-FIND("/",Table2[[#This Row],[spawner_sku]])),Table1[Entity Prefab])),10,1,1,"Entities"))</f>
        <v>70</v>
      </c>
      <c r="AE357" s="76">
        <f ca="1">ROUND((Table2[[#This Row],[XP]]*Table2[[#This Row],[entity_spawned (AVG)]])*(Table2[[#This Row],[activating_chance]]/100),0)</f>
        <v>70</v>
      </c>
      <c r="AF357" s="73" t="s">
        <v>352</v>
      </c>
      <c r="AX357" t="s">
        <v>515</v>
      </c>
      <c r="AY357">
        <v>1</v>
      </c>
      <c r="AZ357">
        <v>160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Prefab])),10,1,1,"Entities"))</f>
        <v>25</v>
      </c>
      <c r="BC357" s="76">
        <f ca="1">ROUND((Table61011[[#This Row],[XP]]*Table61011[[#This Row],[entity_spawned (AVG)]])*(Table61011[[#This Row],[activating_chance]]/100),0)</f>
        <v>25</v>
      </c>
      <c r="BD357" s="73" t="s">
        <v>351</v>
      </c>
      <c r="BV357" t="s">
        <v>395</v>
      </c>
      <c r="BW357">
        <v>2</v>
      </c>
      <c r="BX357">
        <v>170</v>
      </c>
      <c r="BY357">
        <v>100</v>
      </c>
      <c r="BZ357">
        <f ca="1">INDIRECT(ADDRESS(11+(MATCH(RIGHT(Table13[[#This Row],[spawner_sku]],LEN(Table13[[#This Row],[spawner_sku]])-FIND("/",Table13[[#This Row],[spawner_sku]])),Table1[Entity Prefab])),10,1,1,"Entities"))</f>
        <v>175</v>
      </c>
      <c r="CA357">
        <f ca="1">ROUND((Table13[[#This Row],[XP]]*Table13[[#This Row],[entity_spawned (AVG)]])*(Table13[[#This Row],[activating_chance]]/100),0)</f>
        <v>350</v>
      </c>
      <c r="CB357" s="73" t="s">
        <v>352</v>
      </c>
      <c r="CD357" t="s">
        <v>403</v>
      </c>
      <c r="CE357">
        <v>1</v>
      </c>
      <c r="CF357">
        <v>200</v>
      </c>
      <c r="CG357">
        <v>100</v>
      </c>
      <c r="CH357">
        <f ca="1">INDIRECT(ADDRESS(11+(MATCH(RIGHT(Table14[[#This Row],[spawner_sku]],LEN(Table14[[#This Row],[spawner_sku]])-FIND("/",Table14[[#This Row],[spawner_sku]])),Table1[Entity Prefab])),10,1,1,"Entities"))</f>
        <v>75</v>
      </c>
      <c r="CI357">
        <f ca="1">ROUND((Table14[[#This Row],[XP]]*Table14[[#This Row],[entity_spawned (AVG)]])*(Table14[[#This Row],[activating_chance]]/100),0)</f>
        <v>75</v>
      </c>
      <c r="CJ357" s="73" t="s">
        <v>352</v>
      </c>
    </row>
    <row r="358" spans="2:88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Prefab])),10,1,1,"Entities"))</f>
        <v>175</v>
      </c>
      <c r="G358" s="76">
        <f ca="1">ROUND((Table245[[#This Row],[XP]]*Table245[[#This Row],[entity_spawned (AVG)]])*(Table245[[#This Row],[activating_chance]]/100),0)</f>
        <v>175</v>
      </c>
      <c r="H358" s="73" t="s">
        <v>352</v>
      </c>
      <c r="Z358" t="s">
        <v>257</v>
      </c>
      <c r="AA358">
        <v>1</v>
      </c>
      <c r="AB358">
        <v>190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352</v>
      </c>
      <c r="AX358" t="s">
        <v>515</v>
      </c>
      <c r="AY358">
        <v>1</v>
      </c>
      <c r="AZ358">
        <v>160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Prefab])),10,1,1,"Entities"))</f>
        <v>25</v>
      </c>
      <c r="BC358" s="76">
        <f ca="1">ROUND((Table61011[[#This Row],[XP]]*Table61011[[#This Row],[entity_spawned (AVG)]])*(Table61011[[#This Row],[activating_chance]]/100),0)</f>
        <v>25</v>
      </c>
      <c r="BD358" s="73" t="s">
        <v>351</v>
      </c>
      <c r="BV358" t="s">
        <v>395</v>
      </c>
      <c r="BW358">
        <v>1</v>
      </c>
      <c r="BX358">
        <v>170</v>
      </c>
      <c r="BY358">
        <v>100</v>
      </c>
      <c r="BZ358">
        <f ca="1">INDIRECT(ADDRESS(11+(MATCH(RIGHT(Table13[[#This Row],[spawner_sku]],LEN(Table13[[#This Row],[spawner_sku]])-FIND("/",Table13[[#This Row],[spawner_sku]])),Table1[Entity Prefab])),10,1,1,"Entities"))</f>
        <v>175</v>
      </c>
      <c r="CA358">
        <f ca="1">ROUND((Table13[[#This Row],[XP]]*Table13[[#This Row],[entity_spawned (AVG)]])*(Table13[[#This Row],[activating_chance]]/100),0)</f>
        <v>175</v>
      </c>
      <c r="CB358" s="73" t="s">
        <v>352</v>
      </c>
      <c r="CD358" t="s">
        <v>403</v>
      </c>
      <c r="CE358">
        <v>1</v>
      </c>
      <c r="CF358">
        <v>200</v>
      </c>
      <c r="CG358">
        <v>100</v>
      </c>
      <c r="CH358">
        <f ca="1">INDIRECT(ADDRESS(11+(MATCH(RIGHT(Table14[[#This Row],[spawner_sku]],LEN(Table14[[#This Row],[spawner_sku]])-FIND("/",Table14[[#This Row],[spawner_sku]])),Table1[Entity Prefab])),10,1,1,"Entities"))</f>
        <v>75</v>
      </c>
      <c r="CI358">
        <f ca="1">ROUND((Table14[[#This Row],[XP]]*Table14[[#This Row],[entity_spawned (AVG)]])*(Table14[[#This Row],[activating_chance]]/100),0)</f>
        <v>75</v>
      </c>
      <c r="CJ358" s="73" t="s">
        <v>352</v>
      </c>
    </row>
    <row r="359" spans="2:88" x14ac:dyDescent="0.25">
      <c r="B359" s="74" t="s">
        <v>244</v>
      </c>
      <c r="C359">
        <v>1</v>
      </c>
      <c r="D359" s="76">
        <v>1500</v>
      </c>
      <c r="E359" s="76">
        <v>100</v>
      </c>
      <c r="F359" s="76">
        <f ca="1">INDIRECT(ADDRESS(11+(MATCH(RIGHT(Table245[[#This Row],[spawner_sku]],LEN(Table245[[#This Row],[spawner_sku]])-FIND("/",Table245[[#This Row],[spawner_sku]])),Table1[Entity Prefab])),10,1,1,"Entities"))</f>
        <v>175</v>
      </c>
      <c r="G359" s="76">
        <f ca="1">ROUND((Table245[[#This Row],[XP]]*Table245[[#This Row],[entity_spawned (AVG)]])*(Table245[[#This Row],[activating_chance]]/100),0)</f>
        <v>175</v>
      </c>
      <c r="H359" s="73" t="s">
        <v>352</v>
      </c>
      <c r="Z359" t="s">
        <v>257</v>
      </c>
      <c r="AA359">
        <v>1</v>
      </c>
      <c r="AB359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352</v>
      </c>
      <c r="AX359" t="s">
        <v>517</v>
      </c>
      <c r="AY359">
        <v>1</v>
      </c>
      <c r="AZ359">
        <v>140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Prefab])),10,1,1,"Entities"))</f>
        <v>50</v>
      </c>
      <c r="BC359" s="76">
        <f ca="1">ROUND((Table61011[[#This Row],[XP]]*Table61011[[#This Row],[entity_spawned (AVG)]])*(Table61011[[#This Row],[activating_chance]]/100),0)</f>
        <v>50</v>
      </c>
      <c r="BD359" s="73" t="s">
        <v>351</v>
      </c>
      <c r="BV359" t="s">
        <v>395</v>
      </c>
      <c r="BW359">
        <v>5</v>
      </c>
      <c r="BX359">
        <v>170</v>
      </c>
      <c r="BY359">
        <v>100</v>
      </c>
      <c r="BZ359">
        <f ca="1">INDIRECT(ADDRESS(11+(MATCH(RIGHT(Table13[[#This Row],[spawner_sku]],LEN(Table13[[#This Row],[spawner_sku]])-FIND("/",Table13[[#This Row],[spawner_sku]])),Table1[Entity Prefab])),10,1,1,"Entities"))</f>
        <v>175</v>
      </c>
      <c r="CA359">
        <f ca="1">ROUND((Table13[[#This Row],[XP]]*Table13[[#This Row],[entity_spawned (AVG)]])*(Table13[[#This Row],[activating_chance]]/100),0)</f>
        <v>875</v>
      </c>
      <c r="CB359" s="73" t="s">
        <v>352</v>
      </c>
      <c r="CD359" t="s">
        <v>403</v>
      </c>
      <c r="CE359">
        <v>1</v>
      </c>
      <c r="CF359">
        <v>200</v>
      </c>
      <c r="CG359">
        <v>100</v>
      </c>
      <c r="CH359">
        <f ca="1">INDIRECT(ADDRESS(11+(MATCH(RIGHT(Table14[[#This Row],[spawner_sku]],LEN(Table14[[#This Row],[spawner_sku]])-FIND("/",Table14[[#This Row],[spawner_sku]])),Table1[Entity Prefab])),10,1,1,"Entities"))</f>
        <v>75</v>
      </c>
      <c r="CI359">
        <f ca="1">ROUND((Table14[[#This Row],[XP]]*Table14[[#This Row],[entity_spawned (AVG)]])*(Table14[[#This Row],[activating_chance]]/100),0)</f>
        <v>75</v>
      </c>
      <c r="CJ359" s="73" t="s">
        <v>352</v>
      </c>
    </row>
    <row r="360" spans="2:88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Prefab])),10,1,1,"Entities"))</f>
        <v>175</v>
      </c>
      <c r="G360" s="76">
        <f ca="1">ROUND((Table245[[#This Row],[XP]]*Table245[[#This Row],[entity_spawned (AVG)]])*(Table245[[#This Row],[activating_chance]]/100),0)</f>
        <v>175</v>
      </c>
      <c r="H360" s="73" t="s">
        <v>352</v>
      </c>
      <c r="Z360" t="s">
        <v>257</v>
      </c>
      <c r="AA360">
        <v>1</v>
      </c>
      <c r="AB360">
        <v>190</v>
      </c>
      <c r="AC360" s="76">
        <v>40</v>
      </c>
      <c r="AD360">
        <f ca="1">INDIRECT(ADDRESS(11+(MATCH(RIGHT(Table2[[#This Row],[spawner_sku]],LEN(Table2[[#This Row],[spawner_sku]])-FIND("/",Table2[[#This Row],[spawner_sku]])),Table1[Entity Prefab])),10,1,1,"Entities"))</f>
        <v>70</v>
      </c>
      <c r="AE360" s="76">
        <f ca="1">ROUND((Table2[[#This Row],[XP]]*Table2[[#This Row],[entity_spawned (AVG)]])*(Table2[[#This Row],[activating_chance]]/100),0)</f>
        <v>28</v>
      </c>
      <c r="AF360" s="73" t="s">
        <v>352</v>
      </c>
      <c r="AX360" t="s">
        <v>250</v>
      </c>
      <c r="AY360">
        <v>1</v>
      </c>
      <c r="AZ360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352</v>
      </c>
      <c r="BV360" t="s">
        <v>395</v>
      </c>
      <c r="BW360">
        <v>1</v>
      </c>
      <c r="BX360">
        <v>170</v>
      </c>
      <c r="BY360">
        <v>100</v>
      </c>
      <c r="BZ360">
        <f ca="1">INDIRECT(ADDRESS(11+(MATCH(RIGHT(Table13[[#This Row],[spawner_sku]],LEN(Table13[[#This Row],[spawner_sku]])-FIND("/",Table13[[#This Row],[spawner_sku]])),Table1[Entity Prefab])),10,1,1,"Entities"))</f>
        <v>175</v>
      </c>
      <c r="CA360">
        <f ca="1">ROUND((Table13[[#This Row],[XP]]*Table13[[#This Row],[entity_spawned (AVG)]])*(Table13[[#This Row],[activating_chance]]/100),0)</f>
        <v>175</v>
      </c>
      <c r="CB360" s="73" t="s">
        <v>352</v>
      </c>
      <c r="CD360" t="s">
        <v>403</v>
      </c>
      <c r="CE360">
        <v>1</v>
      </c>
      <c r="CF360">
        <v>200</v>
      </c>
      <c r="CG360">
        <v>100</v>
      </c>
      <c r="CH360">
        <f ca="1">INDIRECT(ADDRESS(11+(MATCH(RIGHT(Table14[[#This Row],[spawner_sku]],LEN(Table14[[#This Row],[spawner_sku]])-FIND("/",Table14[[#This Row],[spawner_sku]])),Table1[Entity Prefab])),10,1,1,"Entities"))</f>
        <v>75</v>
      </c>
      <c r="CI360">
        <f ca="1">ROUND((Table14[[#This Row],[XP]]*Table14[[#This Row],[entity_spawned (AVG)]])*(Table14[[#This Row],[activating_chance]]/100),0)</f>
        <v>75</v>
      </c>
      <c r="CJ360" s="73" t="s">
        <v>352</v>
      </c>
    </row>
    <row r="361" spans="2:88" x14ac:dyDescent="0.25">
      <c r="B361" s="74" t="s">
        <v>244</v>
      </c>
      <c r="C361">
        <v>1</v>
      </c>
      <c r="D361" s="76">
        <v>1500</v>
      </c>
      <c r="E361" s="76">
        <v>80</v>
      </c>
      <c r="F361" s="76">
        <f ca="1">INDIRECT(ADDRESS(11+(MATCH(RIGHT(Table245[[#This Row],[spawner_sku]],LEN(Table245[[#This Row],[spawner_sku]])-FIND("/",Table245[[#This Row],[spawner_sku]])),Table1[Entity Prefab])),10,1,1,"Entities"))</f>
        <v>175</v>
      </c>
      <c r="G361" s="76">
        <f ca="1">ROUND((Table245[[#This Row],[XP]]*Table245[[#This Row],[entity_spawned (AVG)]])*(Table245[[#This Row],[activating_chance]]/100),0)</f>
        <v>140</v>
      </c>
      <c r="H361" s="73" t="s">
        <v>352</v>
      </c>
      <c r="Z361" t="s">
        <v>257</v>
      </c>
      <c r="AA361">
        <v>1</v>
      </c>
      <c r="AB361">
        <v>190</v>
      </c>
      <c r="AC361" s="76">
        <v>100</v>
      </c>
      <c r="AD361">
        <f ca="1">INDIRECT(ADDRESS(11+(MATCH(RIGHT(Table2[[#This Row],[spawner_sku]],LEN(Table2[[#This Row],[spawner_sku]])-FIND("/",Table2[[#This Row],[spawner_sku]])),Table1[Entity Prefab])),10,1,1,"Entities"))</f>
        <v>70</v>
      </c>
      <c r="AE361" s="76">
        <f ca="1">ROUND((Table2[[#This Row],[XP]]*Table2[[#This Row],[entity_spawned (AVG)]])*(Table2[[#This Row],[activating_chance]]/100),0)</f>
        <v>70</v>
      </c>
      <c r="AF361" s="73" t="s">
        <v>352</v>
      </c>
      <c r="AX361" t="s">
        <v>250</v>
      </c>
      <c r="AY361">
        <v>1</v>
      </c>
      <c r="AZ361">
        <v>420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Prefab])),10,1,1,"Entities"))</f>
        <v>83</v>
      </c>
      <c r="BC361" s="76">
        <f ca="1">ROUND((Table61011[[#This Row],[XP]]*Table61011[[#This Row],[entity_spawned (AVG)]])*(Table61011[[#This Row],[activating_chance]]/100),0)</f>
        <v>83</v>
      </c>
      <c r="BD361" s="73" t="s">
        <v>352</v>
      </c>
      <c r="BV361" t="s">
        <v>395</v>
      </c>
      <c r="BW361">
        <v>1</v>
      </c>
      <c r="BX361">
        <v>170</v>
      </c>
      <c r="BY361">
        <v>100</v>
      </c>
      <c r="BZ361">
        <f ca="1">INDIRECT(ADDRESS(11+(MATCH(RIGHT(Table13[[#This Row],[spawner_sku]],LEN(Table13[[#This Row],[spawner_sku]])-FIND("/",Table13[[#This Row],[spawner_sku]])),Table1[Entity Prefab])),10,1,1,"Entities"))</f>
        <v>175</v>
      </c>
      <c r="CA361">
        <f ca="1">ROUND((Table13[[#This Row],[XP]]*Table13[[#This Row],[entity_spawned (AVG)]])*(Table13[[#This Row],[activating_chance]]/100),0)</f>
        <v>175</v>
      </c>
      <c r="CB361" s="73" t="s">
        <v>352</v>
      </c>
      <c r="CD361" t="s">
        <v>403</v>
      </c>
      <c r="CE361">
        <v>1</v>
      </c>
      <c r="CF361">
        <v>200</v>
      </c>
      <c r="CG361">
        <v>100</v>
      </c>
      <c r="CH361">
        <f ca="1">INDIRECT(ADDRESS(11+(MATCH(RIGHT(Table14[[#This Row],[spawner_sku]],LEN(Table14[[#This Row],[spawner_sku]])-FIND("/",Table14[[#This Row],[spawner_sku]])),Table1[Entity Prefab])),10,1,1,"Entities"))</f>
        <v>75</v>
      </c>
      <c r="CI361">
        <f ca="1">ROUND((Table14[[#This Row],[XP]]*Table14[[#This Row],[entity_spawned (AVG)]])*(Table14[[#This Row],[activating_chance]]/100),0)</f>
        <v>75</v>
      </c>
      <c r="CJ361" s="73" t="s">
        <v>352</v>
      </c>
    </row>
    <row r="362" spans="2:88" x14ac:dyDescent="0.25">
      <c r="B362" s="74" t="s">
        <v>244</v>
      </c>
      <c r="C362">
        <v>1</v>
      </c>
      <c r="D362" s="76">
        <v>1500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Prefab])),10,1,1,"Entities"))</f>
        <v>175</v>
      </c>
      <c r="G362" s="76">
        <f ca="1">ROUND((Table245[[#This Row],[XP]]*Table245[[#This Row],[entity_spawned (AVG)]])*(Table245[[#This Row],[activating_chance]]/100),0)</f>
        <v>175</v>
      </c>
      <c r="H362" s="73" t="s">
        <v>352</v>
      </c>
      <c r="Z362" t="s">
        <v>257</v>
      </c>
      <c r="AA362">
        <v>1</v>
      </c>
      <c r="AB362">
        <v>110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352</v>
      </c>
      <c r="AX362" t="s">
        <v>250</v>
      </c>
      <c r="AY362">
        <v>1</v>
      </c>
      <c r="AZ362">
        <v>420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Prefab])),10,1,1,"Entities"))</f>
        <v>83</v>
      </c>
      <c r="BC362" s="76">
        <f ca="1">ROUND((Table61011[[#This Row],[XP]]*Table61011[[#This Row],[entity_spawned (AVG)]])*(Table61011[[#This Row],[activating_chance]]/100),0)</f>
        <v>83</v>
      </c>
      <c r="BD362" s="73" t="s">
        <v>352</v>
      </c>
      <c r="BV362" t="s">
        <v>395</v>
      </c>
      <c r="BW362">
        <v>3</v>
      </c>
      <c r="BX362">
        <v>170</v>
      </c>
      <c r="BY362">
        <v>30</v>
      </c>
      <c r="BZ362">
        <f ca="1">INDIRECT(ADDRESS(11+(MATCH(RIGHT(Table13[[#This Row],[spawner_sku]],LEN(Table13[[#This Row],[spawner_sku]])-FIND("/",Table13[[#This Row],[spawner_sku]])),Table1[Entity Prefab])),10,1,1,"Entities"))</f>
        <v>175</v>
      </c>
      <c r="CA362">
        <f ca="1">ROUND((Table13[[#This Row],[XP]]*Table13[[#This Row],[entity_spawned (AVG)]])*(Table13[[#This Row],[activating_chance]]/100),0)</f>
        <v>158</v>
      </c>
      <c r="CB362" s="73" t="s">
        <v>352</v>
      </c>
      <c r="CD362" t="s">
        <v>403</v>
      </c>
      <c r="CE362">
        <v>1</v>
      </c>
      <c r="CF362">
        <v>200</v>
      </c>
      <c r="CG362">
        <v>100</v>
      </c>
      <c r="CH362">
        <f ca="1">INDIRECT(ADDRESS(11+(MATCH(RIGHT(Table14[[#This Row],[spawner_sku]],LEN(Table14[[#This Row],[spawner_sku]])-FIND("/",Table14[[#This Row],[spawner_sku]])),Table1[Entity Prefab])),10,1,1,"Entities"))</f>
        <v>75</v>
      </c>
      <c r="CI362">
        <f ca="1">ROUND((Table14[[#This Row],[XP]]*Table14[[#This Row],[entity_spawned (AVG)]])*(Table14[[#This Row],[activating_chance]]/100),0)</f>
        <v>75</v>
      </c>
      <c r="CJ362" s="73" t="s">
        <v>352</v>
      </c>
    </row>
    <row r="363" spans="2:88" x14ac:dyDescent="0.25">
      <c r="B363" s="74" t="s">
        <v>394</v>
      </c>
      <c r="C363">
        <v>1</v>
      </c>
      <c r="D363" s="76">
        <v>180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Prefab])),10,1,1,"Entities"))</f>
        <v>175</v>
      </c>
      <c r="G363" s="76">
        <f ca="1">ROUND((Table245[[#This Row],[XP]]*Table245[[#This Row],[entity_spawned (AVG)]])*(Table245[[#This Row],[activating_chance]]/100),0)</f>
        <v>175</v>
      </c>
      <c r="H363" s="73" t="s">
        <v>351</v>
      </c>
      <c r="Z363" t="s">
        <v>257</v>
      </c>
      <c r="AA363">
        <v>1</v>
      </c>
      <c r="AB363">
        <v>190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352</v>
      </c>
      <c r="AX363" t="s">
        <v>250</v>
      </c>
      <c r="AY363">
        <v>1</v>
      </c>
      <c r="AZ363">
        <v>420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Prefab])),10,1,1,"Entities"))</f>
        <v>83</v>
      </c>
      <c r="BC363" s="76">
        <f ca="1">ROUND((Table61011[[#This Row],[XP]]*Table61011[[#This Row],[entity_spawned (AVG)]])*(Table61011[[#This Row],[activating_chance]]/100),0)</f>
        <v>83</v>
      </c>
      <c r="BD363" s="73" t="s">
        <v>352</v>
      </c>
      <c r="BV363" t="s">
        <v>395</v>
      </c>
      <c r="BW363">
        <v>1</v>
      </c>
      <c r="BX363">
        <v>170</v>
      </c>
      <c r="BY363">
        <v>100</v>
      </c>
      <c r="BZ363">
        <f ca="1">INDIRECT(ADDRESS(11+(MATCH(RIGHT(Table13[[#This Row],[spawner_sku]],LEN(Table13[[#This Row],[spawner_sku]])-FIND("/",Table13[[#This Row],[spawner_sku]])),Table1[Entity Prefab])),10,1,1,"Entities"))</f>
        <v>175</v>
      </c>
      <c r="CA363">
        <f ca="1">ROUND((Table13[[#This Row],[XP]]*Table13[[#This Row],[entity_spawned (AVG)]])*(Table13[[#This Row],[activating_chance]]/100),0)</f>
        <v>175</v>
      </c>
      <c r="CB363" s="73" t="s">
        <v>352</v>
      </c>
      <c r="CD363" t="s">
        <v>403</v>
      </c>
      <c r="CE363">
        <v>1</v>
      </c>
      <c r="CF363">
        <v>200</v>
      </c>
      <c r="CG363">
        <v>10</v>
      </c>
      <c r="CH363">
        <f ca="1">INDIRECT(ADDRESS(11+(MATCH(RIGHT(Table14[[#This Row],[spawner_sku]],LEN(Table14[[#This Row],[spawner_sku]])-FIND("/",Table14[[#This Row],[spawner_sku]])),Table1[Entity Prefab])),10,1,1,"Entities"))</f>
        <v>75</v>
      </c>
      <c r="CI363">
        <f ca="1">ROUND((Table14[[#This Row],[XP]]*Table14[[#This Row],[entity_spawned (AVG)]])*(Table14[[#This Row],[activating_chance]]/100),0)</f>
        <v>8</v>
      </c>
      <c r="CJ363" s="73" t="s">
        <v>352</v>
      </c>
    </row>
    <row r="364" spans="2:88" x14ac:dyDescent="0.25">
      <c r="B364" s="74" t="s">
        <v>394</v>
      </c>
      <c r="C364">
        <v>1</v>
      </c>
      <c r="D364" s="76">
        <v>220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Prefab])),10,1,1,"Entities"))</f>
        <v>175</v>
      </c>
      <c r="G364" s="76">
        <f ca="1">ROUND((Table245[[#This Row],[XP]]*Table245[[#This Row],[entity_spawned (AVG)]])*(Table245[[#This Row],[activating_chance]]/100),0)</f>
        <v>175</v>
      </c>
      <c r="H364" s="73" t="s">
        <v>351</v>
      </c>
      <c r="Z364" t="s">
        <v>257</v>
      </c>
      <c r="AA364">
        <v>1</v>
      </c>
      <c r="AB364">
        <v>120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352</v>
      </c>
      <c r="AX364" t="s">
        <v>250</v>
      </c>
      <c r="AY364">
        <v>1</v>
      </c>
      <c r="AZ364">
        <v>420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Prefab])),10,1,1,"Entities"))</f>
        <v>83</v>
      </c>
      <c r="BC364" s="76">
        <f ca="1">ROUND((Table61011[[#This Row],[XP]]*Table61011[[#This Row],[entity_spawned (AVG)]])*(Table61011[[#This Row],[activating_chance]]/100),0)</f>
        <v>83</v>
      </c>
      <c r="BD364" s="73" t="s">
        <v>352</v>
      </c>
      <c r="BV364" t="s">
        <v>395</v>
      </c>
      <c r="BW364">
        <v>3</v>
      </c>
      <c r="BX364">
        <v>170</v>
      </c>
      <c r="BY364">
        <v>30</v>
      </c>
      <c r="BZ364">
        <f ca="1">INDIRECT(ADDRESS(11+(MATCH(RIGHT(Table13[[#This Row],[spawner_sku]],LEN(Table13[[#This Row],[spawner_sku]])-FIND("/",Table13[[#This Row],[spawner_sku]])),Table1[Entity Prefab])),10,1,1,"Entities"))</f>
        <v>175</v>
      </c>
      <c r="CA364">
        <f ca="1">ROUND((Table13[[#This Row],[XP]]*Table13[[#This Row],[entity_spawned (AVG)]])*(Table13[[#This Row],[activating_chance]]/100),0)</f>
        <v>158</v>
      </c>
      <c r="CB364" s="73" t="s">
        <v>352</v>
      </c>
      <c r="CD364" t="s">
        <v>403</v>
      </c>
      <c r="CE364">
        <v>1</v>
      </c>
      <c r="CF364">
        <v>200</v>
      </c>
      <c r="CG364">
        <v>100</v>
      </c>
      <c r="CH364">
        <f ca="1">INDIRECT(ADDRESS(11+(MATCH(RIGHT(Table14[[#This Row],[spawner_sku]],LEN(Table14[[#This Row],[spawner_sku]])-FIND("/",Table14[[#This Row],[spawner_sku]])),Table1[Entity Prefab])),10,1,1,"Entities"))</f>
        <v>75</v>
      </c>
      <c r="CI364">
        <f ca="1">ROUND((Table14[[#This Row],[XP]]*Table14[[#This Row],[entity_spawned (AVG)]])*(Table14[[#This Row],[activating_chance]]/100),0)</f>
        <v>75</v>
      </c>
      <c r="CJ364" s="73" t="s">
        <v>352</v>
      </c>
    </row>
    <row r="365" spans="2:88" x14ac:dyDescent="0.25">
      <c r="B365" s="74" t="s">
        <v>394</v>
      </c>
      <c r="C365">
        <v>1</v>
      </c>
      <c r="D365" s="76">
        <v>180</v>
      </c>
      <c r="E365" s="76">
        <v>100</v>
      </c>
      <c r="F365" s="76">
        <f ca="1">INDIRECT(ADDRESS(11+(MATCH(RIGHT(Table245[[#This Row],[spawner_sku]],LEN(Table245[[#This Row],[spawner_sku]])-FIND("/",Table245[[#This Row],[spawner_sku]])),Table1[Entity Prefab])),10,1,1,"Entities"))</f>
        <v>175</v>
      </c>
      <c r="G365" s="76">
        <f ca="1">ROUND((Table245[[#This Row],[XP]]*Table245[[#This Row],[entity_spawned (AVG)]])*(Table245[[#This Row],[activating_chance]]/100),0)</f>
        <v>175</v>
      </c>
      <c r="H365" s="73" t="s">
        <v>351</v>
      </c>
      <c r="Z365" t="s">
        <v>257</v>
      </c>
      <c r="AA365">
        <v>1</v>
      </c>
      <c r="AB365">
        <v>190</v>
      </c>
      <c r="AC365" s="76">
        <v>100</v>
      </c>
      <c r="AD365">
        <f ca="1">INDIRECT(ADDRESS(11+(MATCH(RIGHT(Table2[[#This Row],[spawner_sku]],LEN(Table2[[#This Row],[spawner_sku]])-FIND("/",Table2[[#This Row],[spawner_sku]])),Table1[Entity Prefab])),10,1,1,"Entities"))</f>
        <v>70</v>
      </c>
      <c r="AE365" s="76">
        <f ca="1">ROUND((Table2[[#This Row],[XP]]*Table2[[#This Row],[entity_spawned (AVG)]])*(Table2[[#This Row],[activating_chance]]/100),0)</f>
        <v>70</v>
      </c>
      <c r="AF365" s="73" t="s">
        <v>352</v>
      </c>
      <c r="AX365" t="s">
        <v>250</v>
      </c>
      <c r="AY365">
        <v>1</v>
      </c>
      <c r="AZ365">
        <v>420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Prefab])),10,1,1,"Entities"))</f>
        <v>83</v>
      </c>
      <c r="BC365" s="76">
        <f ca="1">ROUND((Table61011[[#This Row],[XP]]*Table61011[[#This Row],[entity_spawned (AVG)]])*(Table61011[[#This Row],[activating_chance]]/100),0)</f>
        <v>83</v>
      </c>
      <c r="BD365" s="73" t="s">
        <v>352</v>
      </c>
      <c r="CD365" t="s">
        <v>403</v>
      </c>
      <c r="CE365">
        <v>1</v>
      </c>
      <c r="CF365">
        <v>200</v>
      </c>
      <c r="CG365">
        <v>100</v>
      </c>
      <c r="CH365">
        <f ca="1">INDIRECT(ADDRESS(11+(MATCH(RIGHT(Table14[[#This Row],[spawner_sku]],LEN(Table14[[#This Row],[spawner_sku]])-FIND("/",Table14[[#This Row],[spawner_sku]])),Table1[Entity Prefab])),10,1,1,"Entities"))</f>
        <v>75</v>
      </c>
      <c r="CI365">
        <f ca="1">ROUND((Table14[[#This Row],[XP]]*Table14[[#This Row],[entity_spawned (AVG)]])*(Table14[[#This Row],[activating_chance]]/100),0)</f>
        <v>75</v>
      </c>
      <c r="CJ365" s="73" t="s">
        <v>352</v>
      </c>
    </row>
    <row r="366" spans="2:88" x14ac:dyDescent="0.25">
      <c r="B366" s="74" t="s">
        <v>394</v>
      </c>
      <c r="C366">
        <v>1</v>
      </c>
      <c r="D366" s="76">
        <v>200</v>
      </c>
      <c r="E366" s="76">
        <v>100</v>
      </c>
      <c r="F366" s="76">
        <f ca="1">INDIRECT(ADDRESS(11+(MATCH(RIGHT(Table245[[#This Row],[spawner_sku]],LEN(Table245[[#This Row],[spawner_sku]])-FIND("/",Table245[[#This Row],[spawner_sku]])),Table1[Entity Prefab])),10,1,1,"Entities"))</f>
        <v>175</v>
      </c>
      <c r="G366" s="76">
        <f ca="1">ROUND((Table245[[#This Row],[XP]]*Table245[[#This Row],[entity_spawned (AVG)]])*(Table245[[#This Row],[activating_chance]]/100),0)</f>
        <v>175</v>
      </c>
      <c r="H366" s="73" t="s">
        <v>351</v>
      </c>
      <c r="Z366" t="s">
        <v>257</v>
      </c>
      <c r="AA366">
        <v>1</v>
      </c>
      <c r="AB36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352</v>
      </c>
      <c r="AX366" t="s">
        <v>250</v>
      </c>
      <c r="AY366">
        <v>1</v>
      </c>
      <c r="AZ366">
        <v>420</v>
      </c>
      <c r="BA366" s="76">
        <v>100</v>
      </c>
      <c r="BB366">
        <f ca="1">INDIRECT(ADDRESS(11+(MATCH(RIGHT(Table61011[[#This Row],[spawner_sku]],LEN(Table61011[[#This Row],[spawner_sku]])-FIND("/",Table61011[[#This Row],[spawner_sku]])),Table1[Entity Prefab])),10,1,1,"Entities"))</f>
        <v>83</v>
      </c>
      <c r="BC366" s="76">
        <f ca="1">ROUND((Table61011[[#This Row],[XP]]*Table61011[[#This Row],[entity_spawned (AVG)]])*(Table61011[[#This Row],[activating_chance]]/100),0)</f>
        <v>83</v>
      </c>
      <c r="BD366" s="73" t="s">
        <v>352</v>
      </c>
      <c r="CD366" t="s">
        <v>403</v>
      </c>
      <c r="CE366">
        <v>1</v>
      </c>
      <c r="CF366">
        <v>200</v>
      </c>
      <c r="CG366">
        <v>100</v>
      </c>
      <c r="CH366">
        <f ca="1">INDIRECT(ADDRESS(11+(MATCH(RIGHT(Table14[[#This Row],[spawner_sku]],LEN(Table14[[#This Row],[spawner_sku]])-FIND("/",Table14[[#This Row],[spawner_sku]])),Table1[Entity Prefab])),10,1,1,"Entities"))</f>
        <v>75</v>
      </c>
      <c r="CI366">
        <f ca="1">ROUND((Table14[[#This Row],[XP]]*Table14[[#This Row],[entity_spawned (AVG)]])*(Table14[[#This Row],[activating_chance]]/100),0)</f>
        <v>75</v>
      </c>
      <c r="CJ366" s="73" t="s">
        <v>352</v>
      </c>
    </row>
    <row r="367" spans="2:88" x14ac:dyDescent="0.25">
      <c r="B367" s="74" t="s">
        <v>247</v>
      </c>
      <c r="C367">
        <v>1</v>
      </c>
      <c r="D367" s="76">
        <v>220</v>
      </c>
      <c r="E367" s="76">
        <v>100</v>
      </c>
      <c r="F367" s="76">
        <f ca="1">INDIRECT(ADDRESS(11+(MATCH(RIGHT(Table245[[#This Row],[spawner_sku]],LEN(Table245[[#This Row],[spawner_sku]])-FIND("/",Table245[[#This Row],[spawner_sku]])),Table1[Entity Prefab])),10,1,1,"Entities"))</f>
        <v>35</v>
      </c>
      <c r="G367" s="76">
        <f ca="1">ROUND((Table245[[#This Row],[XP]]*Table245[[#This Row],[entity_spawned (AVG)]])*(Table245[[#This Row],[activating_chance]]/100),0)</f>
        <v>35</v>
      </c>
      <c r="H367" s="73" t="s">
        <v>352</v>
      </c>
      <c r="Z367" t="s">
        <v>258</v>
      </c>
      <c r="AA367">
        <v>1</v>
      </c>
      <c r="AB367">
        <v>120</v>
      </c>
      <c r="AC367" s="76">
        <v>90</v>
      </c>
      <c r="AD367">
        <f ca="1">INDIRECT(ADDRESS(11+(MATCH(RIGHT(Table2[[#This Row],[spawner_sku]],LEN(Table2[[#This Row],[spawner_sku]])-FIND("/",Table2[[#This Row],[spawner_sku]])),Table1[Entity Prefab])),10,1,1,"Entities"))</f>
        <v>25</v>
      </c>
      <c r="AE367" s="76">
        <f ca="1">ROUND((Table2[[#This Row],[XP]]*Table2[[#This Row],[entity_spawned (AVG)]])*(Table2[[#This Row],[activating_chance]]/100),0)</f>
        <v>23</v>
      </c>
      <c r="AF367" s="73" t="s">
        <v>351</v>
      </c>
      <c r="AX367" t="s">
        <v>251</v>
      </c>
      <c r="AY367">
        <v>1</v>
      </c>
      <c r="AZ367">
        <v>200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352</v>
      </c>
      <c r="CD367" t="s">
        <v>403</v>
      </c>
      <c r="CE367">
        <v>1</v>
      </c>
      <c r="CF367">
        <v>200</v>
      </c>
      <c r="CG367">
        <v>30</v>
      </c>
      <c r="CH367">
        <f ca="1">INDIRECT(ADDRESS(11+(MATCH(RIGHT(Table14[[#This Row],[spawner_sku]],LEN(Table14[[#This Row],[spawner_sku]])-FIND("/",Table14[[#This Row],[spawner_sku]])),Table1[Entity Prefab])),10,1,1,"Entities"))</f>
        <v>75</v>
      </c>
      <c r="CI367">
        <f ca="1">ROUND((Table14[[#This Row],[XP]]*Table14[[#This Row],[entity_spawned (AVG)]])*(Table14[[#This Row],[activating_chance]]/100),0)</f>
        <v>23</v>
      </c>
      <c r="CJ367" s="73" t="s">
        <v>352</v>
      </c>
    </row>
    <row r="368" spans="2:88" x14ac:dyDescent="0.25">
      <c r="B368" s="74" t="s">
        <v>247</v>
      </c>
      <c r="C368">
        <v>1</v>
      </c>
      <c r="D368" s="76">
        <v>180</v>
      </c>
      <c r="E368" s="76">
        <v>70</v>
      </c>
      <c r="F368" s="76">
        <f ca="1">INDIRECT(ADDRESS(11+(MATCH(RIGHT(Table245[[#This Row],[spawner_sku]],LEN(Table245[[#This Row],[spawner_sku]])-FIND("/",Table245[[#This Row],[spawner_sku]])),Table1[Entity Prefab])),10,1,1,"Entities"))</f>
        <v>35</v>
      </c>
      <c r="G368" s="76">
        <f ca="1">ROUND((Table245[[#This Row],[XP]]*Table245[[#This Row],[entity_spawned (AVG)]])*(Table245[[#This Row],[activating_chance]]/100),0)</f>
        <v>25</v>
      </c>
      <c r="H368" s="73" t="s">
        <v>352</v>
      </c>
      <c r="Z368" t="s">
        <v>258</v>
      </c>
      <c r="AA368">
        <v>1</v>
      </c>
      <c r="AB368">
        <v>120</v>
      </c>
      <c r="AC368" s="76">
        <v>80</v>
      </c>
      <c r="AD368">
        <f ca="1">INDIRECT(ADDRESS(11+(MATCH(RIGHT(Table2[[#This Row],[spawner_sku]],LEN(Table2[[#This Row],[spawner_sku]])-FIND("/",Table2[[#This Row],[spawner_sku]])),Table1[Entity Prefab])),10,1,1,"Entities"))</f>
        <v>25</v>
      </c>
      <c r="AE368" s="76">
        <f ca="1">ROUND((Table2[[#This Row],[XP]]*Table2[[#This Row],[entity_spawned (AVG)]])*(Table2[[#This Row],[activating_chance]]/100),0)</f>
        <v>20</v>
      </c>
      <c r="AF368" s="73" t="s">
        <v>351</v>
      </c>
      <c r="AX368" t="s">
        <v>251</v>
      </c>
      <c r="AY368">
        <v>1</v>
      </c>
      <c r="AZ368">
        <v>280</v>
      </c>
      <c r="BA368" s="76">
        <v>30</v>
      </c>
      <c r="BB368">
        <f ca="1">INDIRECT(ADDRESS(11+(MATCH(RIGHT(Table61011[[#This Row],[spawner_sku]],LEN(Table61011[[#This Row],[spawner_sku]])-FIND("/",Table61011[[#This Row],[spawner_sku]])),Table1[Entity Prefab])),10,1,1,"Entities"))</f>
        <v>75</v>
      </c>
      <c r="BC368" s="76">
        <f ca="1">ROUND((Table61011[[#This Row],[XP]]*Table61011[[#This Row],[entity_spawned (AVG)]])*(Table61011[[#This Row],[activating_chance]]/100),0)</f>
        <v>23</v>
      </c>
      <c r="BD368" s="73" t="s">
        <v>352</v>
      </c>
      <c r="CD368" t="s">
        <v>403</v>
      </c>
      <c r="CE368">
        <v>1</v>
      </c>
      <c r="CF368">
        <v>200</v>
      </c>
      <c r="CG368">
        <v>100</v>
      </c>
      <c r="CH368">
        <f ca="1">INDIRECT(ADDRESS(11+(MATCH(RIGHT(Table14[[#This Row],[spawner_sku]],LEN(Table14[[#This Row],[spawner_sku]])-FIND("/",Table14[[#This Row],[spawner_sku]])),Table1[Entity Prefab])),10,1,1,"Entities"))</f>
        <v>75</v>
      </c>
      <c r="CI368">
        <f ca="1">ROUND((Table14[[#This Row],[XP]]*Table14[[#This Row],[entity_spawned (AVG)]])*(Table14[[#This Row],[activating_chance]]/100),0)</f>
        <v>75</v>
      </c>
      <c r="CJ368" s="73" t="s">
        <v>352</v>
      </c>
    </row>
    <row r="369" spans="2:88" x14ac:dyDescent="0.25">
      <c r="B369" s="74" t="s">
        <v>247</v>
      </c>
      <c r="C369">
        <v>1</v>
      </c>
      <c r="D369" s="76">
        <v>200</v>
      </c>
      <c r="E369" s="76">
        <v>80</v>
      </c>
      <c r="F369" s="76">
        <f ca="1">INDIRECT(ADDRESS(11+(MATCH(RIGHT(Table245[[#This Row],[spawner_sku]],LEN(Table245[[#This Row],[spawner_sku]])-FIND("/",Table245[[#This Row],[spawner_sku]])),Table1[Entity Prefab])),10,1,1,"Entities"))</f>
        <v>35</v>
      </c>
      <c r="G369" s="76">
        <f ca="1">ROUND((Table245[[#This Row],[XP]]*Table245[[#This Row],[entity_spawned (AVG)]])*(Table245[[#This Row],[activating_chance]]/100),0)</f>
        <v>28</v>
      </c>
      <c r="H369" s="73" t="s">
        <v>352</v>
      </c>
      <c r="Z369" t="s">
        <v>258</v>
      </c>
      <c r="AA369">
        <v>1</v>
      </c>
      <c r="AB369">
        <v>180</v>
      </c>
      <c r="AC369" s="76">
        <v>80</v>
      </c>
      <c r="AD369">
        <f ca="1">INDIRECT(ADDRESS(11+(MATCH(RIGHT(Table2[[#This Row],[spawner_sku]],LEN(Table2[[#This Row],[spawner_sku]])-FIND("/",Table2[[#This Row],[spawner_sku]])),Table1[Entity Prefab])),10,1,1,"Entities"))</f>
        <v>25</v>
      </c>
      <c r="AE369" s="76">
        <f ca="1">ROUND((Table2[[#This Row],[XP]]*Table2[[#This Row],[entity_spawned (AVG)]])*(Table2[[#This Row],[activating_chance]]/100),0)</f>
        <v>20</v>
      </c>
      <c r="AF369" s="73" t="s">
        <v>351</v>
      </c>
      <c r="AX369" t="s">
        <v>415</v>
      </c>
      <c r="AY369">
        <v>1</v>
      </c>
      <c r="AZ369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352</v>
      </c>
      <c r="CD369" t="s">
        <v>403</v>
      </c>
      <c r="CE369">
        <v>1</v>
      </c>
      <c r="CF369">
        <v>200</v>
      </c>
      <c r="CG369">
        <v>100</v>
      </c>
      <c r="CH369">
        <f ca="1">INDIRECT(ADDRESS(11+(MATCH(RIGHT(Table14[[#This Row],[spawner_sku]],LEN(Table14[[#This Row],[spawner_sku]])-FIND("/",Table14[[#This Row],[spawner_sku]])),Table1[Entity Prefab])),10,1,1,"Entities"))</f>
        <v>75</v>
      </c>
      <c r="CI369">
        <f ca="1">ROUND((Table14[[#This Row],[XP]]*Table14[[#This Row],[entity_spawned (AVG)]])*(Table14[[#This Row],[activating_chance]]/100),0)</f>
        <v>75</v>
      </c>
      <c r="CJ369" s="73" t="s">
        <v>352</v>
      </c>
    </row>
    <row r="370" spans="2:88" x14ac:dyDescent="0.25">
      <c r="B370" s="74" t="s">
        <v>247</v>
      </c>
      <c r="C370">
        <v>1</v>
      </c>
      <c r="D370" s="76">
        <v>240</v>
      </c>
      <c r="E370" s="76">
        <v>80</v>
      </c>
      <c r="F370" s="76">
        <f ca="1">INDIRECT(ADDRESS(11+(MATCH(RIGHT(Table245[[#This Row],[spawner_sku]],LEN(Table245[[#This Row],[spawner_sku]])-FIND("/",Table245[[#This Row],[spawner_sku]])),Table1[Entity Prefab])),10,1,1,"Entities"))</f>
        <v>35</v>
      </c>
      <c r="G370" s="76">
        <f ca="1">ROUND((Table245[[#This Row],[XP]]*Table245[[#This Row],[entity_spawned (AVG)]])*(Table245[[#This Row],[activating_chance]]/100),0)</f>
        <v>28</v>
      </c>
      <c r="H370" s="73" t="s">
        <v>352</v>
      </c>
      <c r="Z370" t="s">
        <v>258</v>
      </c>
      <c r="AA370">
        <v>1</v>
      </c>
      <c r="AB370">
        <v>130</v>
      </c>
      <c r="AC370" s="76">
        <v>90</v>
      </c>
      <c r="AD370">
        <f ca="1">INDIRECT(ADDRESS(11+(MATCH(RIGHT(Table2[[#This Row],[spawner_sku]],LEN(Table2[[#This Row],[spawner_sku]])-FIND("/",Table2[[#This Row],[spawner_sku]])),Table1[Entity Prefab])),10,1,1,"Entities"))</f>
        <v>25</v>
      </c>
      <c r="AE370" s="76">
        <f ca="1">ROUND((Table2[[#This Row],[XP]]*Table2[[#This Row],[entity_spawned (AVG)]])*(Table2[[#This Row],[activating_chance]]/100),0)</f>
        <v>23</v>
      </c>
      <c r="AF370" s="73" t="s">
        <v>351</v>
      </c>
      <c r="AX370" t="s">
        <v>415</v>
      </c>
      <c r="AY370">
        <v>1</v>
      </c>
      <c r="AZ370">
        <v>280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352</v>
      </c>
      <c r="CD370" t="s">
        <v>403</v>
      </c>
      <c r="CE370">
        <v>1</v>
      </c>
      <c r="CF370">
        <v>200</v>
      </c>
      <c r="CG370">
        <v>30</v>
      </c>
      <c r="CH370">
        <f ca="1">INDIRECT(ADDRESS(11+(MATCH(RIGHT(Table14[[#This Row],[spawner_sku]],LEN(Table14[[#This Row],[spawner_sku]])-FIND("/",Table14[[#This Row],[spawner_sku]])),Table1[Entity Prefab])),10,1,1,"Entities"))</f>
        <v>75</v>
      </c>
      <c r="CI370">
        <f ca="1">ROUND((Table14[[#This Row],[XP]]*Table14[[#This Row],[entity_spawned (AVG)]])*(Table14[[#This Row],[activating_chance]]/100),0)</f>
        <v>23</v>
      </c>
      <c r="CJ370" s="73" t="s">
        <v>352</v>
      </c>
    </row>
    <row r="371" spans="2:88" x14ac:dyDescent="0.25">
      <c r="B371" s="74" t="s">
        <v>247</v>
      </c>
      <c r="C371">
        <v>1</v>
      </c>
      <c r="D371" s="76">
        <v>240</v>
      </c>
      <c r="E371" s="76">
        <v>100</v>
      </c>
      <c r="F371" s="76">
        <f ca="1">INDIRECT(ADDRESS(11+(MATCH(RIGHT(Table245[[#This Row],[spawner_sku]],LEN(Table245[[#This Row],[spawner_sku]])-FIND("/",Table245[[#This Row],[spawner_sku]])),Table1[Entity Prefab])),10,1,1,"Entities"))</f>
        <v>35</v>
      </c>
      <c r="G371" s="76">
        <f ca="1">ROUND((Table245[[#This Row],[XP]]*Table245[[#This Row],[entity_spawned (AVG)]])*(Table245[[#This Row],[activating_chance]]/100),0)</f>
        <v>35</v>
      </c>
      <c r="H371" s="73" t="s">
        <v>352</v>
      </c>
      <c r="Z371" t="s">
        <v>258</v>
      </c>
      <c r="AA371">
        <v>1</v>
      </c>
      <c r="AB371">
        <v>180</v>
      </c>
      <c r="AC371" s="76">
        <v>100</v>
      </c>
      <c r="AD371">
        <f ca="1">INDIRECT(ADDRESS(11+(MATCH(RIGHT(Table2[[#This Row],[spawner_sku]],LEN(Table2[[#This Row],[spawner_sku]])-FIND("/",Table2[[#This Row],[spawner_sku]])),Table1[Entity Prefab])),10,1,1,"Entities"))</f>
        <v>25</v>
      </c>
      <c r="AE371" s="76">
        <f ca="1">ROUND((Table2[[#This Row],[XP]]*Table2[[#This Row],[entity_spawned (AVG)]])*(Table2[[#This Row],[activating_chance]]/100),0)</f>
        <v>25</v>
      </c>
      <c r="AF371" s="73" t="s">
        <v>351</v>
      </c>
      <c r="AX371" t="s">
        <v>415</v>
      </c>
      <c r="AY371">
        <v>1</v>
      </c>
      <c r="AZ371">
        <v>200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352</v>
      </c>
      <c r="CD371" t="s">
        <v>403</v>
      </c>
      <c r="CE371">
        <v>1</v>
      </c>
      <c r="CF371">
        <v>200</v>
      </c>
      <c r="CG371">
        <v>10</v>
      </c>
      <c r="CH371">
        <f ca="1">INDIRECT(ADDRESS(11+(MATCH(RIGHT(Table14[[#This Row],[spawner_sku]],LEN(Table14[[#This Row],[spawner_sku]])-FIND("/",Table14[[#This Row],[spawner_sku]])),Table1[Entity Prefab])),10,1,1,"Entities"))</f>
        <v>75</v>
      </c>
      <c r="CI371">
        <f ca="1">ROUND((Table14[[#This Row],[XP]]*Table14[[#This Row],[entity_spawned (AVG)]])*(Table14[[#This Row],[activating_chance]]/100),0)</f>
        <v>8</v>
      </c>
      <c r="CJ371" s="73" t="s">
        <v>352</v>
      </c>
    </row>
    <row r="372" spans="2:88" x14ac:dyDescent="0.25">
      <c r="B372" s="74" t="s">
        <v>247</v>
      </c>
      <c r="C372">
        <v>1</v>
      </c>
      <c r="D372" s="76">
        <v>200</v>
      </c>
      <c r="E372" s="76">
        <v>100</v>
      </c>
      <c r="F372" s="76">
        <f ca="1">INDIRECT(ADDRESS(11+(MATCH(RIGHT(Table245[[#This Row],[spawner_sku]],LEN(Table245[[#This Row],[spawner_sku]])-FIND("/",Table245[[#This Row],[spawner_sku]])),Table1[Entity Prefab])),10,1,1,"Entities"))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">
        <v>352</v>
      </c>
      <c r="Z372" t="s">
        <v>258</v>
      </c>
      <c r="AA372">
        <v>1</v>
      </c>
      <c r="AB372">
        <v>170</v>
      </c>
      <c r="AC372" s="76">
        <v>100</v>
      </c>
      <c r="AD372">
        <f ca="1">INDIRECT(ADDRESS(11+(MATCH(RIGHT(Table2[[#This Row],[spawner_sku]],LEN(Table2[[#This Row],[spawner_sku]])-FIND("/",Table2[[#This Row],[spawner_sku]])),Table1[Entity Prefab])),10,1,1,"Entities"))</f>
        <v>25</v>
      </c>
      <c r="AE372" s="76">
        <f ca="1">ROUND((Table2[[#This Row],[XP]]*Table2[[#This Row],[entity_spawned (AVG)]])*(Table2[[#This Row],[activating_chance]]/100),0)</f>
        <v>25</v>
      </c>
      <c r="AF372" s="73" t="s">
        <v>351</v>
      </c>
      <c r="AX372" t="s">
        <v>415</v>
      </c>
      <c r="AY372">
        <v>1</v>
      </c>
      <c r="AZ372">
        <v>210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352</v>
      </c>
      <c r="CD372" t="s">
        <v>399</v>
      </c>
      <c r="CE372">
        <v>1</v>
      </c>
      <c r="CF372">
        <v>180</v>
      </c>
      <c r="CG372">
        <v>100</v>
      </c>
      <c r="CH372">
        <f ca="1">INDIRECT(ADDRESS(11+(MATCH(RIGHT(Table14[[#This Row],[spawner_sku]],LEN(Table14[[#This Row],[spawner_sku]])-FIND("/",Table14[[#This Row],[spawner_sku]])),Table1[Entity Prefab])),10,1,1,"Entities"))</f>
        <v>75</v>
      </c>
      <c r="CI372">
        <f ca="1">ROUND((Table14[[#This Row],[XP]]*Table14[[#This Row],[entity_spawned (AVG)]])*(Table14[[#This Row],[activating_chance]]/100),0)</f>
        <v>75</v>
      </c>
      <c r="CJ372" s="73" t="s">
        <v>352</v>
      </c>
    </row>
    <row r="373" spans="2:88" x14ac:dyDescent="0.25">
      <c r="B373" s="74" t="s">
        <v>247</v>
      </c>
      <c r="C373">
        <v>1</v>
      </c>
      <c r="D373" s="76">
        <v>220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">
        <v>352</v>
      </c>
      <c r="Z373" t="s">
        <v>258</v>
      </c>
      <c r="AA373">
        <v>1</v>
      </c>
      <c r="AB373">
        <v>170</v>
      </c>
      <c r="AC373" s="76">
        <v>100</v>
      </c>
      <c r="AD373">
        <f ca="1">INDIRECT(ADDRESS(11+(MATCH(RIGHT(Table2[[#This Row],[spawner_sku]],LEN(Table2[[#This Row],[spawner_sku]])-FIND("/",Table2[[#This Row],[spawner_sku]])),Table1[Entity Prefab])),10,1,1,"Entities"))</f>
        <v>25</v>
      </c>
      <c r="AE373" s="76">
        <f ca="1">ROUND((Table2[[#This Row],[XP]]*Table2[[#This Row],[entity_spawned (AVG)]])*(Table2[[#This Row],[activating_chance]]/100),0)</f>
        <v>25</v>
      </c>
      <c r="AF373" s="73" t="s">
        <v>351</v>
      </c>
      <c r="AX373" t="s">
        <v>416</v>
      </c>
      <c r="AY373">
        <v>1</v>
      </c>
      <c r="AZ373">
        <v>220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352</v>
      </c>
      <c r="CD373" t="s">
        <v>399</v>
      </c>
      <c r="CE373">
        <v>1</v>
      </c>
      <c r="CF373">
        <v>180</v>
      </c>
      <c r="CG373">
        <v>100</v>
      </c>
      <c r="CH373">
        <f ca="1">INDIRECT(ADDRESS(11+(MATCH(RIGHT(Table14[[#This Row],[spawner_sku]],LEN(Table14[[#This Row],[spawner_sku]])-FIND("/",Table14[[#This Row],[spawner_sku]])),Table1[Entity Prefab])),10,1,1,"Entities"))</f>
        <v>75</v>
      </c>
      <c r="CI373">
        <f ca="1">ROUND((Table14[[#This Row],[XP]]*Table14[[#This Row],[entity_spawned (AVG)]])*(Table14[[#This Row],[activating_chance]]/100),0)</f>
        <v>75</v>
      </c>
      <c r="CJ373" s="73" t="s">
        <v>352</v>
      </c>
    </row>
    <row r="374" spans="2:88" x14ac:dyDescent="0.25">
      <c r="B374" s="74" t="s">
        <v>247</v>
      </c>
      <c r="C374">
        <v>1</v>
      </c>
      <c r="D374" s="76">
        <v>180</v>
      </c>
      <c r="E374" s="76">
        <v>80</v>
      </c>
      <c r="F374" s="76">
        <f ca="1">INDIRECT(ADDRESS(11+(MATCH(RIGHT(Table245[[#This Row],[spawner_sku]],LEN(Table245[[#This Row],[spawner_sku]])-FIND("/",Table245[[#This Row],[spawner_sku]])),Table1[Entity Prefab])),10,1,1,"Entities"))</f>
        <v>35</v>
      </c>
      <c r="G374" s="76">
        <f ca="1">ROUND((Table245[[#This Row],[XP]]*Table245[[#This Row],[entity_spawned (AVG)]])*(Table245[[#This Row],[activating_chance]]/100),0)</f>
        <v>28</v>
      </c>
      <c r="H374" s="73" t="s">
        <v>352</v>
      </c>
      <c r="Z374" t="s">
        <v>258</v>
      </c>
      <c r="AA374">
        <v>1</v>
      </c>
      <c r="AB374">
        <v>170</v>
      </c>
      <c r="AC374" s="76">
        <v>40</v>
      </c>
      <c r="AD374">
        <f ca="1">INDIRECT(ADDRESS(11+(MATCH(RIGHT(Table2[[#This Row],[spawner_sku]],LEN(Table2[[#This Row],[spawner_sku]])-FIND("/",Table2[[#This Row],[spawner_sku]])),Table1[Entity Prefab])),10,1,1,"Entities"))</f>
        <v>25</v>
      </c>
      <c r="AE374" s="76">
        <f ca="1">ROUND((Table2[[#This Row],[XP]]*Table2[[#This Row],[entity_spawned (AVG)]])*(Table2[[#This Row],[activating_chance]]/100),0)</f>
        <v>10</v>
      </c>
      <c r="AF374" s="73" t="s">
        <v>351</v>
      </c>
      <c r="AX374" t="s">
        <v>416</v>
      </c>
      <c r="AY374">
        <v>1</v>
      </c>
      <c r="AZ374">
        <v>300</v>
      </c>
      <c r="BA374" s="76">
        <v>100</v>
      </c>
      <c r="BB374">
        <f ca="1">INDIRECT(ADDRESS(11+(MATCH(RIGHT(Table61011[[#This Row],[spawner_sku]],LEN(Table61011[[#This Row],[spawner_sku]])-FIND("/",Table61011[[#This Row],[spawner_sku]])),Table1[Entity Prefab])),10,1,1,"Entities"))</f>
        <v>75</v>
      </c>
      <c r="BC374" s="76">
        <f ca="1">ROUND((Table61011[[#This Row],[XP]]*Table61011[[#This Row],[entity_spawned (AVG)]])*(Table61011[[#This Row],[activating_chance]]/100),0)</f>
        <v>75</v>
      </c>
      <c r="BD374" s="73" t="s">
        <v>352</v>
      </c>
      <c r="CD374" t="s">
        <v>399</v>
      </c>
      <c r="CE374">
        <v>1</v>
      </c>
      <c r="CF374">
        <v>180</v>
      </c>
      <c r="CG374">
        <v>100</v>
      </c>
      <c r="CH374">
        <f ca="1">INDIRECT(ADDRESS(11+(MATCH(RIGHT(Table14[[#This Row],[spawner_sku]],LEN(Table14[[#This Row],[spawner_sku]])-FIND("/",Table14[[#This Row],[spawner_sku]])),Table1[Entity Prefab])),10,1,1,"Entities"))</f>
        <v>75</v>
      </c>
      <c r="CI374">
        <f ca="1">ROUND((Table14[[#This Row],[XP]]*Table14[[#This Row],[entity_spawned (AVG)]])*(Table14[[#This Row],[activating_chance]]/100),0)</f>
        <v>75</v>
      </c>
      <c r="CJ374" s="73" t="s">
        <v>352</v>
      </c>
    </row>
    <row r="375" spans="2:88" x14ac:dyDescent="0.25">
      <c r="B375" s="74" t="s">
        <v>247</v>
      </c>
      <c r="C375">
        <v>1</v>
      </c>
      <c r="D375" s="76">
        <v>240</v>
      </c>
      <c r="E375" s="76">
        <v>100</v>
      </c>
      <c r="F375" s="76">
        <f ca="1">INDIRECT(ADDRESS(11+(MATCH(RIGHT(Table245[[#This Row],[spawner_sku]],LEN(Table245[[#This Row],[spawner_sku]])-FIND("/",Table245[[#This Row],[spawner_sku]])),Table1[Entity Prefab])),10,1,1,"Entities"))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">
        <v>352</v>
      </c>
      <c r="Z375" t="s">
        <v>258</v>
      </c>
      <c r="AA375">
        <v>1</v>
      </c>
      <c r="AB375">
        <v>170</v>
      </c>
      <c r="AC375" s="76">
        <v>90</v>
      </c>
      <c r="AD375">
        <f ca="1">INDIRECT(ADDRESS(11+(MATCH(RIGHT(Table2[[#This Row],[spawner_sku]],LEN(Table2[[#This Row],[spawner_sku]])-FIND("/",Table2[[#This Row],[spawner_sku]])),Table1[Entity Prefab])),10,1,1,"Entities"))</f>
        <v>25</v>
      </c>
      <c r="AE375" s="76">
        <f ca="1">ROUND((Table2[[#This Row],[XP]]*Table2[[#This Row],[entity_spawned (AVG)]])*(Table2[[#This Row],[activating_chance]]/100),0)</f>
        <v>23</v>
      </c>
      <c r="AF375" s="73" t="s">
        <v>351</v>
      </c>
      <c r="AX375" t="s">
        <v>416</v>
      </c>
      <c r="AY375">
        <v>1</v>
      </c>
      <c r="AZ375">
        <v>300</v>
      </c>
      <c r="BA375" s="76">
        <v>30</v>
      </c>
      <c r="BB375">
        <f ca="1">INDIRECT(ADDRESS(11+(MATCH(RIGHT(Table61011[[#This Row],[spawner_sku]],LEN(Table61011[[#This Row],[spawner_sku]])-FIND("/",Table61011[[#This Row],[spawner_sku]])),Table1[Entity Prefab])),10,1,1,"Entities"))</f>
        <v>75</v>
      </c>
      <c r="BC375" s="76">
        <f ca="1">ROUND((Table61011[[#This Row],[XP]]*Table61011[[#This Row],[entity_spawned (AVG)]])*(Table61011[[#This Row],[activating_chance]]/100),0)</f>
        <v>23</v>
      </c>
      <c r="BD375" s="73" t="s">
        <v>352</v>
      </c>
      <c r="CD375" t="s">
        <v>399</v>
      </c>
      <c r="CE375">
        <v>1</v>
      </c>
      <c r="CF375">
        <v>180</v>
      </c>
      <c r="CG375">
        <v>100</v>
      </c>
      <c r="CH375">
        <f ca="1">INDIRECT(ADDRESS(11+(MATCH(RIGHT(Table14[[#This Row],[spawner_sku]],LEN(Table14[[#This Row],[spawner_sku]])-FIND("/",Table14[[#This Row],[spawner_sku]])),Table1[Entity Prefab])),10,1,1,"Entities"))</f>
        <v>75</v>
      </c>
      <c r="CI375">
        <f ca="1">ROUND((Table14[[#This Row],[XP]]*Table14[[#This Row],[entity_spawned (AVG)]])*(Table14[[#This Row],[activating_chance]]/100),0)</f>
        <v>75</v>
      </c>
      <c r="CJ375" s="73" t="s">
        <v>352</v>
      </c>
    </row>
    <row r="376" spans="2:88" x14ac:dyDescent="0.25">
      <c r="B376" s="74" t="s">
        <v>247</v>
      </c>
      <c r="C376">
        <v>1</v>
      </c>
      <c r="D376" s="76">
        <v>220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Prefab])),10,1,1,"Entities"))</f>
        <v>35</v>
      </c>
      <c r="G376" s="76">
        <f ca="1">ROUND((Table245[[#This Row],[XP]]*Table245[[#This Row],[entity_spawned (AVG)]])*(Table245[[#This Row],[activating_chance]]/100),0)</f>
        <v>35</v>
      </c>
      <c r="H376" s="73" t="s">
        <v>352</v>
      </c>
      <c r="Z376" t="s">
        <v>258</v>
      </c>
      <c r="AA376">
        <v>1</v>
      </c>
      <c r="AB376">
        <v>180</v>
      </c>
      <c r="AC376" s="76">
        <v>100</v>
      </c>
      <c r="AD376">
        <f ca="1">INDIRECT(ADDRESS(11+(MATCH(RIGHT(Table2[[#This Row],[spawner_sku]],LEN(Table2[[#This Row],[spawner_sku]])-FIND("/",Table2[[#This Row],[spawner_sku]])),Table1[Entity Prefab])),10,1,1,"Entities"))</f>
        <v>25</v>
      </c>
      <c r="AE376" s="76">
        <f ca="1">ROUND((Table2[[#This Row],[XP]]*Table2[[#This Row],[entity_spawned (AVG)]])*(Table2[[#This Row],[activating_chance]]/100),0)</f>
        <v>25</v>
      </c>
      <c r="AF376" s="73" t="s">
        <v>351</v>
      </c>
      <c r="AX376" t="s">
        <v>416</v>
      </c>
      <c r="AY376">
        <v>1</v>
      </c>
      <c r="AZ376">
        <v>300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352</v>
      </c>
      <c r="CD376" t="s">
        <v>399</v>
      </c>
      <c r="CE376">
        <v>1</v>
      </c>
      <c r="CF376">
        <v>180</v>
      </c>
      <c r="CG376">
        <v>100</v>
      </c>
      <c r="CH376">
        <f ca="1">INDIRECT(ADDRESS(11+(MATCH(RIGHT(Table14[[#This Row],[spawner_sku]],LEN(Table14[[#This Row],[spawner_sku]])-FIND("/",Table14[[#This Row],[spawner_sku]])),Table1[Entity Prefab])),10,1,1,"Entities"))</f>
        <v>75</v>
      </c>
      <c r="CI376">
        <f ca="1">ROUND((Table14[[#This Row],[XP]]*Table14[[#This Row],[entity_spawned (AVG)]])*(Table14[[#This Row],[activating_chance]]/100),0)</f>
        <v>75</v>
      </c>
      <c r="CJ376" s="73" t="s">
        <v>352</v>
      </c>
    </row>
    <row r="377" spans="2:88" x14ac:dyDescent="0.25">
      <c r="B377" s="74" t="s">
        <v>247</v>
      </c>
      <c r="C377">
        <v>1</v>
      </c>
      <c r="D377" s="76">
        <v>240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Prefab])),10,1,1,"Entities"))</f>
        <v>35</v>
      </c>
      <c r="G377" s="76">
        <f ca="1">ROUND((Table245[[#This Row],[XP]]*Table245[[#This Row],[entity_spawned (AVG)]])*(Table245[[#This Row],[activating_chance]]/100),0)</f>
        <v>35</v>
      </c>
      <c r="H377" s="73" t="s">
        <v>352</v>
      </c>
      <c r="Z377" t="s">
        <v>258</v>
      </c>
      <c r="AA377">
        <v>1</v>
      </c>
      <c r="AB377">
        <v>100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351</v>
      </c>
      <c r="AX377" t="s">
        <v>416</v>
      </c>
      <c r="AY377">
        <v>1</v>
      </c>
      <c r="AZ377">
        <v>220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352</v>
      </c>
      <c r="CD377" t="s">
        <v>399</v>
      </c>
      <c r="CE377">
        <v>1</v>
      </c>
      <c r="CF377">
        <v>180</v>
      </c>
      <c r="CG377">
        <v>100</v>
      </c>
      <c r="CH377">
        <f ca="1">INDIRECT(ADDRESS(11+(MATCH(RIGHT(Table14[[#This Row],[spawner_sku]],LEN(Table14[[#This Row],[spawner_sku]])-FIND("/",Table14[[#This Row],[spawner_sku]])),Table1[Entity Prefab])),10,1,1,"Entities"))</f>
        <v>75</v>
      </c>
      <c r="CI377">
        <f ca="1">ROUND((Table14[[#This Row],[XP]]*Table14[[#This Row],[entity_spawned (AVG)]])*(Table14[[#This Row],[activating_chance]]/100),0)</f>
        <v>75</v>
      </c>
      <c r="CJ377" s="73" t="s">
        <v>352</v>
      </c>
    </row>
    <row r="378" spans="2:88" x14ac:dyDescent="0.25">
      <c r="B378" s="74" t="s">
        <v>247</v>
      </c>
      <c r="C378">
        <v>1</v>
      </c>
      <c r="D378" s="76">
        <v>220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Prefab])),10,1,1,"Entities"))</f>
        <v>35</v>
      </c>
      <c r="G378" s="76">
        <f ca="1">ROUND((Table245[[#This Row],[XP]]*Table245[[#This Row],[entity_spawned (AVG)]])*(Table245[[#This Row],[activating_chance]]/100),0)</f>
        <v>35</v>
      </c>
      <c r="H378" s="73" t="s">
        <v>352</v>
      </c>
      <c r="Z378" t="s">
        <v>258</v>
      </c>
      <c r="AA378">
        <v>1</v>
      </c>
      <c r="AB378">
        <v>170</v>
      </c>
      <c r="AC378" s="76">
        <v>80</v>
      </c>
      <c r="AD378">
        <f ca="1">INDIRECT(ADDRESS(11+(MATCH(RIGHT(Table2[[#This Row],[spawner_sku]],LEN(Table2[[#This Row],[spawner_sku]])-FIND("/",Table2[[#This Row],[spawner_sku]])),Table1[Entity Prefab])),10,1,1,"Entities"))</f>
        <v>25</v>
      </c>
      <c r="AE378" s="76">
        <f ca="1">ROUND((Table2[[#This Row],[XP]]*Table2[[#This Row],[entity_spawned (AVG)]])*(Table2[[#This Row],[activating_chance]]/100),0)</f>
        <v>20</v>
      </c>
      <c r="AF378" s="73" t="s">
        <v>351</v>
      </c>
      <c r="AX378" t="s">
        <v>416</v>
      </c>
      <c r="AY378">
        <v>1</v>
      </c>
      <c r="AZ378">
        <v>300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352</v>
      </c>
      <c r="CD378" t="s">
        <v>399</v>
      </c>
      <c r="CE378">
        <v>1</v>
      </c>
      <c r="CF378">
        <v>180</v>
      </c>
      <c r="CG378">
        <v>100</v>
      </c>
      <c r="CH378">
        <f ca="1">INDIRECT(ADDRESS(11+(MATCH(RIGHT(Table14[[#This Row],[spawner_sku]],LEN(Table14[[#This Row],[spawner_sku]])-FIND("/",Table14[[#This Row],[spawner_sku]])),Table1[Entity Prefab])),10,1,1,"Entities"))</f>
        <v>75</v>
      </c>
      <c r="CI378">
        <f ca="1">ROUND((Table14[[#This Row],[XP]]*Table14[[#This Row],[entity_spawned (AVG)]])*(Table14[[#This Row],[activating_chance]]/100),0)</f>
        <v>75</v>
      </c>
      <c r="CJ378" s="73" t="s">
        <v>352</v>
      </c>
    </row>
    <row r="379" spans="2:88" x14ac:dyDescent="0.25">
      <c r="B379" s="74" t="s">
        <v>247</v>
      </c>
      <c r="C379">
        <v>1</v>
      </c>
      <c r="D379" s="76">
        <v>220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Prefab])),10,1,1,"Entities"))</f>
        <v>35</v>
      </c>
      <c r="G379" s="76">
        <f ca="1">ROUND((Table245[[#This Row],[XP]]*Table245[[#This Row],[entity_spawned (AVG)]])*(Table245[[#This Row],[activating_chance]]/100),0)</f>
        <v>35</v>
      </c>
      <c r="H379" s="73" t="s">
        <v>352</v>
      </c>
      <c r="Z379" t="s">
        <v>258</v>
      </c>
      <c r="AA379">
        <v>1</v>
      </c>
      <c r="AB379">
        <v>170</v>
      </c>
      <c r="AC379" s="76">
        <v>20</v>
      </c>
      <c r="AD379">
        <f ca="1">INDIRECT(ADDRESS(11+(MATCH(RIGHT(Table2[[#This Row],[spawner_sku]],LEN(Table2[[#This Row],[spawner_sku]])-FIND("/",Table2[[#This Row],[spawner_sku]])),Table1[Entity Prefab])),10,1,1,"Entities"))</f>
        <v>25</v>
      </c>
      <c r="AE379" s="76">
        <f ca="1">ROUND((Table2[[#This Row],[XP]]*Table2[[#This Row],[entity_spawned (AVG)]])*(Table2[[#This Row],[activating_chance]]/100),0)</f>
        <v>5</v>
      </c>
      <c r="AF379" s="73" t="s">
        <v>351</v>
      </c>
      <c r="AX379" t="s">
        <v>416</v>
      </c>
      <c r="AY379">
        <v>1</v>
      </c>
      <c r="AZ379">
        <v>200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352</v>
      </c>
      <c r="CD379" t="s">
        <v>399</v>
      </c>
      <c r="CE379">
        <v>1</v>
      </c>
      <c r="CF379">
        <v>180</v>
      </c>
      <c r="CG379">
        <v>100</v>
      </c>
      <c r="CH379">
        <f ca="1">INDIRECT(ADDRESS(11+(MATCH(RIGHT(Table14[[#This Row],[spawner_sku]],LEN(Table14[[#This Row],[spawner_sku]])-FIND("/",Table14[[#This Row],[spawner_sku]])),Table1[Entity Prefab])),10,1,1,"Entities"))</f>
        <v>75</v>
      </c>
      <c r="CI379">
        <f ca="1">ROUND((Table14[[#This Row],[XP]]*Table14[[#This Row],[entity_spawned (AVG)]])*(Table14[[#This Row],[activating_chance]]/100),0)</f>
        <v>75</v>
      </c>
      <c r="CJ379" s="73" t="s">
        <v>352</v>
      </c>
    </row>
    <row r="380" spans="2:88" x14ac:dyDescent="0.25">
      <c r="B380" s="74" t="s">
        <v>247</v>
      </c>
      <c r="C380">
        <v>1</v>
      </c>
      <c r="D380" s="76">
        <v>220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Prefab])),10,1,1,"Entities"))</f>
        <v>35</v>
      </c>
      <c r="G380" s="76">
        <f ca="1">ROUND((Table245[[#This Row],[XP]]*Table245[[#This Row],[entity_spawned (AVG)]])*(Table245[[#This Row],[activating_chance]]/100),0)</f>
        <v>35</v>
      </c>
      <c r="H380" s="73" t="s">
        <v>352</v>
      </c>
      <c r="Z380" t="s">
        <v>258</v>
      </c>
      <c r="AA380">
        <v>1</v>
      </c>
      <c r="AB380">
        <v>120</v>
      </c>
      <c r="AC380" s="76">
        <v>100</v>
      </c>
      <c r="AD380">
        <f ca="1">INDIRECT(ADDRESS(11+(MATCH(RIGHT(Table2[[#This Row],[spawner_sku]],LEN(Table2[[#This Row],[spawner_sku]])-FIND("/",Table2[[#This Row],[spawner_sku]])),Table1[Entity Prefab])),10,1,1,"Entities"))</f>
        <v>25</v>
      </c>
      <c r="AE380" s="76">
        <f ca="1">ROUND((Table2[[#This Row],[XP]]*Table2[[#This Row],[entity_spawned (AVG)]])*(Table2[[#This Row],[activating_chance]]/100),0)</f>
        <v>25</v>
      </c>
      <c r="AF380" s="73" t="s">
        <v>351</v>
      </c>
      <c r="AX380" t="s">
        <v>473</v>
      </c>
      <c r="AY380">
        <v>1</v>
      </c>
      <c r="AZ380">
        <v>200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352</v>
      </c>
      <c r="CD380" t="s">
        <v>399</v>
      </c>
      <c r="CE380">
        <v>1</v>
      </c>
      <c r="CF380">
        <v>180</v>
      </c>
      <c r="CG380">
        <v>100</v>
      </c>
      <c r="CH380">
        <f ca="1">INDIRECT(ADDRESS(11+(MATCH(RIGHT(Table14[[#This Row],[spawner_sku]],LEN(Table14[[#This Row],[spawner_sku]])-FIND("/",Table14[[#This Row],[spawner_sku]])),Table1[Entity Prefab])),10,1,1,"Entities"))</f>
        <v>75</v>
      </c>
      <c r="CI380">
        <f ca="1">ROUND((Table14[[#This Row],[XP]]*Table14[[#This Row],[entity_spawned (AVG)]])*(Table14[[#This Row],[activating_chance]]/100),0)</f>
        <v>75</v>
      </c>
      <c r="CJ380" s="73" t="s">
        <v>352</v>
      </c>
    </row>
    <row r="381" spans="2:88" x14ac:dyDescent="0.25">
      <c r="B381" s="74" t="s">
        <v>248</v>
      </c>
      <c r="C381">
        <v>10</v>
      </c>
      <c r="D381" s="76">
        <v>180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Prefab])),10,1,1,"Entities"))</f>
        <v>25</v>
      </c>
      <c r="G381" s="76">
        <f ca="1">ROUND((Table245[[#This Row],[XP]]*Table245[[#This Row],[entity_spawned (AVG)]])*(Table245[[#This Row],[activating_chance]]/100),0)</f>
        <v>250</v>
      </c>
      <c r="H381" s="73" t="s">
        <v>351</v>
      </c>
      <c r="Z381" t="s">
        <v>258</v>
      </c>
      <c r="AA381">
        <v>1</v>
      </c>
      <c r="AB381">
        <v>170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351</v>
      </c>
      <c r="AX381" t="s">
        <v>473</v>
      </c>
      <c r="AY381">
        <v>1</v>
      </c>
      <c r="AZ381">
        <v>220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352</v>
      </c>
      <c r="CD381" t="s">
        <v>399</v>
      </c>
      <c r="CE381">
        <v>1</v>
      </c>
      <c r="CF381">
        <v>180</v>
      </c>
      <c r="CG381">
        <v>100</v>
      </c>
      <c r="CH381">
        <f ca="1">INDIRECT(ADDRESS(11+(MATCH(RIGHT(Table14[[#This Row],[spawner_sku]],LEN(Table14[[#This Row],[spawner_sku]])-FIND("/",Table14[[#This Row],[spawner_sku]])),Table1[Entity Prefab])),10,1,1,"Entities"))</f>
        <v>75</v>
      </c>
      <c r="CI381">
        <f ca="1">ROUND((Table14[[#This Row],[XP]]*Table14[[#This Row],[entity_spawned (AVG)]])*(Table14[[#This Row],[activating_chance]]/100),0)</f>
        <v>75</v>
      </c>
      <c r="CJ381" s="73" t="s">
        <v>352</v>
      </c>
    </row>
    <row r="382" spans="2:88" x14ac:dyDescent="0.25">
      <c r="B382" s="74" t="s">
        <v>248</v>
      </c>
      <c r="C382">
        <v>8</v>
      </c>
      <c r="D382" s="76">
        <v>160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Prefab])),10,1,1,"Entities"))</f>
        <v>25</v>
      </c>
      <c r="G382" s="76">
        <f ca="1">ROUND((Table245[[#This Row],[XP]]*Table245[[#This Row],[entity_spawned (AVG)]])*(Table245[[#This Row],[activating_chance]]/100),0)</f>
        <v>200</v>
      </c>
      <c r="H382" s="73" t="s">
        <v>351</v>
      </c>
      <c r="Z382" t="s">
        <v>258</v>
      </c>
      <c r="AA382">
        <v>1</v>
      </c>
      <c r="AB382">
        <v>140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351</v>
      </c>
      <c r="AX382" t="s">
        <v>473</v>
      </c>
      <c r="AY382">
        <v>1</v>
      </c>
      <c r="AZ382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352</v>
      </c>
      <c r="CD382" t="s">
        <v>399</v>
      </c>
      <c r="CE382">
        <v>1</v>
      </c>
      <c r="CF382">
        <v>180</v>
      </c>
      <c r="CG382">
        <v>100</v>
      </c>
      <c r="CH382">
        <f ca="1">INDIRECT(ADDRESS(11+(MATCH(RIGHT(Table14[[#This Row],[spawner_sku]],LEN(Table14[[#This Row],[spawner_sku]])-FIND("/",Table14[[#This Row],[spawner_sku]])),Table1[Entity Prefab])),10,1,1,"Entities"))</f>
        <v>75</v>
      </c>
      <c r="CI382">
        <f ca="1">ROUND((Table14[[#This Row],[XP]]*Table14[[#This Row],[entity_spawned (AVG)]])*(Table14[[#This Row],[activating_chance]]/100),0)</f>
        <v>75</v>
      </c>
      <c r="CJ382" s="73" t="s">
        <v>352</v>
      </c>
    </row>
    <row r="383" spans="2:88" x14ac:dyDescent="0.25">
      <c r="B383" s="74" t="s">
        <v>248</v>
      </c>
      <c r="C383">
        <v>8</v>
      </c>
      <c r="D383" s="76">
        <v>160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351</v>
      </c>
      <c r="Z383" t="s">
        <v>258</v>
      </c>
      <c r="AA383">
        <v>1</v>
      </c>
      <c r="AB383">
        <v>170</v>
      </c>
      <c r="AC383" s="76">
        <v>100</v>
      </c>
      <c r="AD383">
        <f ca="1">INDIRECT(ADDRESS(11+(MATCH(RIGHT(Table2[[#This Row],[spawner_sku]],LEN(Table2[[#This Row],[spawner_sku]])-FIND("/",Table2[[#This Row],[spawner_sku]])),Table1[Entity Prefab])),10,1,1,"Entities"))</f>
        <v>25</v>
      </c>
      <c r="AE383" s="76">
        <f ca="1">ROUND((Table2[[#This Row],[XP]]*Table2[[#This Row],[entity_spawned (AVG)]])*(Table2[[#This Row],[activating_chance]]/100),0)</f>
        <v>25</v>
      </c>
      <c r="AF383" s="73" t="s">
        <v>351</v>
      </c>
      <c r="AX383" t="s">
        <v>473</v>
      </c>
      <c r="AY383">
        <v>1</v>
      </c>
      <c r="AZ383">
        <v>200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352</v>
      </c>
      <c r="CD383" t="s">
        <v>399</v>
      </c>
      <c r="CE383">
        <v>1</v>
      </c>
      <c r="CF383">
        <v>180</v>
      </c>
      <c r="CG383">
        <v>100</v>
      </c>
      <c r="CH383">
        <f ca="1">INDIRECT(ADDRESS(11+(MATCH(RIGHT(Table14[[#This Row],[spawner_sku]],LEN(Table14[[#This Row],[spawner_sku]])-FIND("/",Table14[[#This Row],[spawner_sku]])),Table1[Entity Prefab])),10,1,1,"Entities"))</f>
        <v>75</v>
      </c>
      <c r="CI383">
        <f ca="1">ROUND((Table14[[#This Row],[XP]]*Table14[[#This Row],[entity_spawned (AVG)]])*(Table14[[#This Row],[activating_chance]]/100),0)</f>
        <v>75</v>
      </c>
      <c r="CJ383" s="73" t="s">
        <v>352</v>
      </c>
    </row>
    <row r="384" spans="2:88" x14ac:dyDescent="0.25">
      <c r="B384" s="74" t="s">
        <v>248</v>
      </c>
      <c r="C384">
        <v>5</v>
      </c>
      <c r="D384" s="76">
        <v>150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Prefab])),10,1,1,"Entities"))</f>
        <v>25</v>
      </c>
      <c r="G384" s="76">
        <f ca="1">ROUND((Table245[[#This Row],[XP]]*Table245[[#This Row],[entity_spawned (AVG)]])*(Table245[[#This Row],[activating_chance]]/100),0)</f>
        <v>125</v>
      </c>
      <c r="H384" s="73" t="s">
        <v>351</v>
      </c>
      <c r="Z384" t="s">
        <v>258</v>
      </c>
      <c r="AA384">
        <v>1</v>
      </c>
      <c r="AB384">
        <v>120</v>
      </c>
      <c r="AC384" s="76">
        <v>100</v>
      </c>
      <c r="AD384">
        <f ca="1">INDIRECT(ADDRESS(11+(MATCH(RIGHT(Table2[[#This Row],[spawner_sku]],LEN(Table2[[#This Row],[spawner_sku]])-FIND("/",Table2[[#This Row],[spawner_sku]])),Table1[Entity Prefab])),10,1,1,"Entities"))</f>
        <v>25</v>
      </c>
      <c r="AE384" s="76">
        <f ca="1">ROUND((Table2[[#This Row],[XP]]*Table2[[#This Row],[entity_spawned (AVG)]])*(Table2[[#This Row],[activating_chance]]/100),0)</f>
        <v>25</v>
      </c>
      <c r="AF384" s="73" t="s">
        <v>351</v>
      </c>
      <c r="AX384" t="s">
        <v>473</v>
      </c>
      <c r="AY384">
        <v>1</v>
      </c>
      <c r="AZ384">
        <v>220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352</v>
      </c>
      <c r="CD384" t="s">
        <v>399</v>
      </c>
      <c r="CE384">
        <v>1</v>
      </c>
      <c r="CF384">
        <v>180</v>
      </c>
      <c r="CG384">
        <v>100</v>
      </c>
      <c r="CH384">
        <f ca="1">INDIRECT(ADDRESS(11+(MATCH(RIGHT(Table14[[#This Row],[spawner_sku]],LEN(Table14[[#This Row],[spawner_sku]])-FIND("/",Table14[[#This Row],[spawner_sku]])),Table1[Entity Prefab])),10,1,1,"Entities"))</f>
        <v>75</v>
      </c>
      <c r="CI384">
        <f ca="1">ROUND((Table14[[#This Row],[XP]]*Table14[[#This Row],[entity_spawned (AVG)]])*(Table14[[#This Row],[activating_chance]]/100),0)</f>
        <v>75</v>
      </c>
      <c r="CJ384" s="73" t="s">
        <v>352</v>
      </c>
    </row>
    <row r="385" spans="2:88" x14ac:dyDescent="0.25">
      <c r="B385" s="74" t="s">
        <v>248</v>
      </c>
      <c r="C385">
        <v>8</v>
      </c>
      <c r="D385" s="76">
        <v>200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Prefab])),10,1,1,"Entities"))</f>
        <v>25</v>
      </c>
      <c r="G385" s="76">
        <f ca="1">ROUND((Table245[[#This Row],[XP]]*Table245[[#This Row],[entity_spawned (AVG)]])*(Table245[[#This Row],[activating_chance]]/100),0)</f>
        <v>200</v>
      </c>
      <c r="H385" s="73" t="s">
        <v>351</v>
      </c>
      <c r="Z385" t="s">
        <v>258</v>
      </c>
      <c r="AA385">
        <v>1</v>
      </c>
      <c r="AB385">
        <v>180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351</v>
      </c>
      <c r="AX385" t="s">
        <v>473</v>
      </c>
      <c r="AY385">
        <v>1</v>
      </c>
      <c r="AZ385">
        <v>300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Prefab])),10,1,1,"Entities"))</f>
        <v>75</v>
      </c>
      <c r="BC385" s="76">
        <f ca="1">ROUND((Table61011[[#This Row],[XP]]*Table61011[[#This Row],[entity_spawned (AVG)]])*(Table61011[[#This Row],[activating_chance]]/100),0)</f>
        <v>75</v>
      </c>
      <c r="BD385" s="73" t="s">
        <v>352</v>
      </c>
      <c r="CD385" t="s">
        <v>398</v>
      </c>
      <c r="CE385">
        <v>1</v>
      </c>
      <c r="CF385">
        <v>200</v>
      </c>
      <c r="CG385">
        <v>100</v>
      </c>
      <c r="CH385">
        <f ca="1">INDIRECT(ADDRESS(11+(MATCH(RIGHT(Table14[[#This Row],[spawner_sku]],LEN(Table14[[#This Row],[spawner_sku]])-FIND("/",Table14[[#This Row],[spawner_sku]])),Table1[Entity Prefab])),10,1,1,"Entities"))</f>
        <v>75</v>
      </c>
      <c r="CI385">
        <f ca="1">ROUND((Table14[[#This Row],[XP]]*Table14[[#This Row],[entity_spawned (AVG)]])*(Table14[[#This Row],[activating_chance]]/100),0)</f>
        <v>75</v>
      </c>
      <c r="CJ385" s="73" t="s">
        <v>351</v>
      </c>
    </row>
    <row r="386" spans="2:88" x14ac:dyDescent="0.25">
      <c r="B386" s="74" t="s">
        <v>248</v>
      </c>
      <c r="C386">
        <v>8</v>
      </c>
      <c r="D386" s="76">
        <v>180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Prefab])),10,1,1,"Entities"))</f>
        <v>25</v>
      </c>
      <c r="G386" s="76">
        <f ca="1">ROUND((Table245[[#This Row],[XP]]*Table245[[#This Row],[entity_spawned (AVG)]])*(Table245[[#This Row],[activating_chance]]/100),0)</f>
        <v>200</v>
      </c>
      <c r="H386" s="73" t="s">
        <v>351</v>
      </c>
      <c r="Z386" t="s">
        <v>258</v>
      </c>
      <c r="AA386">
        <v>1</v>
      </c>
      <c r="AB386">
        <v>170</v>
      </c>
      <c r="AC386" s="76">
        <v>60</v>
      </c>
      <c r="AD386">
        <f ca="1">INDIRECT(ADDRESS(11+(MATCH(RIGHT(Table2[[#This Row],[spawner_sku]],LEN(Table2[[#This Row],[spawner_sku]])-FIND("/",Table2[[#This Row],[spawner_sku]])),Table1[Entity Prefab])),10,1,1,"Entities"))</f>
        <v>25</v>
      </c>
      <c r="AE386" s="76">
        <f ca="1">ROUND((Table2[[#This Row],[XP]]*Table2[[#This Row],[entity_spawned (AVG)]])*(Table2[[#This Row],[activating_chance]]/100),0)</f>
        <v>15</v>
      </c>
      <c r="AF386" s="73" t="s">
        <v>351</v>
      </c>
      <c r="AX386" t="s">
        <v>464</v>
      </c>
      <c r="AY386">
        <v>1</v>
      </c>
      <c r="AZ38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352</v>
      </c>
      <c r="CD386" t="s">
        <v>398</v>
      </c>
      <c r="CE386">
        <v>1</v>
      </c>
      <c r="CF386">
        <v>200</v>
      </c>
      <c r="CG386">
        <v>100</v>
      </c>
      <c r="CH386">
        <f ca="1">INDIRECT(ADDRESS(11+(MATCH(RIGHT(Table14[[#This Row],[spawner_sku]],LEN(Table14[[#This Row],[spawner_sku]])-FIND("/",Table14[[#This Row],[spawner_sku]])),Table1[Entity Prefab])),10,1,1,"Entities"))</f>
        <v>75</v>
      </c>
      <c r="CI386">
        <f ca="1">ROUND((Table14[[#This Row],[XP]]*Table14[[#This Row],[entity_spawned (AVG)]])*(Table14[[#This Row],[activating_chance]]/100),0)</f>
        <v>75</v>
      </c>
      <c r="CJ386" s="73" t="s">
        <v>351</v>
      </c>
    </row>
    <row r="387" spans="2:88" x14ac:dyDescent="0.25">
      <c r="B387" s="74" t="s">
        <v>393</v>
      </c>
      <c r="C387">
        <v>1</v>
      </c>
      <c r="D387" s="76">
        <v>450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Prefab])),10,1,1,"Entities"))</f>
        <v>0</v>
      </c>
      <c r="G387" s="76">
        <f ca="1">ROUND((Table245[[#This Row],[XP]]*Table245[[#This Row],[entity_spawned (AVG)]])*(Table245[[#This Row],[activating_chance]]/100),0)</f>
        <v>0</v>
      </c>
      <c r="H387" s="73" t="s">
        <v>352</v>
      </c>
      <c r="Z387" t="s">
        <v>258</v>
      </c>
      <c r="AA387">
        <v>1</v>
      </c>
      <c r="AB387">
        <v>180</v>
      </c>
      <c r="AC387" s="76">
        <v>100</v>
      </c>
      <c r="AD387">
        <f ca="1">INDIRECT(ADDRESS(11+(MATCH(RIGHT(Table2[[#This Row],[spawner_sku]],LEN(Table2[[#This Row],[spawner_sku]])-FIND("/",Table2[[#This Row],[spawner_sku]])),Table1[Entity Prefab])),10,1,1,"Entities"))</f>
        <v>25</v>
      </c>
      <c r="AE387" s="76">
        <f ca="1">ROUND((Table2[[#This Row],[XP]]*Table2[[#This Row],[entity_spawned (AVG)]])*(Table2[[#This Row],[activating_chance]]/100),0)</f>
        <v>25</v>
      </c>
      <c r="AF387" s="73" t="s">
        <v>351</v>
      </c>
      <c r="AX387" t="s">
        <v>464</v>
      </c>
      <c r="AY387">
        <v>1</v>
      </c>
      <c r="AZ387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352</v>
      </c>
      <c r="CD387" t="s">
        <v>398</v>
      </c>
      <c r="CE387">
        <v>1</v>
      </c>
      <c r="CF387">
        <v>150</v>
      </c>
      <c r="CG387">
        <v>100</v>
      </c>
      <c r="CH387">
        <f ca="1">INDIRECT(ADDRESS(11+(MATCH(RIGHT(Table14[[#This Row],[spawner_sku]],LEN(Table14[[#This Row],[spawner_sku]])-FIND("/",Table14[[#This Row],[spawner_sku]])),Table1[Entity Prefab])),10,1,1,"Entities"))</f>
        <v>75</v>
      </c>
      <c r="CI387">
        <f ca="1">ROUND((Table14[[#This Row],[XP]]*Table14[[#This Row],[entity_spawned (AVG)]])*(Table14[[#This Row],[activating_chance]]/100),0)</f>
        <v>75</v>
      </c>
      <c r="CJ387" s="73" t="s">
        <v>351</v>
      </c>
    </row>
    <row r="388" spans="2:88" x14ac:dyDescent="0.25">
      <c r="B388" s="74" t="s">
        <v>393</v>
      </c>
      <c r="C388">
        <v>1</v>
      </c>
      <c r="D388" s="76">
        <v>450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Prefab])),10,1,1,"Entities"))</f>
        <v>0</v>
      </c>
      <c r="G388" s="76">
        <f ca="1">ROUND((Table245[[#This Row],[XP]]*Table245[[#This Row],[entity_spawned (AVG)]])*(Table245[[#This Row],[activating_chance]]/100),0)</f>
        <v>0</v>
      </c>
      <c r="H388" s="73" t="s">
        <v>352</v>
      </c>
      <c r="Z388" t="s">
        <v>258</v>
      </c>
      <c r="AA388">
        <v>1</v>
      </c>
      <c r="AB388">
        <v>120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351</v>
      </c>
      <c r="AX388" t="s">
        <v>464</v>
      </c>
      <c r="AY388">
        <v>1</v>
      </c>
      <c r="AZ388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352</v>
      </c>
      <c r="CD388" t="s">
        <v>398</v>
      </c>
      <c r="CE388">
        <v>1</v>
      </c>
      <c r="CF388">
        <v>100</v>
      </c>
      <c r="CG388">
        <v>100</v>
      </c>
      <c r="CH388">
        <f ca="1">INDIRECT(ADDRESS(11+(MATCH(RIGHT(Table14[[#This Row],[spawner_sku]],LEN(Table14[[#This Row],[spawner_sku]])-FIND("/",Table14[[#This Row],[spawner_sku]])),Table1[Entity Prefab])),10,1,1,"Entities"))</f>
        <v>75</v>
      </c>
      <c r="CI388">
        <f ca="1">ROUND((Table14[[#This Row],[XP]]*Table14[[#This Row],[entity_spawned (AVG)]])*(Table14[[#This Row],[activating_chance]]/100),0)</f>
        <v>75</v>
      </c>
      <c r="CJ388" s="73" t="s">
        <v>351</v>
      </c>
    </row>
    <row r="389" spans="2:88" x14ac:dyDescent="0.25">
      <c r="B389" s="74" t="s">
        <v>393</v>
      </c>
      <c r="C389">
        <v>1</v>
      </c>
      <c r="D389" s="76">
        <v>450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Prefab])),10,1,1,"Entities"))</f>
        <v>0</v>
      </c>
      <c r="G389" s="76">
        <f ca="1">ROUND((Table245[[#This Row],[XP]]*Table245[[#This Row],[entity_spawned (AVG)]])*(Table245[[#This Row],[activating_chance]]/100),0)</f>
        <v>0</v>
      </c>
      <c r="H389" s="73" t="s">
        <v>352</v>
      </c>
      <c r="Z389" t="s">
        <v>258</v>
      </c>
      <c r="AA389">
        <v>1</v>
      </c>
      <c r="AB389">
        <v>180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351</v>
      </c>
      <c r="AX389" t="s">
        <v>464</v>
      </c>
      <c r="AY389">
        <v>1</v>
      </c>
      <c r="AZ389">
        <v>210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352</v>
      </c>
      <c r="CD389" t="s">
        <v>398</v>
      </c>
      <c r="CE389">
        <v>1</v>
      </c>
      <c r="CF389">
        <v>200</v>
      </c>
      <c r="CG389">
        <v>100</v>
      </c>
      <c r="CH389">
        <f ca="1">INDIRECT(ADDRESS(11+(MATCH(RIGHT(Table14[[#This Row],[spawner_sku]],LEN(Table14[[#This Row],[spawner_sku]])-FIND("/",Table14[[#This Row],[spawner_sku]])),Table1[Entity Prefab])),10,1,1,"Entities"))</f>
        <v>75</v>
      </c>
      <c r="CI389">
        <f ca="1">ROUND((Table14[[#This Row],[XP]]*Table14[[#This Row],[entity_spawned (AVG)]])*(Table14[[#This Row],[activating_chance]]/100),0)</f>
        <v>75</v>
      </c>
      <c r="CJ389" s="73" t="s">
        <v>351</v>
      </c>
    </row>
    <row r="390" spans="2:88" x14ac:dyDescent="0.25">
      <c r="B390" s="74" t="s">
        <v>490</v>
      </c>
      <c r="C390">
        <v>1</v>
      </c>
      <c r="D390" s="76">
        <v>220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">
        <v>352</v>
      </c>
      <c r="Z390" t="s">
        <v>258</v>
      </c>
      <c r="AA390">
        <v>1</v>
      </c>
      <c r="AB390">
        <v>120</v>
      </c>
      <c r="AC390" s="76">
        <v>60</v>
      </c>
      <c r="AD390">
        <f ca="1">INDIRECT(ADDRESS(11+(MATCH(RIGHT(Table2[[#This Row],[spawner_sku]],LEN(Table2[[#This Row],[spawner_sku]])-FIND("/",Table2[[#This Row],[spawner_sku]])),Table1[Entity Prefab])),10,1,1,"Entities"))</f>
        <v>25</v>
      </c>
      <c r="AE390" s="76">
        <f ca="1">ROUND((Table2[[#This Row],[XP]]*Table2[[#This Row],[entity_spawned (AVG)]])*(Table2[[#This Row],[activating_chance]]/100),0)</f>
        <v>15</v>
      </c>
      <c r="AF390" s="73" t="s">
        <v>351</v>
      </c>
      <c r="AX390" t="s">
        <v>464</v>
      </c>
      <c r="AY390">
        <v>1</v>
      </c>
      <c r="AZ390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352</v>
      </c>
      <c r="CD390" t="s">
        <v>398</v>
      </c>
      <c r="CE390">
        <v>1</v>
      </c>
      <c r="CF390">
        <v>100</v>
      </c>
      <c r="CG390">
        <v>100</v>
      </c>
      <c r="CH390">
        <f ca="1">INDIRECT(ADDRESS(11+(MATCH(RIGHT(Table14[[#This Row],[spawner_sku]],LEN(Table14[[#This Row],[spawner_sku]])-FIND("/",Table14[[#This Row],[spawner_sku]])),Table1[Entity Prefab])),10,1,1,"Entities"))</f>
        <v>75</v>
      </c>
      <c r="CI390">
        <f ca="1">ROUND((Table14[[#This Row],[XP]]*Table14[[#This Row],[entity_spawned (AVG)]])*(Table14[[#This Row],[activating_chance]]/100),0)</f>
        <v>75</v>
      </c>
      <c r="CJ390" s="73" t="s">
        <v>351</v>
      </c>
    </row>
    <row r="391" spans="2:88" x14ac:dyDescent="0.25">
      <c r="B391" s="74" t="s">
        <v>490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352</v>
      </c>
      <c r="Z391" t="s">
        <v>258</v>
      </c>
      <c r="AA391">
        <v>1</v>
      </c>
      <c r="AB391">
        <v>170</v>
      </c>
      <c r="AC391" s="76">
        <v>100</v>
      </c>
      <c r="AD391">
        <f ca="1">INDIRECT(ADDRESS(11+(MATCH(RIGHT(Table2[[#This Row],[spawner_sku]],LEN(Table2[[#This Row],[spawner_sku]])-FIND("/",Table2[[#This Row],[spawner_sku]])),Table1[Entity Prefab])),10,1,1,"Entities"))</f>
        <v>25</v>
      </c>
      <c r="AE391" s="76">
        <f ca="1">ROUND((Table2[[#This Row],[XP]]*Table2[[#This Row],[entity_spawned (AVG)]])*(Table2[[#This Row],[activating_chance]]/100),0)</f>
        <v>25</v>
      </c>
      <c r="AF391" s="73" t="s">
        <v>351</v>
      </c>
      <c r="AX391" t="s">
        <v>464</v>
      </c>
      <c r="AY391">
        <v>1</v>
      </c>
      <c r="AZ391">
        <v>310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352</v>
      </c>
      <c r="CD391" t="s">
        <v>398</v>
      </c>
      <c r="CE391">
        <v>1</v>
      </c>
      <c r="CF391">
        <v>110</v>
      </c>
      <c r="CG391">
        <v>100</v>
      </c>
      <c r="CH391">
        <f ca="1">INDIRECT(ADDRESS(11+(MATCH(RIGHT(Table14[[#This Row],[spawner_sku]],LEN(Table14[[#This Row],[spawner_sku]])-FIND("/",Table14[[#This Row],[spawner_sku]])),Table1[Entity Prefab])),10,1,1,"Entities"))</f>
        <v>75</v>
      </c>
      <c r="CI391">
        <f ca="1">ROUND((Table14[[#This Row],[XP]]*Table14[[#This Row],[entity_spawned (AVG)]])*(Table14[[#This Row],[activating_chance]]/100),0)</f>
        <v>75</v>
      </c>
      <c r="CJ391" s="73" t="s">
        <v>351</v>
      </c>
    </row>
    <row r="392" spans="2:88" x14ac:dyDescent="0.25">
      <c r="B392" s="74" t="s">
        <v>490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352</v>
      </c>
      <c r="Z392" t="s">
        <v>258</v>
      </c>
      <c r="AA392">
        <v>1</v>
      </c>
      <c r="AB392">
        <v>130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351</v>
      </c>
      <c r="AX392" t="s">
        <v>464</v>
      </c>
      <c r="AY392">
        <v>1</v>
      </c>
      <c r="AZ392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352</v>
      </c>
      <c r="CD392" t="s">
        <v>398</v>
      </c>
      <c r="CE392">
        <v>1</v>
      </c>
      <c r="CF392">
        <v>140</v>
      </c>
      <c r="CG392">
        <v>100</v>
      </c>
      <c r="CH392">
        <f ca="1">INDIRECT(ADDRESS(11+(MATCH(RIGHT(Table14[[#This Row],[spawner_sku]],LEN(Table14[[#This Row],[spawner_sku]])-FIND("/",Table14[[#This Row],[spawner_sku]])),Table1[Entity Prefab])),10,1,1,"Entities"))</f>
        <v>75</v>
      </c>
      <c r="CI392">
        <f ca="1">ROUND((Table14[[#This Row],[XP]]*Table14[[#This Row],[entity_spawned (AVG)]])*(Table14[[#This Row],[activating_chance]]/100),0)</f>
        <v>75</v>
      </c>
      <c r="CJ392" s="73" t="s">
        <v>351</v>
      </c>
    </row>
    <row r="393" spans="2:88" x14ac:dyDescent="0.25">
      <c r="B393" s="74" t="s">
        <v>490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352</v>
      </c>
      <c r="Z393" t="s">
        <v>258</v>
      </c>
      <c r="AA393">
        <v>1</v>
      </c>
      <c r="AB393">
        <v>170</v>
      </c>
      <c r="AC393" s="76">
        <v>90</v>
      </c>
      <c r="AD393">
        <f ca="1">INDIRECT(ADDRESS(11+(MATCH(RIGHT(Table2[[#This Row],[spawner_sku]],LEN(Table2[[#This Row],[spawner_sku]])-FIND("/",Table2[[#This Row],[spawner_sku]])),Table1[Entity Prefab])),10,1,1,"Entities"))</f>
        <v>25</v>
      </c>
      <c r="AE393" s="76">
        <f ca="1">ROUND((Table2[[#This Row],[XP]]*Table2[[#This Row],[entity_spawned (AVG)]])*(Table2[[#This Row],[activating_chance]]/100),0)</f>
        <v>23</v>
      </c>
      <c r="AF393" s="73" t="s">
        <v>351</v>
      </c>
      <c r="AX393" t="s">
        <v>464</v>
      </c>
      <c r="AY393">
        <v>1</v>
      </c>
      <c r="AZ393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352</v>
      </c>
      <c r="CD393" t="s">
        <v>398</v>
      </c>
      <c r="CE393">
        <v>1</v>
      </c>
      <c r="CF393">
        <v>150</v>
      </c>
      <c r="CG393">
        <v>100</v>
      </c>
      <c r="CH393">
        <f ca="1">INDIRECT(ADDRESS(11+(MATCH(RIGHT(Table14[[#This Row],[spawner_sku]],LEN(Table14[[#This Row],[spawner_sku]])-FIND("/",Table14[[#This Row],[spawner_sku]])),Table1[Entity Prefab])),10,1,1,"Entities"))</f>
        <v>75</v>
      </c>
      <c r="CI393">
        <f ca="1">ROUND((Table14[[#This Row],[XP]]*Table14[[#This Row],[entity_spawned (AVG)]])*(Table14[[#This Row],[activating_chance]]/100),0)</f>
        <v>75</v>
      </c>
      <c r="CJ393" s="73" t="s">
        <v>351</v>
      </c>
    </row>
    <row r="394" spans="2:88" x14ac:dyDescent="0.25">
      <c r="B394" s="74" t="s">
        <v>490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352</v>
      </c>
      <c r="Z394" t="s">
        <v>258</v>
      </c>
      <c r="AA394">
        <v>1</v>
      </c>
      <c r="AB394">
        <v>170</v>
      </c>
      <c r="AC394" s="76">
        <v>100</v>
      </c>
      <c r="AD394">
        <f ca="1">INDIRECT(ADDRESS(11+(MATCH(RIGHT(Table2[[#This Row],[spawner_sku]],LEN(Table2[[#This Row],[spawner_sku]])-FIND("/",Table2[[#This Row],[spawner_sku]])),Table1[Entity Prefab])),10,1,1,"Entities"))</f>
        <v>25</v>
      </c>
      <c r="AE394" s="76">
        <f ca="1">ROUND((Table2[[#This Row],[XP]]*Table2[[#This Row],[entity_spawned (AVG)]])*(Table2[[#This Row],[activating_chance]]/100),0)</f>
        <v>25</v>
      </c>
      <c r="AF394" s="73" t="s">
        <v>351</v>
      </c>
      <c r="AX394" t="s">
        <v>478</v>
      </c>
      <c r="AY394">
        <v>1</v>
      </c>
      <c r="AZ394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352</v>
      </c>
      <c r="CD394" t="s">
        <v>398</v>
      </c>
      <c r="CE394">
        <v>1</v>
      </c>
      <c r="CF394">
        <v>125</v>
      </c>
      <c r="CG394">
        <v>100</v>
      </c>
      <c r="CH394">
        <f ca="1">INDIRECT(ADDRESS(11+(MATCH(RIGHT(Table14[[#This Row],[spawner_sku]],LEN(Table14[[#This Row],[spawner_sku]])-FIND("/",Table14[[#This Row],[spawner_sku]])),Table1[Entity Prefab])),10,1,1,"Entities"))</f>
        <v>75</v>
      </c>
      <c r="CI394">
        <f ca="1">ROUND((Table14[[#This Row],[XP]]*Table14[[#This Row],[entity_spawned (AVG)]])*(Table14[[#This Row],[activating_chance]]/100),0)</f>
        <v>75</v>
      </c>
      <c r="CJ394" s="73" t="s">
        <v>351</v>
      </c>
    </row>
    <row r="395" spans="2:88" x14ac:dyDescent="0.25">
      <c r="B395" s="74" t="s">
        <v>490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352</v>
      </c>
      <c r="Z395" t="s">
        <v>258</v>
      </c>
      <c r="AA395">
        <v>1</v>
      </c>
      <c r="AB395">
        <v>120</v>
      </c>
      <c r="AC395" s="76">
        <v>100</v>
      </c>
      <c r="AD395">
        <f ca="1">INDIRECT(ADDRESS(11+(MATCH(RIGHT(Table2[[#This Row],[spawner_sku]],LEN(Table2[[#This Row],[spawner_sku]])-FIND("/",Table2[[#This Row],[spawner_sku]])),Table1[Entity Prefab])),10,1,1,"Entities"))</f>
        <v>25</v>
      </c>
      <c r="AE395" s="76">
        <f ca="1">ROUND((Table2[[#This Row],[XP]]*Table2[[#This Row],[entity_spawned (AVG)]])*(Table2[[#This Row],[activating_chance]]/100),0)</f>
        <v>25</v>
      </c>
      <c r="AF395" s="73" t="s">
        <v>351</v>
      </c>
      <c r="AX395" t="s">
        <v>478</v>
      </c>
      <c r="AY395">
        <v>1</v>
      </c>
      <c r="AZ395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352</v>
      </c>
      <c r="CD395" t="s">
        <v>398</v>
      </c>
      <c r="CE395">
        <v>1</v>
      </c>
      <c r="CF395">
        <v>200</v>
      </c>
      <c r="CG395">
        <v>100</v>
      </c>
      <c r="CH395">
        <f ca="1">INDIRECT(ADDRESS(11+(MATCH(RIGHT(Table14[[#This Row],[spawner_sku]],LEN(Table14[[#This Row],[spawner_sku]])-FIND("/",Table14[[#This Row],[spawner_sku]])),Table1[Entity Prefab])),10,1,1,"Entities"))</f>
        <v>75</v>
      </c>
      <c r="CI395">
        <f ca="1">ROUND((Table14[[#This Row],[XP]]*Table14[[#This Row],[entity_spawned (AVG)]])*(Table14[[#This Row],[activating_chance]]/100),0)</f>
        <v>75</v>
      </c>
      <c r="CJ395" s="73" t="s">
        <v>351</v>
      </c>
    </row>
    <row r="396" spans="2:88" x14ac:dyDescent="0.25">
      <c r="B396" s="74" t="s">
        <v>490</v>
      </c>
      <c r="C396">
        <v>1</v>
      </c>
      <c r="D396" s="76">
        <v>220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Prefab])),10,1,1,"Entities"))</f>
        <v>50</v>
      </c>
      <c r="G396" s="76">
        <f ca="1">ROUND((Table245[[#This Row],[XP]]*Table245[[#This Row],[entity_spawned (AVG)]])*(Table245[[#This Row],[activating_chance]]/100),0)</f>
        <v>50</v>
      </c>
      <c r="H396" s="73" t="s">
        <v>352</v>
      </c>
      <c r="Z396" t="s">
        <v>258</v>
      </c>
      <c r="AA396">
        <v>1</v>
      </c>
      <c r="AB396">
        <v>180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351</v>
      </c>
      <c r="AX396" t="s">
        <v>478</v>
      </c>
      <c r="AY396">
        <v>1</v>
      </c>
      <c r="AZ39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352</v>
      </c>
      <c r="CD396" t="s">
        <v>398</v>
      </c>
      <c r="CE396">
        <v>1</v>
      </c>
      <c r="CF396">
        <v>200</v>
      </c>
      <c r="CG396">
        <v>100</v>
      </c>
      <c r="CH396">
        <f ca="1">INDIRECT(ADDRESS(11+(MATCH(RIGHT(Table14[[#This Row],[spawner_sku]],LEN(Table14[[#This Row],[spawner_sku]])-FIND("/",Table14[[#This Row],[spawner_sku]])),Table1[Entity Prefab])),10,1,1,"Entities"))</f>
        <v>75</v>
      </c>
      <c r="CI396">
        <f ca="1">ROUND((Table14[[#This Row],[XP]]*Table14[[#This Row],[entity_spawned (AVG)]])*(Table14[[#This Row],[activating_chance]]/100),0)</f>
        <v>75</v>
      </c>
      <c r="CJ396" s="73" t="s">
        <v>351</v>
      </c>
    </row>
    <row r="397" spans="2:88" x14ac:dyDescent="0.25">
      <c r="B397" s="74" t="s">
        <v>490</v>
      </c>
      <c r="C397">
        <v>1</v>
      </c>
      <c r="D397" s="76">
        <v>220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Prefab])),10,1,1,"Entities"))</f>
        <v>50</v>
      </c>
      <c r="G397" s="76">
        <f ca="1">ROUND((Table245[[#This Row],[XP]]*Table245[[#This Row],[entity_spawned (AVG)]])*(Table245[[#This Row],[activating_chance]]/100),0)</f>
        <v>50</v>
      </c>
      <c r="H397" s="73" t="s">
        <v>352</v>
      </c>
      <c r="Z397" t="s">
        <v>258</v>
      </c>
      <c r="AA397">
        <v>1</v>
      </c>
      <c r="AB397">
        <v>170</v>
      </c>
      <c r="AC397" s="76">
        <v>40</v>
      </c>
      <c r="AD397">
        <f ca="1">INDIRECT(ADDRESS(11+(MATCH(RIGHT(Table2[[#This Row],[spawner_sku]],LEN(Table2[[#This Row],[spawner_sku]])-FIND("/",Table2[[#This Row],[spawner_sku]])),Table1[Entity Prefab])),10,1,1,"Entities"))</f>
        <v>25</v>
      </c>
      <c r="AE397" s="76">
        <f ca="1">ROUND((Table2[[#This Row],[XP]]*Table2[[#This Row],[entity_spawned (AVG)]])*(Table2[[#This Row],[activating_chance]]/100),0)</f>
        <v>10</v>
      </c>
      <c r="AF397" s="73" t="s">
        <v>351</v>
      </c>
      <c r="AX397" t="s">
        <v>477</v>
      </c>
      <c r="AY397">
        <v>1</v>
      </c>
      <c r="AZ397">
        <v>280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Prefab])),10,1,1,"Entities"))</f>
        <v>0</v>
      </c>
      <c r="BC397" s="76">
        <f ca="1">ROUND((Table61011[[#This Row],[XP]]*Table61011[[#This Row],[entity_spawned (AVG)]])*(Table61011[[#This Row],[activating_chance]]/100),0)</f>
        <v>0</v>
      </c>
      <c r="BD397" s="73" t="s">
        <v>352</v>
      </c>
      <c r="CD397" t="s">
        <v>398</v>
      </c>
      <c r="CE397">
        <v>1</v>
      </c>
      <c r="CF397">
        <v>130</v>
      </c>
      <c r="CG397">
        <v>100</v>
      </c>
      <c r="CH397">
        <f ca="1">INDIRECT(ADDRESS(11+(MATCH(RIGHT(Table14[[#This Row],[spawner_sku]],LEN(Table14[[#This Row],[spawner_sku]])-FIND("/",Table14[[#This Row],[spawner_sku]])),Table1[Entity Prefab])),10,1,1,"Entities"))</f>
        <v>75</v>
      </c>
      <c r="CI397">
        <f ca="1">ROUND((Table14[[#This Row],[XP]]*Table14[[#This Row],[entity_spawned (AVG)]])*(Table14[[#This Row],[activating_chance]]/100),0)</f>
        <v>75</v>
      </c>
      <c r="CJ397" s="73" t="s">
        <v>351</v>
      </c>
    </row>
    <row r="398" spans="2:88" x14ac:dyDescent="0.25">
      <c r="B398" s="74" t="s">
        <v>490</v>
      </c>
      <c r="C398">
        <v>1</v>
      </c>
      <c r="D398" s="76">
        <v>220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Prefab])),10,1,1,"Entities"))</f>
        <v>50</v>
      </c>
      <c r="G398" s="76">
        <f ca="1">ROUND((Table245[[#This Row],[XP]]*Table245[[#This Row],[entity_spawned (AVG)]])*(Table245[[#This Row],[activating_chance]]/100),0)</f>
        <v>50</v>
      </c>
      <c r="H398" s="73" t="s">
        <v>352</v>
      </c>
      <c r="Z398" t="s">
        <v>258</v>
      </c>
      <c r="AA398">
        <v>1</v>
      </c>
      <c r="AB398">
        <v>130</v>
      </c>
      <c r="AC398" s="76">
        <v>100</v>
      </c>
      <c r="AD398">
        <f ca="1">INDIRECT(ADDRESS(11+(MATCH(RIGHT(Table2[[#This Row],[spawner_sku]],LEN(Table2[[#This Row],[spawner_sku]])-FIND("/",Table2[[#This Row],[spawner_sku]])),Table1[Entity Prefab])),10,1,1,"Entities"))</f>
        <v>25</v>
      </c>
      <c r="AE398" s="76">
        <f ca="1">ROUND((Table2[[#This Row],[XP]]*Table2[[#This Row],[entity_spawned (AVG)]])*(Table2[[#This Row],[activating_chance]]/100),0)</f>
        <v>25</v>
      </c>
      <c r="AF398" s="73" t="s">
        <v>351</v>
      </c>
      <c r="AX398" t="s">
        <v>253</v>
      </c>
      <c r="AY398">
        <v>1</v>
      </c>
      <c r="AZ398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351</v>
      </c>
      <c r="CD398" t="s">
        <v>398</v>
      </c>
      <c r="CE398">
        <v>1</v>
      </c>
      <c r="CF398">
        <v>200</v>
      </c>
      <c r="CG398">
        <v>100</v>
      </c>
      <c r="CH398">
        <f ca="1">INDIRECT(ADDRESS(11+(MATCH(RIGHT(Table14[[#This Row],[spawner_sku]],LEN(Table14[[#This Row],[spawner_sku]])-FIND("/",Table14[[#This Row],[spawner_sku]])),Table1[Entity Prefab])),10,1,1,"Entities"))</f>
        <v>75</v>
      </c>
      <c r="CI398">
        <f ca="1">ROUND((Table14[[#This Row],[XP]]*Table14[[#This Row],[entity_spawned (AVG)]])*(Table14[[#This Row],[activating_chance]]/100),0)</f>
        <v>75</v>
      </c>
      <c r="CJ398" s="73" t="s">
        <v>351</v>
      </c>
    </row>
    <row r="399" spans="2:88" x14ac:dyDescent="0.25">
      <c r="B399" s="74" t="s">
        <v>491</v>
      </c>
      <c r="C399">
        <v>1</v>
      </c>
      <c r="D399" s="76">
        <v>240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Prefab])),10,1,1,"Entities"))</f>
        <v>55</v>
      </c>
      <c r="G399" s="76">
        <f ca="1">ROUND((Table245[[#This Row],[XP]]*Table245[[#This Row],[entity_spawned (AVG)]])*(Table245[[#This Row],[activating_chance]]/100),0)</f>
        <v>55</v>
      </c>
      <c r="H399" s="73" t="s">
        <v>352</v>
      </c>
      <c r="Z399" t="s">
        <v>258</v>
      </c>
      <c r="AA399">
        <v>1</v>
      </c>
      <c r="AB399">
        <v>130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351</v>
      </c>
      <c r="AX399" t="s">
        <v>253</v>
      </c>
      <c r="AY399">
        <v>1</v>
      </c>
      <c r="AZ399">
        <v>230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Prefab])),10,1,1,"Entities"))</f>
        <v>55</v>
      </c>
      <c r="BC399" s="76">
        <f ca="1">ROUND((Table61011[[#This Row],[XP]]*Table61011[[#This Row],[entity_spawned (AVG)]])*(Table61011[[#This Row],[activating_chance]]/100),0)</f>
        <v>55</v>
      </c>
      <c r="BD399" s="73" t="s">
        <v>351</v>
      </c>
      <c r="CD399" t="s">
        <v>398</v>
      </c>
      <c r="CE399">
        <v>1</v>
      </c>
      <c r="CF399">
        <v>200</v>
      </c>
      <c r="CG399">
        <v>100</v>
      </c>
      <c r="CH399">
        <f ca="1">INDIRECT(ADDRESS(11+(MATCH(RIGHT(Table14[[#This Row],[spawner_sku]],LEN(Table14[[#This Row],[spawner_sku]])-FIND("/",Table14[[#This Row],[spawner_sku]])),Table1[Entity Prefab])),10,1,1,"Entities"))</f>
        <v>75</v>
      </c>
      <c r="CI399">
        <f ca="1">ROUND((Table14[[#This Row],[XP]]*Table14[[#This Row],[entity_spawned (AVG)]])*(Table14[[#This Row],[activating_chance]]/100),0)</f>
        <v>75</v>
      </c>
      <c r="CJ399" s="73" t="s">
        <v>351</v>
      </c>
    </row>
    <row r="400" spans="2:88" x14ac:dyDescent="0.25">
      <c r="B400" s="74" t="s">
        <v>491</v>
      </c>
      <c r="C400">
        <v>1</v>
      </c>
      <c r="D400" s="76">
        <v>240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Prefab])),10,1,1,"Entities"))</f>
        <v>55</v>
      </c>
      <c r="G400" s="76">
        <f ca="1">ROUND((Table245[[#This Row],[XP]]*Table245[[#This Row],[entity_spawned (AVG)]])*(Table245[[#This Row],[activating_chance]]/100),0)</f>
        <v>55</v>
      </c>
      <c r="H400" s="73" t="s">
        <v>352</v>
      </c>
      <c r="Z400" t="s">
        <v>258</v>
      </c>
      <c r="AA400">
        <v>1</v>
      </c>
      <c r="AB400">
        <v>105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351</v>
      </c>
      <c r="AX400" t="s">
        <v>465</v>
      </c>
      <c r="AY400">
        <v>1</v>
      </c>
      <c r="AZ400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351</v>
      </c>
      <c r="CD400" t="s">
        <v>398</v>
      </c>
      <c r="CE400">
        <v>1</v>
      </c>
      <c r="CF400">
        <v>200</v>
      </c>
      <c r="CG400">
        <v>100</v>
      </c>
      <c r="CH400">
        <f ca="1">INDIRECT(ADDRESS(11+(MATCH(RIGHT(Table14[[#This Row],[spawner_sku]],LEN(Table14[[#This Row],[spawner_sku]])-FIND("/",Table14[[#This Row],[spawner_sku]])),Table1[Entity Prefab])),10,1,1,"Entities"))</f>
        <v>75</v>
      </c>
      <c r="CI400">
        <f ca="1">ROUND((Table14[[#This Row],[XP]]*Table14[[#This Row],[entity_spawned (AVG)]])*(Table14[[#This Row],[activating_chance]]/100),0)</f>
        <v>75</v>
      </c>
      <c r="CJ400" s="73" t="s">
        <v>351</v>
      </c>
    </row>
    <row r="401" spans="2:88" x14ac:dyDescent="0.25">
      <c r="B401" s="74" t="s">
        <v>491</v>
      </c>
      <c r="C401">
        <v>1</v>
      </c>
      <c r="D401" s="76">
        <v>240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Prefab])),10,1,1,"Entities"))</f>
        <v>55</v>
      </c>
      <c r="G401" s="76">
        <f ca="1">ROUND((Table245[[#This Row],[XP]]*Table245[[#This Row],[entity_spawned (AVG)]])*(Table245[[#This Row],[activating_chance]]/100),0)</f>
        <v>55</v>
      </c>
      <c r="H401" s="73" t="s">
        <v>352</v>
      </c>
      <c r="Z401" t="s">
        <v>258</v>
      </c>
      <c r="AA401">
        <v>1</v>
      </c>
      <c r="AB401">
        <v>130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351</v>
      </c>
      <c r="AX401" t="s">
        <v>465</v>
      </c>
      <c r="AY401">
        <v>1</v>
      </c>
      <c r="AZ401">
        <v>260</v>
      </c>
      <c r="BA401" s="76">
        <v>100</v>
      </c>
      <c r="BB401">
        <f ca="1">INDIRECT(ADDRESS(11+(MATCH(RIGHT(Table61011[[#This Row],[spawner_sku]],LEN(Table61011[[#This Row],[spawner_sku]])-FIND("/",Table61011[[#This Row],[spawner_sku]])),Table1[Entity Prefab])),10,1,1,"Entities"))</f>
        <v>75</v>
      </c>
      <c r="BC401" s="76">
        <f ca="1">ROUND((Table61011[[#This Row],[XP]]*Table61011[[#This Row],[entity_spawned (AVG)]])*(Table61011[[#This Row],[activating_chance]]/100),0)</f>
        <v>75</v>
      </c>
      <c r="BD401" s="73" t="s">
        <v>351</v>
      </c>
      <c r="CD401" t="s">
        <v>398</v>
      </c>
      <c r="CE401">
        <v>1</v>
      </c>
      <c r="CF401">
        <v>100</v>
      </c>
      <c r="CG401">
        <v>100</v>
      </c>
      <c r="CH401">
        <f ca="1">INDIRECT(ADDRESS(11+(MATCH(RIGHT(Table14[[#This Row],[spawner_sku]],LEN(Table14[[#This Row],[spawner_sku]])-FIND("/",Table14[[#This Row],[spawner_sku]])),Table1[Entity Prefab])),10,1,1,"Entities"))</f>
        <v>75</v>
      </c>
      <c r="CI401">
        <f ca="1">ROUND((Table14[[#This Row],[XP]]*Table14[[#This Row],[entity_spawned (AVG)]])*(Table14[[#This Row],[activating_chance]]/100),0)</f>
        <v>75</v>
      </c>
      <c r="CJ401" s="73" t="s">
        <v>351</v>
      </c>
    </row>
    <row r="402" spans="2:88" x14ac:dyDescent="0.25">
      <c r="B402" s="74" t="s">
        <v>491</v>
      </c>
      <c r="C402">
        <v>1</v>
      </c>
      <c r="D402" s="76">
        <v>240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Prefab])),10,1,1,"Entities"))</f>
        <v>55</v>
      </c>
      <c r="G402" s="76">
        <f ca="1">ROUND((Table245[[#This Row],[XP]]*Table245[[#This Row],[entity_spawned (AVG)]])*(Table245[[#This Row],[activating_chance]]/100),0)</f>
        <v>55</v>
      </c>
      <c r="H402" s="73" t="s">
        <v>352</v>
      </c>
      <c r="Z402" t="s">
        <v>258</v>
      </c>
      <c r="AA402">
        <v>1</v>
      </c>
      <c r="AB402">
        <v>170</v>
      </c>
      <c r="AC402" s="76">
        <v>60</v>
      </c>
      <c r="AD402">
        <f ca="1">INDIRECT(ADDRESS(11+(MATCH(RIGHT(Table2[[#This Row],[spawner_sku]],LEN(Table2[[#This Row],[spawner_sku]])-FIND("/",Table2[[#This Row],[spawner_sku]])),Table1[Entity Prefab])),10,1,1,"Entities"))</f>
        <v>25</v>
      </c>
      <c r="AE402" s="76">
        <f ca="1">ROUND((Table2[[#This Row],[XP]]*Table2[[#This Row],[entity_spawned (AVG)]])*(Table2[[#This Row],[activating_chance]]/100),0)</f>
        <v>15</v>
      </c>
      <c r="AF402" s="73" t="s">
        <v>351</v>
      </c>
      <c r="AX402" t="s">
        <v>406</v>
      </c>
      <c r="AY402">
        <v>1</v>
      </c>
      <c r="AZ402">
        <v>240</v>
      </c>
      <c r="BA402" s="76">
        <v>80</v>
      </c>
      <c r="BB402">
        <f ca="1">INDIRECT(ADDRESS(11+(MATCH(RIGHT(Table61011[[#This Row],[spawner_sku]],LEN(Table61011[[#This Row],[spawner_sku]])-FIND("/",Table61011[[#This Row],[spawner_sku]])),Table1[Entity Prefab])),10,1,1,"Entities"))</f>
        <v>75</v>
      </c>
      <c r="BC402" s="76">
        <f ca="1">ROUND((Table61011[[#This Row],[XP]]*Table61011[[#This Row],[entity_spawned (AVG)]])*(Table61011[[#This Row],[activating_chance]]/100),0)</f>
        <v>60</v>
      </c>
      <c r="BD402" s="73" t="s">
        <v>351</v>
      </c>
      <c r="CD402" t="s">
        <v>398</v>
      </c>
      <c r="CE402">
        <v>1</v>
      </c>
      <c r="CF402">
        <v>200</v>
      </c>
      <c r="CG402">
        <v>100</v>
      </c>
      <c r="CH402">
        <f ca="1">INDIRECT(ADDRESS(11+(MATCH(RIGHT(Table14[[#This Row],[spawner_sku]],LEN(Table14[[#This Row],[spawner_sku]])-FIND("/",Table14[[#This Row],[spawner_sku]])),Table1[Entity Prefab])),10,1,1,"Entities"))</f>
        <v>75</v>
      </c>
      <c r="CI402">
        <f ca="1">ROUND((Table14[[#This Row],[XP]]*Table14[[#This Row],[entity_spawned (AVG)]])*(Table14[[#This Row],[activating_chance]]/100),0)</f>
        <v>75</v>
      </c>
      <c r="CJ402" s="73" t="s">
        <v>351</v>
      </c>
    </row>
    <row r="403" spans="2:88" x14ac:dyDescent="0.25">
      <c r="B403" s="74" t="s">
        <v>492</v>
      </c>
      <c r="C403">
        <v>1</v>
      </c>
      <c r="D403" s="76">
        <v>260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Prefab])),10,1,1,"Entities"))</f>
        <v>105</v>
      </c>
      <c r="G403" s="76">
        <f ca="1">ROUND((Table245[[#This Row],[XP]]*Table245[[#This Row],[entity_spawned (AVG)]])*(Table245[[#This Row],[activating_chance]]/100),0)</f>
        <v>105</v>
      </c>
      <c r="H403" s="73" t="s">
        <v>352</v>
      </c>
      <c r="Z403" t="s">
        <v>258</v>
      </c>
      <c r="AA403">
        <v>1</v>
      </c>
      <c r="AB403">
        <v>110</v>
      </c>
      <c r="AC403" s="76">
        <v>100</v>
      </c>
      <c r="AD403">
        <f ca="1">INDIRECT(ADDRESS(11+(MATCH(RIGHT(Table2[[#This Row],[spawner_sku]],LEN(Table2[[#This Row],[spawner_sku]])-FIND("/",Table2[[#This Row],[spawner_sku]])),Table1[Entity Prefab])),10,1,1,"Entities"))</f>
        <v>25</v>
      </c>
      <c r="AE403" s="76">
        <f ca="1">ROUND((Table2[[#This Row],[XP]]*Table2[[#This Row],[entity_spawned (AVG)]])*(Table2[[#This Row],[activating_chance]]/100),0)</f>
        <v>25</v>
      </c>
      <c r="AF403" s="73" t="s">
        <v>351</v>
      </c>
      <c r="AX403" t="s">
        <v>406</v>
      </c>
      <c r="AY403">
        <v>1</v>
      </c>
      <c r="AZ403">
        <v>180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Prefab])),10,1,1,"Entities"))</f>
        <v>75</v>
      </c>
      <c r="BC403" s="76">
        <f ca="1">ROUND((Table61011[[#This Row],[XP]]*Table61011[[#This Row],[entity_spawned (AVG)]])*(Table61011[[#This Row],[activating_chance]]/100),0)</f>
        <v>45</v>
      </c>
      <c r="BD403" s="73" t="s">
        <v>351</v>
      </c>
      <c r="CD403" t="s">
        <v>564</v>
      </c>
      <c r="CE403">
        <v>1</v>
      </c>
      <c r="CF403">
        <v>200</v>
      </c>
      <c r="CG403">
        <v>100</v>
      </c>
      <c r="CH403">
        <f ca="1">INDIRECT(ADDRESS(11+(MATCH(RIGHT(Table14[[#This Row],[spawner_sku]],LEN(Table14[[#This Row],[spawner_sku]])-FIND("/",Table14[[#This Row],[spawner_sku]])),Table1[Entity Prefab])),10,1,1,"Entities"))</f>
        <v>75</v>
      </c>
      <c r="CI403">
        <f ca="1">ROUND((Table14[[#This Row],[XP]]*Table14[[#This Row],[entity_spawned (AVG)]])*(Table14[[#This Row],[activating_chance]]/100),0)</f>
        <v>75</v>
      </c>
      <c r="CJ403" s="73" t="s">
        <v>351</v>
      </c>
    </row>
    <row r="404" spans="2:88" x14ac:dyDescent="0.25">
      <c r="B404" s="74" t="s">
        <v>492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352</v>
      </c>
      <c r="Z404" t="s">
        <v>258</v>
      </c>
      <c r="AA404">
        <v>1</v>
      </c>
      <c r="AB404">
        <v>170</v>
      </c>
      <c r="AC404" s="76">
        <v>90</v>
      </c>
      <c r="AD404">
        <f ca="1">INDIRECT(ADDRESS(11+(MATCH(RIGHT(Table2[[#This Row],[spawner_sku]],LEN(Table2[[#This Row],[spawner_sku]])-FIND("/",Table2[[#This Row],[spawner_sku]])),Table1[Entity Prefab])),10,1,1,"Entities"))</f>
        <v>25</v>
      </c>
      <c r="AE404" s="76">
        <f ca="1">ROUND((Table2[[#This Row],[XP]]*Table2[[#This Row],[entity_spawned (AVG)]])*(Table2[[#This Row],[activating_chance]]/100),0)</f>
        <v>23</v>
      </c>
      <c r="AF404" s="73" t="s">
        <v>351</v>
      </c>
      <c r="AX404" t="s">
        <v>406</v>
      </c>
      <c r="AY404">
        <v>1</v>
      </c>
      <c r="AZ404">
        <v>240</v>
      </c>
      <c r="BA404" s="76">
        <v>60</v>
      </c>
      <c r="BB404">
        <f ca="1">INDIRECT(ADDRESS(11+(MATCH(RIGHT(Table61011[[#This Row],[spawner_sku]],LEN(Table61011[[#This Row],[spawner_sku]])-FIND("/",Table61011[[#This Row],[spawner_sku]])),Table1[Entity Prefab])),10,1,1,"Entities"))</f>
        <v>75</v>
      </c>
      <c r="BC404" s="76">
        <f ca="1">ROUND((Table61011[[#This Row],[XP]]*Table61011[[#This Row],[entity_spawned (AVG)]])*(Table61011[[#This Row],[activating_chance]]/100),0)</f>
        <v>45</v>
      </c>
      <c r="BD404" s="73" t="s">
        <v>351</v>
      </c>
      <c r="CD404" t="s">
        <v>564</v>
      </c>
      <c r="CE404">
        <v>1</v>
      </c>
      <c r="CF404">
        <v>200</v>
      </c>
      <c r="CG404">
        <v>100</v>
      </c>
      <c r="CH404">
        <f ca="1">INDIRECT(ADDRESS(11+(MATCH(RIGHT(Table14[[#This Row],[spawner_sku]],LEN(Table14[[#This Row],[spawner_sku]])-FIND("/",Table14[[#This Row],[spawner_sku]])),Table1[Entity Prefab])),10,1,1,"Entities"))</f>
        <v>75</v>
      </c>
      <c r="CI404">
        <f ca="1">ROUND((Table14[[#This Row],[XP]]*Table14[[#This Row],[entity_spawned (AVG)]])*(Table14[[#This Row],[activating_chance]]/100),0)</f>
        <v>75</v>
      </c>
      <c r="CJ404" s="73" t="s">
        <v>351</v>
      </c>
    </row>
    <row r="405" spans="2:88" x14ac:dyDescent="0.25">
      <c r="B405" s="74" t="s">
        <v>492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352</v>
      </c>
      <c r="Z405" t="s">
        <v>258</v>
      </c>
      <c r="AA405">
        <v>1</v>
      </c>
      <c r="AB405">
        <v>110</v>
      </c>
      <c r="AC405" s="76">
        <v>100</v>
      </c>
      <c r="AD405">
        <f ca="1">INDIRECT(ADDRESS(11+(MATCH(RIGHT(Table2[[#This Row],[spawner_sku]],LEN(Table2[[#This Row],[spawner_sku]])-FIND("/",Table2[[#This Row],[spawner_sku]])),Table1[Entity Prefab])),10,1,1,"Entities"))</f>
        <v>25</v>
      </c>
      <c r="AE405" s="76">
        <f ca="1">ROUND((Table2[[#This Row],[XP]]*Table2[[#This Row],[entity_spawned (AVG)]])*(Table2[[#This Row],[activating_chance]]/100),0)</f>
        <v>25</v>
      </c>
      <c r="AF405" s="73" t="s">
        <v>351</v>
      </c>
      <c r="AX405" t="s">
        <v>406</v>
      </c>
      <c r="AY405">
        <v>1</v>
      </c>
      <c r="AZ405">
        <v>240</v>
      </c>
      <c r="BA405" s="76">
        <v>100</v>
      </c>
      <c r="BB405">
        <f ca="1">INDIRECT(ADDRESS(11+(MATCH(RIGHT(Table61011[[#This Row],[spawner_sku]],LEN(Table61011[[#This Row],[spawner_sku]])-FIND("/",Table61011[[#This Row],[spawner_sku]])),Table1[Entity Prefab])),10,1,1,"Entities"))</f>
        <v>75</v>
      </c>
      <c r="BC405" s="76">
        <f ca="1">ROUND((Table61011[[#This Row],[XP]]*Table61011[[#This Row],[entity_spawned (AVG)]])*(Table61011[[#This Row],[activating_chance]]/100),0)</f>
        <v>75</v>
      </c>
      <c r="BD405" s="73" t="s">
        <v>351</v>
      </c>
      <c r="CD405" t="s">
        <v>564</v>
      </c>
      <c r="CE405">
        <v>1</v>
      </c>
      <c r="CF405">
        <v>200</v>
      </c>
      <c r="CG405">
        <v>100</v>
      </c>
      <c r="CH405">
        <f ca="1">INDIRECT(ADDRESS(11+(MATCH(RIGHT(Table14[[#This Row],[spawner_sku]],LEN(Table14[[#This Row],[spawner_sku]])-FIND("/",Table14[[#This Row],[spawner_sku]])),Table1[Entity Prefab])),10,1,1,"Entities"))</f>
        <v>75</v>
      </c>
      <c r="CI405">
        <f ca="1">ROUND((Table14[[#This Row],[XP]]*Table14[[#This Row],[entity_spawned (AVG)]])*(Table14[[#This Row],[activating_chance]]/100),0)</f>
        <v>75</v>
      </c>
      <c r="CJ405" s="73" t="s">
        <v>351</v>
      </c>
    </row>
    <row r="406" spans="2:88" x14ac:dyDescent="0.25">
      <c r="B406" s="74" t="s">
        <v>492</v>
      </c>
      <c r="C406">
        <v>1</v>
      </c>
      <c r="D406" s="76">
        <v>260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Prefab])),10,1,1,"Entities"))</f>
        <v>105</v>
      </c>
      <c r="G406" s="76">
        <f ca="1">ROUND((Table245[[#This Row],[XP]]*Table245[[#This Row],[entity_spawned (AVG)]])*(Table245[[#This Row],[activating_chance]]/100),0)</f>
        <v>105</v>
      </c>
      <c r="H406" s="73" t="s">
        <v>352</v>
      </c>
      <c r="Z406" t="s">
        <v>258</v>
      </c>
      <c r="AA406">
        <v>1</v>
      </c>
      <c r="AB406">
        <v>180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351</v>
      </c>
      <c r="AX406" t="s">
        <v>406</v>
      </c>
      <c r="AY406">
        <v>1</v>
      </c>
      <c r="AZ406">
        <v>180</v>
      </c>
      <c r="BA406" s="76">
        <v>60</v>
      </c>
      <c r="BB406">
        <f ca="1">INDIRECT(ADDRESS(11+(MATCH(RIGHT(Table61011[[#This Row],[spawner_sku]],LEN(Table61011[[#This Row],[spawner_sku]])-FIND("/",Table61011[[#This Row],[spawner_sku]])),Table1[Entity Prefab])),10,1,1,"Entities"))</f>
        <v>75</v>
      </c>
      <c r="BC406" s="76">
        <f ca="1">ROUND((Table61011[[#This Row],[XP]]*Table61011[[#This Row],[entity_spawned (AVG)]])*(Table61011[[#This Row],[activating_chance]]/100),0)</f>
        <v>45</v>
      </c>
      <c r="BD406" s="73" t="s">
        <v>351</v>
      </c>
      <c r="CD406" t="s">
        <v>564</v>
      </c>
      <c r="CE406">
        <v>1</v>
      </c>
      <c r="CF406">
        <v>200</v>
      </c>
      <c r="CG406">
        <v>100</v>
      </c>
      <c r="CH406">
        <f ca="1">INDIRECT(ADDRESS(11+(MATCH(RIGHT(Table14[[#This Row],[spawner_sku]],LEN(Table14[[#This Row],[spawner_sku]])-FIND("/",Table14[[#This Row],[spawner_sku]])),Table1[Entity Prefab])),10,1,1,"Entities"))</f>
        <v>75</v>
      </c>
      <c r="CI406">
        <f ca="1">ROUND((Table14[[#This Row],[XP]]*Table14[[#This Row],[entity_spawned (AVG)]])*(Table14[[#This Row],[activating_chance]]/100),0)</f>
        <v>75</v>
      </c>
      <c r="CJ406" s="73" t="s">
        <v>351</v>
      </c>
    </row>
    <row r="407" spans="2:88" x14ac:dyDescent="0.25">
      <c r="B407" s="74" t="s">
        <v>492</v>
      </c>
      <c r="C407">
        <v>1</v>
      </c>
      <c r="D407" s="76">
        <v>260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Prefab])),10,1,1,"Entities"))</f>
        <v>105</v>
      </c>
      <c r="G407" s="76">
        <f ca="1">ROUND((Table245[[#This Row],[XP]]*Table245[[#This Row],[entity_spawned (AVG)]])*(Table245[[#This Row],[activating_chance]]/100),0)</f>
        <v>105</v>
      </c>
      <c r="H407" s="73" t="s">
        <v>352</v>
      </c>
      <c r="Z407" t="s">
        <v>258</v>
      </c>
      <c r="AA407">
        <v>1</v>
      </c>
      <c r="AB407">
        <v>100</v>
      </c>
      <c r="AC407" s="76">
        <v>100</v>
      </c>
      <c r="AD407">
        <f ca="1">INDIRECT(ADDRESS(11+(MATCH(RIGHT(Table2[[#This Row],[spawner_sku]],LEN(Table2[[#This Row],[spawner_sku]])-FIND("/",Table2[[#This Row],[spawner_sku]])),Table1[Entity Prefab])),10,1,1,"Entities"))</f>
        <v>25</v>
      </c>
      <c r="AE407" s="76">
        <f ca="1">ROUND((Table2[[#This Row],[XP]]*Table2[[#This Row],[entity_spawned (AVG)]])*(Table2[[#This Row],[activating_chance]]/100),0)</f>
        <v>25</v>
      </c>
      <c r="AF407" s="73" t="s">
        <v>351</v>
      </c>
      <c r="AX407" t="s">
        <v>410</v>
      </c>
      <c r="AY407">
        <v>1</v>
      </c>
      <c r="AZ407">
        <v>100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Prefab])),10,1,1,"Entities"))</f>
        <v>25</v>
      </c>
      <c r="BC407" s="76">
        <f ca="1">ROUND((Table61011[[#This Row],[XP]]*Table61011[[#This Row],[entity_spawned (AVG)]])*(Table61011[[#This Row],[activating_chance]]/100),0)</f>
        <v>25</v>
      </c>
      <c r="BD407" s="73" t="s">
        <v>351</v>
      </c>
      <c r="CD407" t="s">
        <v>564</v>
      </c>
      <c r="CE407">
        <v>1</v>
      </c>
      <c r="CF407">
        <v>200</v>
      </c>
      <c r="CG407">
        <v>100</v>
      </c>
      <c r="CH407">
        <f ca="1">INDIRECT(ADDRESS(11+(MATCH(RIGHT(Table14[[#This Row],[spawner_sku]],LEN(Table14[[#This Row],[spawner_sku]])-FIND("/",Table14[[#This Row],[spawner_sku]])),Table1[Entity Prefab])),10,1,1,"Entities"))</f>
        <v>75</v>
      </c>
      <c r="CI407">
        <f ca="1">ROUND((Table14[[#This Row],[XP]]*Table14[[#This Row],[entity_spawned (AVG)]])*(Table14[[#This Row],[activating_chance]]/100),0)</f>
        <v>75</v>
      </c>
      <c r="CJ407" s="73" t="s">
        <v>351</v>
      </c>
    </row>
    <row r="408" spans="2:88" x14ac:dyDescent="0.25">
      <c r="B408" s="74" t="s">
        <v>492</v>
      </c>
      <c r="C408">
        <v>1</v>
      </c>
      <c r="D408" s="76">
        <v>260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Prefab])),10,1,1,"Entities"))</f>
        <v>105</v>
      </c>
      <c r="G408" s="76">
        <f ca="1">ROUND((Table245[[#This Row],[XP]]*Table245[[#This Row],[entity_spawned (AVG)]])*(Table245[[#This Row],[activating_chance]]/100),0)</f>
        <v>105</v>
      </c>
      <c r="H408" s="73" t="s">
        <v>352</v>
      </c>
      <c r="Z408" t="s">
        <v>258</v>
      </c>
      <c r="AA408">
        <v>1</v>
      </c>
      <c r="AB408">
        <v>120</v>
      </c>
      <c r="AC408" s="76">
        <v>90</v>
      </c>
      <c r="AD408">
        <f ca="1">INDIRECT(ADDRESS(11+(MATCH(RIGHT(Table2[[#This Row],[spawner_sku]],LEN(Table2[[#This Row],[spawner_sku]])-FIND("/",Table2[[#This Row],[spawner_sku]])),Table1[Entity Prefab])),10,1,1,"Entities"))</f>
        <v>25</v>
      </c>
      <c r="AE408" s="76">
        <f ca="1">ROUND((Table2[[#This Row],[XP]]*Table2[[#This Row],[entity_spawned (AVG)]])*(Table2[[#This Row],[activating_chance]]/100),0)</f>
        <v>23</v>
      </c>
      <c r="AF408" s="73" t="s">
        <v>351</v>
      </c>
      <c r="AX408" t="s">
        <v>468</v>
      </c>
      <c r="AY408">
        <v>1</v>
      </c>
      <c r="AZ408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Prefab])),10,1,1,"Entities"))</f>
        <v>25</v>
      </c>
      <c r="BC408" s="76">
        <f ca="1">ROUND((Table61011[[#This Row],[XP]]*Table61011[[#This Row],[entity_spawned (AVG)]])*(Table61011[[#This Row],[activating_chance]]/100),0)</f>
        <v>25</v>
      </c>
      <c r="BD408" s="73" t="s">
        <v>351</v>
      </c>
      <c r="CD408" t="s">
        <v>564</v>
      </c>
      <c r="CE408">
        <v>1</v>
      </c>
      <c r="CF408">
        <v>200</v>
      </c>
      <c r="CG408">
        <v>100</v>
      </c>
      <c r="CH408">
        <f ca="1">INDIRECT(ADDRESS(11+(MATCH(RIGHT(Table14[[#This Row],[spawner_sku]],LEN(Table14[[#This Row],[spawner_sku]])-FIND("/",Table14[[#This Row],[spawner_sku]])),Table1[Entity Prefab])),10,1,1,"Entities"))</f>
        <v>75</v>
      </c>
      <c r="CI408">
        <f ca="1">ROUND((Table14[[#This Row],[XP]]*Table14[[#This Row],[entity_spawned (AVG)]])*(Table14[[#This Row],[activating_chance]]/100),0)</f>
        <v>75</v>
      </c>
      <c r="CJ408" s="73" t="s">
        <v>351</v>
      </c>
    </row>
    <row r="409" spans="2:88" x14ac:dyDescent="0.25">
      <c r="B409" s="74" t="s">
        <v>493</v>
      </c>
      <c r="C409">
        <v>1</v>
      </c>
      <c r="D409" s="76">
        <v>280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Prefab])),10,1,1,"Entities"))</f>
        <v>143</v>
      </c>
      <c r="G409" s="76">
        <f ca="1">ROUND((Table245[[#This Row],[XP]]*Table245[[#This Row],[entity_spawned (AVG)]])*(Table245[[#This Row],[activating_chance]]/100),0)</f>
        <v>143</v>
      </c>
      <c r="H409" s="73" t="s">
        <v>352</v>
      </c>
      <c r="Z409" t="s">
        <v>258</v>
      </c>
      <c r="AA409">
        <v>1</v>
      </c>
      <c r="AB409">
        <v>180</v>
      </c>
      <c r="AC409" s="76">
        <v>30</v>
      </c>
      <c r="AD409">
        <f ca="1">INDIRECT(ADDRESS(11+(MATCH(RIGHT(Table2[[#This Row],[spawner_sku]],LEN(Table2[[#This Row],[spawner_sku]])-FIND("/",Table2[[#This Row],[spawner_sku]])),Table1[Entity Prefab])),10,1,1,"Entities"))</f>
        <v>25</v>
      </c>
      <c r="AE409" s="76">
        <f ca="1">ROUND((Table2[[#This Row],[XP]]*Table2[[#This Row],[entity_spawned (AVG)]])*(Table2[[#This Row],[activating_chance]]/100),0)</f>
        <v>8</v>
      </c>
      <c r="AF409" s="73" t="s">
        <v>351</v>
      </c>
      <c r="AX409" t="s">
        <v>468</v>
      </c>
      <c r="AY409">
        <v>1</v>
      </c>
      <c r="AZ409">
        <v>80</v>
      </c>
      <c r="BA409" s="76">
        <v>100</v>
      </c>
      <c r="BB409">
        <f ca="1">INDIRECT(ADDRESS(11+(MATCH(RIGHT(Table61011[[#This Row],[spawner_sku]],LEN(Table61011[[#This Row],[spawner_sku]])-FIND("/",Table61011[[#This Row],[spawner_sku]])),Table1[Entity Prefab])),10,1,1,"Entities"))</f>
        <v>25</v>
      </c>
      <c r="BC409" s="76">
        <f ca="1">ROUND((Table61011[[#This Row],[XP]]*Table61011[[#This Row],[entity_spawned (AVG)]])*(Table61011[[#This Row],[activating_chance]]/100),0)</f>
        <v>25</v>
      </c>
      <c r="BD409" s="73" t="s">
        <v>351</v>
      </c>
      <c r="CD409" t="s">
        <v>564</v>
      </c>
      <c r="CE409">
        <v>1</v>
      </c>
      <c r="CF409">
        <v>200</v>
      </c>
      <c r="CG409">
        <v>100</v>
      </c>
      <c r="CH409">
        <f ca="1">INDIRECT(ADDRESS(11+(MATCH(RIGHT(Table14[[#This Row],[spawner_sku]],LEN(Table14[[#This Row],[spawner_sku]])-FIND("/",Table14[[#This Row],[spawner_sku]])),Table1[Entity Prefab])),10,1,1,"Entities"))</f>
        <v>75</v>
      </c>
      <c r="CI409">
        <f ca="1">ROUND((Table14[[#This Row],[XP]]*Table14[[#This Row],[entity_spawned (AVG)]])*(Table14[[#This Row],[activating_chance]]/100),0)</f>
        <v>75</v>
      </c>
      <c r="CJ409" s="73" t="s">
        <v>351</v>
      </c>
    </row>
    <row r="410" spans="2:88" x14ac:dyDescent="0.25">
      <c r="B410" s="74" t="s">
        <v>493</v>
      </c>
      <c r="C410">
        <v>1</v>
      </c>
      <c r="D410" s="76">
        <v>280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Prefab])),10,1,1,"Entities"))</f>
        <v>143</v>
      </c>
      <c r="G410" s="76">
        <f ca="1">ROUND((Table245[[#This Row],[XP]]*Table245[[#This Row],[entity_spawned (AVG)]])*(Table245[[#This Row],[activating_chance]]/100),0)</f>
        <v>143</v>
      </c>
      <c r="H410" s="73" t="s">
        <v>352</v>
      </c>
      <c r="Z410" t="s">
        <v>258</v>
      </c>
      <c r="AA410">
        <v>1</v>
      </c>
      <c r="AB410">
        <v>170</v>
      </c>
      <c r="AC410" s="76">
        <v>90</v>
      </c>
      <c r="AD410">
        <f ca="1">INDIRECT(ADDRESS(11+(MATCH(RIGHT(Table2[[#This Row],[spawner_sku]],LEN(Table2[[#This Row],[spawner_sku]])-FIND("/",Table2[[#This Row],[spawner_sku]])),Table1[Entity Prefab])),10,1,1,"Entities"))</f>
        <v>25</v>
      </c>
      <c r="AE410" s="76">
        <f ca="1">ROUND((Table2[[#This Row],[XP]]*Table2[[#This Row],[entity_spawned (AVG)]])*(Table2[[#This Row],[activating_chance]]/100),0)</f>
        <v>23</v>
      </c>
      <c r="AF410" s="73" t="s">
        <v>351</v>
      </c>
      <c r="AX410" t="s">
        <v>468</v>
      </c>
      <c r="AY410">
        <v>1</v>
      </c>
      <c r="AZ410">
        <v>100</v>
      </c>
      <c r="BA410" s="76">
        <v>75</v>
      </c>
      <c r="BB410">
        <f ca="1">INDIRECT(ADDRESS(11+(MATCH(RIGHT(Table61011[[#This Row],[spawner_sku]],LEN(Table61011[[#This Row],[spawner_sku]])-FIND("/",Table61011[[#This Row],[spawner_sku]])),Table1[Entity Prefab])),10,1,1,"Entities"))</f>
        <v>25</v>
      </c>
      <c r="BC410" s="76">
        <f ca="1">ROUND((Table61011[[#This Row],[XP]]*Table61011[[#This Row],[entity_spawned (AVG)]])*(Table61011[[#This Row],[activating_chance]]/100),0)</f>
        <v>19</v>
      </c>
      <c r="BD410" s="73" t="s">
        <v>351</v>
      </c>
      <c r="CD410" t="s">
        <v>564</v>
      </c>
      <c r="CE410">
        <v>1</v>
      </c>
      <c r="CF410">
        <v>200</v>
      </c>
      <c r="CG410">
        <v>100</v>
      </c>
      <c r="CH410">
        <f ca="1">INDIRECT(ADDRESS(11+(MATCH(RIGHT(Table14[[#This Row],[spawner_sku]],LEN(Table14[[#This Row],[spawner_sku]])-FIND("/",Table14[[#This Row],[spawner_sku]])),Table1[Entity Prefab])),10,1,1,"Entities"))</f>
        <v>75</v>
      </c>
      <c r="CI410">
        <f ca="1">ROUND((Table14[[#This Row],[XP]]*Table14[[#This Row],[entity_spawned (AVG)]])*(Table14[[#This Row],[activating_chance]]/100),0)</f>
        <v>75</v>
      </c>
      <c r="CJ410" s="73" t="s">
        <v>351</v>
      </c>
    </row>
    <row r="411" spans="2:88" x14ac:dyDescent="0.25">
      <c r="B411" s="74" t="s">
        <v>494</v>
      </c>
      <c r="C411">
        <v>1</v>
      </c>
      <c r="D411" s="76">
        <v>300</v>
      </c>
      <c r="E411" s="76">
        <v>100</v>
      </c>
      <c r="F411" s="76">
        <f ca="1">INDIRECT(ADDRESS(11+(MATCH(RIGHT(Table245[[#This Row],[spawner_sku]],LEN(Table245[[#This Row],[spawner_sku]])-FIND("/",Table245[[#This Row],[spawner_sku]])),Table1[Entity Prefab])),10,1,1,"Entities"))</f>
        <v>195</v>
      </c>
      <c r="G411" s="76">
        <f ca="1">ROUND((Table245[[#This Row],[XP]]*Table245[[#This Row],[entity_spawned (AVG)]])*(Table245[[#This Row],[activating_chance]]/100),0)</f>
        <v>195</v>
      </c>
      <c r="H411" s="73" t="s">
        <v>352</v>
      </c>
      <c r="Z411" t="s">
        <v>258</v>
      </c>
      <c r="AA411">
        <v>1</v>
      </c>
      <c r="AB411">
        <v>170</v>
      </c>
      <c r="AC411" s="76">
        <v>80</v>
      </c>
      <c r="AD411">
        <f ca="1">INDIRECT(ADDRESS(11+(MATCH(RIGHT(Table2[[#This Row],[spawner_sku]],LEN(Table2[[#This Row],[spawner_sku]])-FIND("/",Table2[[#This Row],[spawner_sku]])),Table1[Entity Prefab])),10,1,1,"Entities"))</f>
        <v>25</v>
      </c>
      <c r="AE411" s="76">
        <f ca="1">ROUND((Table2[[#This Row],[XP]]*Table2[[#This Row],[entity_spawned (AVG)]])*(Table2[[#This Row],[activating_chance]]/100),0)</f>
        <v>20</v>
      </c>
      <c r="AF411" s="73" t="s">
        <v>351</v>
      </c>
      <c r="AX411" t="s">
        <v>356</v>
      </c>
      <c r="AY411">
        <v>1</v>
      </c>
      <c r="AZ411">
        <v>150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Prefab])),10,1,1,"Entities"))</f>
        <v>50</v>
      </c>
      <c r="BC411" s="76">
        <f ca="1">ROUND((Table61011[[#This Row],[XP]]*Table61011[[#This Row],[entity_spawned (AVG)]])*(Table61011[[#This Row],[activating_chance]]/100),0)</f>
        <v>50</v>
      </c>
      <c r="BD411" s="73" t="s">
        <v>351</v>
      </c>
      <c r="CD411" t="s">
        <v>564</v>
      </c>
      <c r="CE411">
        <v>1</v>
      </c>
      <c r="CF411">
        <v>200</v>
      </c>
      <c r="CG411">
        <v>100</v>
      </c>
      <c r="CH411">
        <f ca="1">INDIRECT(ADDRESS(11+(MATCH(RIGHT(Table14[[#This Row],[spawner_sku]],LEN(Table14[[#This Row],[spawner_sku]])-FIND("/",Table14[[#This Row],[spawner_sku]])),Table1[Entity Prefab])),10,1,1,"Entities"))</f>
        <v>75</v>
      </c>
      <c r="CI411">
        <f ca="1">ROUND((Table14[[#This Row],[XP]]*Table14[[#This Row],[entity_spawned (AVG)]])*(Table14[[#This Row],[activating_chance]]/100),0)</f>
        <v>75</v>
      </c>
      <c r="CJ411" s="73" t="s">
        <v>351</v>
      </c>
    </row>
    <row r="412" spans="2:88" x14ac:dyDescent="0.25">
      <c r="B412" s="74" t="s">
        <v>494</v>
      </c>
      <c r="C412">
        <v>1</v>
      </c>
      <c r="D412" s="76">
        <v>300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Prefab])),10,1,1,"Entities"))</f>
        <v>195</v>
      </c>
      <c r="G412" s="76">
        <f ca="1">ROUND((Table245[[#This Row],[XP]]*Table245[[#This Row],[entity_spawned (AVG)]])*(Table245[[#This Row],[activating_chance]]/100),0)</f>
        <v>195</v>
      </c>
      <c r="H412" s="73" t="s">
        <v>352</v>
      </c>
      <c r="Z412" t="s">
        <v>258</v>
      </c>
      <c r="AA412">
        <v>1</v>
      </c>
      <c r="AB412">
        <v>170</v>
      </c>
      <c r="AC412" s="76">
        <v>90</v>
      </c>
      <c r="AD412">
        <f ca="1">INDIRECT(ADDRESS(11+(MATCH(RIGHT(Table2[[#This Row],[spawner_sku]],LEN(Table2[[#This Row],[spawner_sku]])-FIND("/",Table2[[#This Row],[spawner_sku]])),Table1[Entity Prefab])),10,1,1,"Entities"))</f>
        <v>25</v>
      </c>
      <c r="AE412" s="76">
        <f ca="1">ROUND((Table2[[#This Row],[XP]]*Table2[[#This Row],[entity_spawned (AVG)]])*(Table2[[#This Row],[activating_chance]]/100),0)</f>
        <v>23</v>
      </c>
      <c r="AF412" s="73" t="s">
        <v>351</v>
      </c>
      <c r="AX412" t="s">
        <v>255</v>
      </c>
      <c r="AY412">
        <v>1</v>
      </c>
      <c r="AZ412">
        <v>190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351</v>
      </c>
      <c r="CD412" t="s">
        <v>564</v>
      </c>
      <c r="CE412">
        <v>1</v>
      </c>
      <c r="CF412">
        <v>200</v>
      </c>
      <c r="CG412">
        <v>100</v>
      </c>
      <c r="CH412">
        <f ca="1">INDIRECT(ADDRESS(11+(MATCH(RIGHT(Table14[[#This Row],[spawner_sku]],LEN(Table14[[#This Row],[spawner_sku]])-FIND("/",Table14[[#This Row],[spawner_sku]])),Table1[Entity Prefab])),10,1,1,"Entities"))</f>
        <v>75</v>
      </c>
      <c r="CI412">
        <f ca="1">ROUND((Table14[[#This Row],[XP]]*Table14[[#This Row],[entity_spawned (AVG)]])*(Table14[[#This Row],[activating_chance]]/100),0)</f>
        <v>75</v>
      </c>
      <c r="CJ412" s="73" t="s">
        <v>351</v>
      </c>
    </row>
    <row r="413" spans="2:88" x14ac:dyDescent="0.25">
      <c r="B413" s="74" t="s">
        <v>494</v>
      </c>
      <c r="C413">
        <v>1</v>
      </c>
      <c r="D413" s="76">
        <v>300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Prefab])),10,1,1,"Entities"))</f>
        <v>195</v>
      </c>
      <c r="G413" s="76">
        <f ca="1">ROUND((Table245[[#This Row],[XP]]*Table245[[#This Row],[entity_spawned (AVG)]])*(Table245[[#This Row],[activating_chance]]/100),0)</f>
        <v>195</v>
      </c>
      <c r="H413" s="73" t="s">
        <v>352</v>
      </c>
      <c r="Z413" t="s">
        <v>258</v>
      </c>
      <c r="AA413">
        <v>1</v>
      </c>
      <c r="AB413">
        <v>170</v>
      </c>
      <c r="AC413" s="76">
        <v>100</v>
      </c>
      <c r="AD413">
        <f ca="1">INDIRECT(ADDRESS(11+(MATCH(RIGHT(Table2[[#This Row],[spawner_sku]],LEN(Table2[[#This Row],[spawner_sku]])-FIND("/",Table2[[#This Row],[spawner_sku]])),Table1[Entity Prefab])),10,1,1,"Entities"))</f>
        <v>25</v>
      </c>
      <c r="AE413" s="76">
        <f ca="1">ROUND((Table2[[#This Row],[XP]]*Table2[[#This Row],[entity_spawned (AVG)]])*(Table2[[#This Row],[activating_chance]]/100),0)</f>
        <v>25</v>
      </c>
      <c r="AF413" s="73" t="s">
        <v>351</v>
      </c>
      <c r="AX413" t="s">
        <v>255</v>
      </c>
      <c r="AY413">
        <v>1</v>
      </c>
      <c r="AZ413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351</v>
      </c>
      <c r="CD413" t="s">
        <v>564</v>
      </c>
      <c r="CE413">
        <v>1</v>
      </c>
      <c r="CF413">
        <v>100</v>
      </c>
      <c r="CG413">
        <v>100</v>
      </c>
      <c r="CH413">
        <f ca="1">INDIRECT(ADDRESS(11+(MATCH(RIGHT(Table14[[#This Row],[spawner_sku]],LEN(Table14[[#This Row],[spawner_sku]])-FIND("/",Table14[[#This Row],[spawner_sku]])),Table1[Entity Prefab])),10,1,1,"Entities"))</f>
        <v>75</v>
      </c>
      <c r="CI413">
        <f ca="1">ROUND((Table14[[#This Row],[XP]]*Table14[[#This Row],[entity_spawned (AVG)]])*(Table14[[#This Row],[activating_chance]]/100),0)</f>
        <v>75</v>
      </c>
      <c r="CJ413" s="73" t="s">
        <v>351</v>
      </c>
    </row>
    <row r="414" spans="2:88" x14ac:dyDescent="0.25">
      <c r="B414" s="74" t="s">
        <v>463</v>
      </c>
      <c r="C414">
        <v>1</v>
      </c>
      <c r="D414" s="76">
        <v>190</v>
      </c>
      <c r="E414" s="76">
        <v>30</v>
      </c>
      <c r="F414" s="76">
        <v>0</v>
      </c>
      <c r="G414" s="76">
        <f>ROUND((Table245[[#This Row],[XP]]*Table245[[#This Row],[entity_spawned (AVG)]])*(Table245[[#This Row],[activating_chance]]/100),0)</f>
        <v>0</v>
      </c>
      <c r="H414" s="73" t="s">
        <v>352</v>
      </c>
      <c r="Z414" t="s">
        <v>258</v>
      </c>
      <c r="AA414">
        <v>1</v>
      </c>
      <c r="AB414">
        <v>160</v>
      </c>
      <c r="AC414" s="76">
        <v>100</v>
      </c>
      <c r="AD414">
        <f ca="1">INDIRECT(ADDRESS(11+(MATCH(RIGHT(Table2[[#This Row],[spawner_sku]],LEN(Table2[[#This Row],[spawner_sku]])-FIND("/",Table2[[#This Row],[spawner_sku]])),Table1[Entity Prefab])),10,1,1,"Entities"))</f>
        <v>25</v>
      </c>
      <c r="AE414" s="76">
        <f ca="1">ROUND((Table2[[#This Row],[XP]]*Table2[[#This Row],[entity_spawned (AVG)]])*(Table2[[#This Row],[activating_chance]]/100),0)</f>
        <v>25</v>
      </c>
      <c r="AF414" s="73" t="s">
        <v>351</v>
      </c>
      <c r="AX414" t="s">
        <v>255</v>
      </c>
      <c r="AY414">
        <v>1</v>
      </c>
      <c r="AZ414">
        <v>220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351</v>
      </c>
      <c r="CD414" t="s">
        <v>564</v>
      </c>
      <c r="CE414">
        <v>1</v>
      </c>
      <c r="CF414">
        <v>200</v>
      </c>
      <c r="CG414">
        <v>80</v>
      </c>
      <c r="CH414">
        <f ca="1">INDIRECT(ADDRESS(11+(MATCH(RIGHT(Table14[[#This Row],[spawner_sku]],LEN(Table14[[#This Row],[spawner_sku]])-FIND("/",Table14[[#This Row],[spawner_sku]])),Table1[Entity Prefab])),10,1,1,"Entities"))</f>
        <v>75</v>
      </c>
      <c r="CI414">
        <f ca="1">ROUND((Table14[[#This Row],[XP]]*Table14[[#This Row],[entity_spawned (AVG)]])*(Table14[[#This Row],[activating_chance]]/100),0)</f>
        <v>60</v>
      </c>
      <c r="CJ414" s="73" t="s">
        <v>351</v>
      </c>
    </row>
    <row r="415" spans="2:88" x14ac:dyDescent="0.25">
      <c r="B415" s="74" t="s">
        <v>463</v>
      </c>
      <c r="C415">
        <v>1</v>
      </c>
      <c r="D415" s="76">
        <v>190</v>
      </c>
      <c r="E415" s="76">
        <v>100</v>
      </c>
      <c r="F415" s="76">
        <v>0</v>
      </c>
      <c r="G415" s="76">
        <f>ROUND((Table245[[#This Row],[XP]]*Table245[[#This Row],[entity_spawned (AVG)]])*(Table245[[#This Row],[activating_chance]]/100),0)</f>
        <v>0</v>
      </c>
      <c r="H415" s="73" t="s">
        <v>352</v>
      </c>
      <c r="Z415" t="s">
        <v>258</v>
      </c>
      <c r="AA415">
        <v>1</v>
      </c>
      <c r="AB415">
        <v>170</v>
      </c>
      <c r="AC415" s="76">
        <v>60</v>
      </c>
      <c r="AD415">
        <f ca="1">INDIRECT(ADDRESS(11+(MATCH(RIGHT(Table2[[#This Row],[spawner_sku]],LEN(Table2[[#This Row],[spawner_sku]])-FIND("/",Table2[[#This Row],[spawner_sku]])),Table1[Entity Prefab])),10,1,1,"Entities"))</f>
        <v>25</v>
      </c>
      <c r="AE415" s="76">
        <f ca="1">ROUND((Table2[[#This Row],[XP]]*Table2[[#This Row],[entity_spawned (AVG)]])*(Table2[[#This Row],[activating_chance]]/100),0)</f>
        <v>15</v>
      </c>
      <c r="AF415" s="73" t="s">
        <v>351</v>
      </c>
      <c r="AX415" t="s">
        <v>255</v>
      </c>
      <c r="AY415">
        <v>1</v>
      </c>
      <c r="AZ415">
        <v>170</v>
      </c>
      <c r="BA415" s="76">
        <v>100</v>
      </c>
      <c r="BB415">
        <f ca="1">INDIRECT(ADDRESS(11+(MATCH(RIGHT(Table61011[[#This Row],[spawner_sku]],LEN(Table61011[[#This Row],[spawner_sku]])-FIND("/",Table61011[[#This Row],[spawner_sku]])),Table1[Entity Prefab])),10,1,1,"Entities"))</f>
        <v>75</v>
      </c>
      <c r="BC415" s="76">
        <f ca="1">ROUND((Table61011[[#This Row],[XP]]*Table61011[[#This Row],[entity_spawned (AVG)]])*(Table61011[[#This Row],[activating_chance]]/100),0)</f>
        <v>75</v>
      </c>
      <c r="BD415" s="73" t="s">
        <v>351</v>
      </c>
      <c r="CD415" t="s">
        <v>564</v>
      </c>
      <c r="CE415">
        <v>1</v>
      </c>
      <c r="CF415">
        <v>200</v>
      </c>
      <c r="CG415">
        <v>100</v>
      </c>
      <c r="CH415">
        <f ca="1">INDIRECT(ADDRESS(11+(MATCH(RIGHT(Table14[[#This Row],[spawner_sku]],LEN(Table14[[#This Row],[spawner_sku]])-FIND("/",Table14[[#This Row],[spawner_sku]])),Table1[Entity Prefab])),10,1,1,"Entities"))</f>
        <v>75</v>
      </c>
      <c r="CI415">
        <f ca="1">ROUND((Table14[[#This Row],[XP]]*Table14[[#This Row],[entity_spawned (AVG)]])*(Table14[[#This Row],[activating_chance]]/100),0)</f>
        <v>75</v>
      </c>
      <c r="CJ415" s="73" t="s">
        <v>351</v>
      </c>
    </row>
    <row r="416" spans="2:88" x14ac:dyDescent="0.25">
      <c r="B416" s="74" t="s">
        <v>463</v>
      </c>
      <c r="C416">
        <v>1</v>
      </c>
      <c r="D416" s="76">
        <v>180</v>
      </c>
      <c r="E416" s="76">
        <v>100</v>
      </c>
      <c r="F416" s="76">
        <v>0</v>
      </c>
      <c r="G416" s="76">
        <f>ROUND((Table245[[#This Row],[XP]]*Table245[[#This Row],[entity_spawned (AVG)]])*(Table245[[#This Row],[activating_chance]]/100),0)</f>
        <v>0</v>
      </c>
      <c r="H416" s="73" t="s">
        <v>352</v>
      </c>
      <c r="Z416" t="s">
        <v>258</v>
      </c>
      <c r="AA416">
        <v>1</v>
      </c>
      <c r="AB416">
        <v>100</v>
      </c>
      <c r="AC416" s="76">
        <v>100</v>
      </c>
      <c r="AD416">
        <f ca="1">INDIRECT(ADDRESS(11+(MATCH(RIGHT(Table2[[#This Row],[spawner_sku]],LEN(Table2[[#This Row],[spawner_sku]])-FIND("/",Table2[[#This Row],[spawner_sku]])),Table1[Entity Prefab])),10,1,1,"Entities"))</f>
        <v>25</v>
      </c>
      <c r="AE416" s="76">
        <f ca="1">ROUND((Table2[[#This Row],[XP]]*Table2[[#This Row],[entity_spawned (AVG)]])*(Table2[[#This Row],[activating_chance]]/100),0)</f>
        <v>25</v>
      </c>
      <c r="AF416" s="73" t="s">
        <v>351</v>
      </c>
      <c r="AX416" t="s">
        <v>255</v>
      </c>
      <c r="AY416">
        <v>1</v>
      </c>
      <c r="AZ416">
        <v>220</v>
      </c>
      <c r="BA416" s="76">
        <v>30</v>
      </c>
      <c r="BB416">
        <f ca="1">INDIRECT(ADDRESS(11+(MATCH(RIGHT(Table61011[[#This Row],[spawner_sku]],LEN(Table61011[[#This Row],[spawner_sku]])-FIND("/",Table61011[[#This Row],[spawner_sku]])),Table1[Entity Prefab])),10,1,1,"Entities"))</f>
        <v>75</v>
      </c>
      <c r="BC416" s="76">
        <f ca="1">ROUND((Table61011[[#This Row],[XP]]*Table61011[[#This Row],[entity_spawned (AVG)]])*(Table61011[[#This Row],[activating_chance]]/100),0)</f>
        <v>23</v>
      </c>
      <c r="BD416" s="73" t="s">
        <v>351</v>
      </c>
      <c r="CD416" t="s">
        <v>564</v>
      </c>
      <c r="CE416">
        <v>1</v>
      </c>
      <c r="CF416">
        <v>200</v>
      </c>
      <c r="CG416">
        <v>100</v>
      </c>
      <c r="CH416">
        <f ca="1">INDIRECT(ADDRESS(11+(MATCH(RIGHT(Table14[[#This Row],[spawner_sku]],LEN(Table14[[#This Row],[spawner_sku]])-FIND("/",Table14[[#This Row],[spawner_sku]])),Table1[Entity Prefab])),10,1,1,"Entities"))</f>
        <v>75</v>
      </c>
      <c r="CI416">
        <f ca="1">ROUND((Table14[[#This Row],[XP]]*Table14[[#This Row],[entity_spawned (AVG)]])*(Table14[[#This Row],[activating_chance]]/100),0)</f>
        <v>75</v>
      </c>
      <c r="CJ416" s="73" t="s">
        <v>351</v>
      </c>
    </row>
    <row r="417" spans="2:88" x14ac:dyDescent="0.25">
      <c r="B417" s="74" t="s">
        <v>463</v>
      </c>
      <c r="C417">
        <v>1</v>
      </c>
      <c r="D417" s="76">
        <v>180</v>
      </c>
      <c r="E417" s="76">
        <v>100</v>
      </c>
      <c r="F417" s="76">
        <v>0</v>
      </c>
      <c r="G417" s="76">
        <f>ROUND((Table245[[#This Row],[XP]]*Table245[[#This Row],[entity_spawned (AVG)]])*(Table245[[#This Row],[activating_chance]]/100),0)</f>
        <v>0</v>
      </c>
      <c r="H417" s="73" t="s">
        <v>352</v>
      </c>
      <c r="Z417" t="s">
        <v>258</v>
      </c>
      <c r="AA417">
        <v>1</v>
      </c>
      <c r="AB417">
        <v>180</v>
      </c>
      <c r="AC417" s="76">
        <v>100</v>
      </c>
      <c r="AD417">
        <f ca="1">INDIRECT(ADDRESS(11+(MATCH(RIGHT(Table2[[#This Row],[spawner_sku]],LEN(Table2[[#This Row],[spawner_sku]])-FIND("/",Table2[[#This Row],[spawner_sku]])),Table1[Entity Prefab])),10,1,1,"Entities"))</f>
        <v>25</v>
      </c>
      <c r="AE417" s="76">
        <f ca="1">ROUND((Table2[[#This Row],[XP]]*Table2[[#This Row],[entity_spawned (AVG)]])*(Table2[[#This Row],[activating_chance]]/100),0)</f>
        <v>25</v>
      </c>
      <c r="AF417" s="73" t="s">
        <v>351</v>
      </c>
      <c r="AX417" t="s">
        <v>255</v>
      </c>
      <c r="AY417">
        <v>1</v>
      </c>
      <c r="AZ417">
        <v>220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351</v>
      </c>
      <c r="CD417" t="s">
        <v>564</v>
      </c>
      <c r="CE417">
        <v>1</v>
      </c>
      <c r="CF417">
        <v>200</v>
      </c>
      <c r="CG417">
        <v>100</v>
      </c>
      <c r="CH417">
        <f ca="1">INDIRECT(ADDRESS(11+(MATCH(RIGHT(Table14[[#This Row],[spawner_sku]],LEN(Table14[[#This Row],[spawner_sku]])-FIND("/",Table14[[#This Row],[spawner_sku]])),Table1[Entity Prefab])),10,1,1,"Entities"))</f>
        <v>75</v>
      </c>
      <c r="CI417">
        <f ca="1">ROUND((Table14[[#This Row],[XP]]*Table14[[#This Row],[entity_spawned (AVG)]])*(Table14[[#This Row],[activating_chance]]/100),0)</f>
        <v>75</v>
      </c>
      <c r="CJ417" s="73" t="s">
        <v>351</v>
      </c>
    </row>
    <row r="418" spans="2:88" x14ac:dyDescent="0.25">
      <c r="B418" s="74" t="s">
        <v>463</v>
      </c>
      <c r="C418">
        <v>1</v>
      </c>
      <c r="D418" s="76">
        <v>180</v>
      </c>
      <c r="E418" s="76">
        <v>100</v>
      </c>
      <c r="F418" s="76">
        <v>0</v>
      </c>
      <c r="G418" s="76">
        <f>ROUND((Table245[[#This Row],[XP]]*Table245[[#This Row],[entity_spawned (AVG)]])*(Table245[[#This Row],[activating_chance]]/100),0)</f>
        <v>0</v>
      </c>
      <c r="H418" s="73" t="s">
        <v>352</v>
      </c>
      <c r="Z418" t="s">
        <v>258</v>
      </c>
      <c r="AA418">
        <v>1</v>
      </c>
      <c r="AB418">
        <v>170</v>
      </c>
      <c r="AC418" s="76">
        <v>90</v>
      </c>
      <c r="AD418">
        <f ca="1">INDIRECT(ADDRESS(11+(MATCH(RIGHT(Table2[[#This Row],[spawner_sku]],LEN(Table2[[#This Row],[spawner_sku]])-FIND("/",Table2[[#This Row],[spawner_sku]])),Table1[Entity Prefab])),10,1,1,"Entities"))</f>
        <v>25</v>
      </c>
      <c r="AE418" s="76">
        <f ca="1">ROUND((Table2[[#This Row],[XP]]*Table2[[#This Row],[entity_spawned (AVG)]])*(Table2[[#This Row],[activating_chance]]/100),0)</f>
        <v>23</v>
      </c>
      <c r="AF418" s="73" t="s">
        <v>351</v>
      </c>
      <c r="AX418" t="s">
        <v>255</v>
      </c>
      <c r="AY418">
        <v>1</v>
      </c>
      <c r="AZ418">
        <v>170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351</v>
      </c>
      <c r="CD418" t="s">
        <v>564</v>
      </c>
      <c r="CE418">
        <v>1</v>
      </c>
      <c r="CF418">
        <v>200</v>
      </c>
      <c r="CG418">
        <v>100</v>
      </c>
      <c r="CH418">
        <f ca="1">INDIRECT(ADDRESS(11+(MATCH(RIGHT(Table14[[#This Row],[spawner_sku]],LEN(Table14[[#This Row],[spawner_sku]])-FIND("/",Table14[[#This Row],[spawner_sku]])),Table1[Entity Prefab])),10,1,1,"Entities"))</f>
        <v>75</v>
      </c>
      <c r="CI418">
        <f ca="1">ROUND((Table14[[#This Row],[XP]]*Table14[[#This Row],[entity_spawned (AVG)]])*(Table14[[#This Row],[activating_chance]]/100),0)</f>
        <v>75</v>
      </c>
      <c r="CJ418" s="73" t="s">
        <v>351</v>
      </c>
    </row>
    <row r="419" spans="2:88" x14ac:dyDescent="0.25">
      <c r="B419" s="74" t="s">
        <v>463</v>
      </c>
      <c r="C419">
        <v>1</v>
      </c>
      <c r="D419" s="76">
        <v>180</v>
      </c>
      <c r="E419" s="76">
        <v>100</v>
      </c>
      <c r="F419" s="76">
        <v>0</v>
      </c>
      <c r="G419" s="76">
        <f>ROUND((Table245[[#This Row],[XP]]*Table245[[#This Row],[entity_spawned (AVG)]])*(Table245[[#This Row],[activating_chance]]/100),0)</f>
        <v>0</v>
      </c>
      <c r="H419" s="73" t="s">
        <v>352</v>
      </c>
      <c r="Z419" t="s">
        <v>258</v>
      </c>
      <c r="AA419">
        <v>1</v>
      </c>
      <c r="AB419">
        <v>140</v>
      </c>
      <c r="AC419" s="76">
        <v>90</v>
      </c>
      <c r="AD419">
        <f ca="1">INDIRECT(ADDRESS(11+(MATCH(RIGHT(Table2[[#This Row],[spawner_sku]],LEN(Table2[[#This Row],[spawner_sku]])-FIND("/",Table2[[#This Row],[spawner_sku]])),Table1[Entity Prefab])),10,1,1,"Entities"))</f>
        <v>25</v>
      </c>
      <c r="AE419" s="76">
        <f ca="1">ROUND((Table2[[#This Row],[XP]]*Table2[[#This Row],[entity_spawned (AVG)]])*(Table2[[#This Row],[activating_chance]]/100),0)</f>
        <v>23</v>
      </c>
      <c r="AF419" s="73" t="s">
        <v>351</v>
      </c>
      <c r="AX419" t="s">
        <v>255</v>
      </c>
      <c r="AY419">
        <v>1</v>
      </c>
      <c r="AZ419">
        <v>220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351</v>
      </c>
      <c r="CD419" t="s">
        <v>564</v>
      </c>
      <c r="CE419">
        <v>1</v>
      </c>
      <c r="CF419">
        <v>200</v>
      </c>
      <c r="CG419">
        <v>100</v>
      </c>
      <c r="CH419">
        <f ca="1">INDIRECT(ADDRESS(11+(MATCH(RIGHT(Table14[[#This Row],[spawner_sku]],LEN(Table14[[#This Row],[spawner_sku]])-FIND("/",Table14[[#This Row],[spawner_sku]])),Table1[Entity Prefab])),10,1,1,"Entities"))</f>
        <v>75</v>
      </c>
      <c r="CI419">
        <f ca="1">ROUND((Table14[[#This Row],[XP]]*Table14[[#This Row],[entity_spawned (AVG)]])*(Table14[[#This Row],[activating_chance]]/100),0)</f>
        <v>75</v>
      </c>
      <c r="CJ419" s="73" t="s">
        <v>351</v>
      </c>
    </row>
    <row r="420" spans="2:88" x14ac:dyDescent="0.25">
      <c r="B420" s="74" t="s">
        <v>463</v>
      </c>
      <c r="C420">
        <v>1</v>
      </c>
      <c r="D420" s="76">
        <v>180</v>
      </c>
      <c r="E420" s="76">
        <v>100</v>
      </c>
      <c r="F420" s="76">
        <v>0</v>
      </c>
      <c r="G420" s="76">
        <f>ROUND((Table245[[#This Row],[XP]]*Table245[[#This Row],[entity_spawned (AVG)]])*(Table245[[#This Row],[activating_chance]]/100),0)</f>
        <v>0</v>
      </c>
      <c r="H420" s="73" t="s">
        <v>352</v>
      </c>
      <c r="Z420" t="s">
        <v>258</v>
      </c>
      <c r="AA420">
        <v>1</v>
      </c>
      <c r="AB420">
        <v>180</v>
      </c>
      <c r="AC420" s="76">
        <v>100</v>
      </c>
      <c r="AD420">
        <f ca="1">INDIRECT(ADDRESS(11+(MATCH(RIGHT(Table2[[#This Row],[spawner_sku]],LEN(Table2[[#This Row],[spawner_sku]])-FIND("/",Table2[[#This Row],[spawner_sku]])),Table1[Entity Prefab])),10,1,1,"Entities"))</f>
        <v>25</v>
      </c>
      <c r="AE420" s="76">
        <f ca="1">ROUND((Table2[[#This Row],[XP]]*Table2[[#This Row],[entity_spawned (AVG)]])*(Table2[[#This Row],[activating_chance]]/100),0)</f>
        <v>25</v>
      </c>
      <c r="AF420" s="73" t="s">
        <v>351</v>
      </c>
      <c r="AX420" t="s">
        <v>255</v>
      </c>
      <c r="AY420">
        <v>1</v>
      </c>
      <c r="AZ420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351</v>
      </c>
      <c r="CD420" t="s">
        <v>564</v>
      </c>
      <c r="CE420">
        <v>1</v>
      </c>
      <c r="CF420">
        <v>200</v>
      </c>
      <c r="CG420">
        <v>10</v>
      </c>
      <c r="CH420">
        <f ca="1">INDIRECT(ADDRESS(11+(MATCH(RIGHT(Table14[[#This Row],[spawner_sku]],LEN(Table14[[#This Row],[spawner_sku]])-FIND("/",Table14[[#This Row],[spawner_sku]])),Table1[Entity Prefab])),10,1,1,"Entities"))</f>
        <v>75</v>
      </c>
      <c r="CI420">
        <f ca="1">ROUND((Table14[[#This Row],[XP]]*Table14[[#This Row],[entity_spawned (AVG)]])*(Table14[[#This Row],[activating_chance]]/100),0)</f>
        <v>8</v>
      </c>
      <c r="CJ420" s="73" t="s">
        <v>351</v>
      </c>
    </row>
    <row r="421" spans="2:88" x14ac:dyDescent="0.25">
      <c r="B421" s="74" t="s">
        <v>463</v>
      </c>
      <c r="C421">
        <v>1</v>
      </c>
      <c r="D421" s="76">
        <v>180</v>
      </c>
      <c r="E421" s="76">
        <v>100</v>
      </c>
      <c r="F421" s="76">
        <v>0</v>
      </c>
      <c r="G421" s="76">
        <f>ROUND((Table245[[#This Row],[XP]]*Table245[[#This Row],[entity_spawned (AVG)]])*(Table245[[#This Row],[activating_chance]]/100),0)</f>
        <v>0</v>
      </c>
      <c r="H421" s="73" t="s">
        <v>352</v>
      </c>
      <c r="Z421" t="s">
        <v>258</v>
      </c>
      <c r="AA421">
        <v>1</v>
      </c>
      <c r="AB421">
        <v>180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351</v>
      </c>
      <c r="AX421" t="s">
        <v>255</v>
      </c>
      <c r="AY421">
        <v>1</v>
      </c>
      <c r="AZ421">
        <v>200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351</v>
      </c>
      <c r="CD421" t="s">
        <v>564</v>
      </c>
      <c r="CE421">
        <v>1</v>
      </c>
      <c r="CF421">
        <v>200</v>
      </c>
      <c r="CG421">
        <v>100</v>
      </c>
      <c r="CH421">
        <f ca="1">INDIRECT(ADDRESS(11+(MATCH(RIGHT(Table14[[#This Row],[spawner_sku]],LEN(Table14[[#This Row],[spawner_sku]])-FIND("/",Table14[[#This Row],[spawner_sku]])),Table1[Entity Prefab])),10,1,1,"Entities"))</f>
        <v>75</v>
      </c>
      <c r="CI421">
        <f ca="1">ROUND((Table14[[#This Row],[XP]]*Table14[[#This Row],[entity_spawned (AVG)]])*(Table14[[#This Row],[activating_chance]]/100),0)</f>
        <v>75</v>
      </c>
      <c r="CJ421" s="73" t="s">
        <v>351</v>
      </c>
    </row>
    <row r="422" spans="2:88" x14ac:dyDescent="0.25">
      <c r="B422" s="74" t="s">
        <v>463</v>
      </c>
      <c r="C422">
        <v>1</v>
      </c>
      <c r="D422" s="76">
        <v>180</v>
      </c>
      <c r="E422" s="76">
        <v>100</v>
      </c>
      <c r="F422" s="76">
        <v>0</v>
      </c>
      <c r="G422" s="76">
        <f>ROUND((Table245[[#This Row],[XP]]*Table245[[#This Row],[entity_spawned (AVG)]])*(Table245[[#This Row],[activating_chance]]/100),0)</f>
        <v>0</v>
      </c>
      <c r="H422" s="73" t="s">
        <v>352</v>
      </c>
      <c r="Z422" t="s">
        <v>400</v>
      </c>
      <c r="AA422">
        <v>1</v>
      </c>
      <c r="AB422">
        <v>300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Prefab])),10,1,1,"Entities"))</f>
        <v>83</v>
      </c>
      <c r="AE422" s="76">
        <f ca="1">ROUND((Table2[[#This Row],[XP]]*Table2[[#This Row],[entity_spawned (AVG)]])*(Table2[[#This Row],[activating_chance]]/100),0)</f>
        <v>83</v>
      </c>
      <c r="AF422" s="73" t="s">
        <v>351</v>
      </c>
      <c r="AX422" t="s">
        <v>255</v>
      </c>
      <c r="AY422">
        <v>1</v>
      </c>
      <c r="AZ422">
        <v>220</v>
      </c>
      <c r="BA422" s="76">
        <v>100</v>
      </c>
      <c r="BB422">
        <f ca="1">INDIRECT(ADDRESS(11+(MATCH(RIGHT(Table61011[[#This Row],[spawner_sku]],LEN(Table61011[[#This Row],[spawner_sku]])-FIND("/",Table61011[[#This Row],[spawner_sku]])),Table1[Entity Prefab])),10,1,1,"Entities"))</f>
        <v>75</v>
      </c>
      <c r="BC422" s="76">
        <f ca="1">ROUND((Table61011[[#This Row],[XP]]*Table61011[[#This Row],[entity_spawned (AVG)]])*(Table61011[[#This Row],[activating_chance]]/100),0)</f>
        <v>75</v>
      </c>
      <c r="BD422" s="73" t="s">
        <v>351</v>
      </c>
      <c r="CD422" t="s">
        <v>563</v>
      </c>
      <c r="CE422">
        <v>1</v>
      </c>
      <c r="CF422">
        <v>200</v>
      </c>
      <c r="CG422">
        <v>100</v>
      </c>
      <c r="CH422">
        <f ca="1">INDIRECT(ADDRESS(11+(MATCH(RIGHT(Table14[[#This Row],[spawner_sku]],LEN(Table14[[#This Row],[spawner_sku]])-FIND("/",Table14[[#This Row],[spawner_sku]])),Table1[Entity Prefab])),10,1,1,"Entities"))</f>
        <v>75</v>
      </c>
      <c r="CI422">
        <f ca="1">ROUND((Table14[[#This Row],[XP]]*Table14[[#This Row],[entity_spawned (AVG)]])*(Table14[[#This Row],[activating_chance]]/100),0)</f>
        <v>75</v>
      </c>
      <c r="CJ422" s="73" t="s">
        <v>351</v>
      </c>
    </row>
    <row r="423" spans="2:88" x14ac:dyDescent="0.25">
      <c r="B423" s="74" t="s">
        <v>463</v>
      </c>
      <c r="C423">
        <v>1</v>
      </c>
      <c r="D423" s="76">
        <v>190</v>
      </c>
      <c r="E423" s="76">
        <v>100</v>
      </c>
      <c r="F423" s="76">
        <v>0</v>
      </c>
      <c r="G423" s="76">
        <f>ROUND((Table245[[#This Row],[XP]]*Table245[[#This Row],[entity_spawned (AVG)]])*(Table245[[#This Row],[activating_chance]]/100),0)</f>
        <v>0</v>
      </c>
      <c r="H423" s="73" t="s">
        <v>352</v>
      </c>
      <c r="Z423" t="s">
        <v>400</v>
      </c>
      <c r="AA423">
        <v>1</v>
      </c>
      <c r="AB423">
        <v>300</v>
      </c>
      <c r="AC423" s="76">
        <v>100</v>
      </c>
      <c r="AD423">
        <f ca="1">INDIRECT(ADDRESS(11+(MATCH(RIGHT(Table2[[#This Row],[spawner_sku]],LEN(Table2[[#This Row],[spawner_sku]])-FIND("/",Table2[[#This Row],[spawner_sku]])),Table1[Entity Prefab])),10,1,1,"Entities"))</f>
        <v>83</v>
      </c>
      <c r="AE423" s="76">
        <f ca="1">ROUND((Table2[[#This Row],[XP]]*Table2[[#This Row],[entity_spawned (AVG)]])*(Table2[[#This Row],[activating_chance]]/100),0)</f>
        <v>83</v>
      </c>
      <c r="AF423" s="73" t="s">
        <v>351</v>
      </c>
      <c r="AX423" t="s">
        <v>255</v>
      </c>
      <c r="AY423">
        <v>1</v>
      </c>
      <c r="AZ423">
        <v>220</v>
      </c>
      <c r="BA423" s="76">
        <v>80</v>
      </c>
      <c r="BB423">
        <f ca="1">INDIRECT(ADDRESS(11+(MATCH(RIGHT(Table61011[[#This Row],[spawner_sku]],LEN(Table61011[[#This Row],[spawner_sku]])-FIND("/",Table61011[[#This Row],[spawner_sku]])),Table1[Entity Prefab])),10,1,1,"Entities"))</f>
        <v>75</v>
      </c>
      <c r="BC423" s="76">
        <f ca="1">ROUND((Table61011[[#This Row],[XP]]*Table61011[[#This Row],[entity_spawned (AVG)]])*(Table61011[[#This Row],[activating_chance]]/100),0)</f>
        <v>60</v>
      </c>
      <c r="BD423" s="73" t="s">
        <v>351</v>
      </c>
      <c r="CD423" t="s">
        <v>563</v>
      </c>
      <c r="CE423">
        <v>1</v>
      </c>
      <c r="CF423">
        <v>200</v>
      </c>
      <c r="CG423">
        <v>100</v>
      </c>
      <c r="CH423">
        <f ca="1">INDIRECT(ADDRESS(11+(MATCH(RIGHT(Table14[[#This Row],[spawner_sku]],LEN(Table14[[#This Row],[spawner_sku]])-FIND("/",Table14[[#This Row],[spawner_sku]])),Table1[Entity Prefab])),10,1,1,"Entities"))</f>
        <v>75</v>
      </c>
      <c r="CI423">
        <f ca="1">ROUND((Table14[[#This Row],[XP]]*Table14[[#This Row],[entity_spawned (AVG)]])*(Table14[[#This Row],[activating_chance]]/100),0)</f>
        <v>75</v>
      </c>
      <c r="CJ423" s="73" t="s">
        <v>351</v>
      </c>
    </row>
    <row r="424" spans="2:88" x14ac:dyDescent="0.25">
      <c r="B424" s="74" t="s">
        <v>463</v>
      </c>
      <c r="C424">
        <v>1</v>
      </c>
      <c r="D424" s="76">
        <v>180</v>
      </c>
      <c r="E424" s="76">
        <v>100</v>
      </c>
      <c r="F424" s="76">
        <v>0</v>
      </c>
      <c r="G424" s="76">
        <f>ROUND((Table245[[#This Row],[XP]]*Table245[[#This Row],[entity_spawned (AVG)]])*(Table245[[#This Row],[activating_chance]]/100),0)</f>
        <v>0</v>
      </c>
      <c r="H424" s="73" t="s">
        <v>352</v>
      </c>
      <c r="Z424" t="s">
        <v>400</v>
      </c>
      <c r="AA424">
        <v>1</v>
      </c>
      <c r="AB424">
        <v>300</v>
      </c>
      <c r="AC424" s="76">
        <v>100</v>
      </c>
      <c r="AD424">
        <f ca="1">INDIRECT(ADDRESS(11+(MATCH(RIGHT(Table2[[#This Row],[spawner_sku]],LEN(Table2[[#This Row],[spawner_sku]])-FIND("/",Table2[[#This Row],[spawner_sku]])),Table1[Entity Prefab])),10,1,1,"Entities"))</f>
        <v>83</v>
      </c>
      <c r="AE424" s="76">
        <f ca="1">ROUND((Table2[[#This Row],[XP]]*Table2[[#This Row],[entity_spawned (AVG)]])*(Table2[[#This Row],[activating_chance]]/100),0)</f>
        <v>83</v>
      </c>
      <c r="AF424" s="73" t="s">
        <v>351</v>
      </c>
      <c r="AX424" t="s">
        <v>255</v>
      </c>
      <c r="AY424">
        <v>1</v>
      </c>
      <c r="AZ424">
        <v>170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351</v>
      </c>
      <c r="CD424" t="s">
        <v>563</v>
      </c>
      <c r="CE424">
        <v>1</v>
      </c>
      <c r="CF424">
        <v>200</v>
      </c>
      <c r="CG424">
        <v>100</v>
      </c>
      <c r="CH424">
        <f ca="1">INDIRECT(ADDRESS(11+(MATCH(RIGHT(Table14[[#This Row],[spawner_sku]],LEN(Table14[[#This Row],[spawner_sku]])-FIND("/",Table14[[#This Row],[spawner_sku]])),Table1[Entity Prefab])),10,1,1,"Entities"))</f>
        <v>75</v>
      </c>
      <c r="CI424">
        <f ca="1">ROUND((Table14[[#This Row],[XP]]*Table14[[#This Row],[entity_spawned (AVG)]])*(Table14[[#This Row],[activating_chance]]/100),0)</f>
        <v>75</v>
      </c>
      <c r="CJ424" s="73" t="s">
        <v>351</v>
      </c>
    </row>
    <row r="425" spans="2:88" x14ac:dyDescent="0.25">
      <c r="B425" s="74" t="s">
        <v>463</v>
      </c>
      <c r="C425">
        <v>1</v>
      </c>
      <c r="D425" s="76">
        <v>180</v>
      </c>
      <c r="E425" s="76">
        <v>100</v>
      </c>
      <c r="F425" s="76">
        <v>0</v>
      </c>
      <c r="G425" s="76">
        <f>ROUND((Table245[[#This Row],[XP]]*Table245[[#This Row],[entity_spawned (AVG)]])*(Table245[[#This Row],[activating_chance]]/100),0)</f>
        <v>0</v>
      </c>
      <c r="H425" s="73" t="s">
        <v>352</v>
      </c>
      <c r="Z425" t="s">
        <v>537</v>
      </c>
      <c r="AA425">
        <v>1</v>
      </c>
      <c r="AB425">
        <v>300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Prefab])),10,1,1,"Entities"))</f>
        <v>83</v>
      </c>
      <c r="AE425" s="76">
        <f ca="1">ROUND((Table2[[#This Row],[XP]]*Table2[[#This Row],[entity_spawned (AVG)]])*(Table2[[#This Row],[activating_chance]]/100),0)</f>
        <v>83</v>
      </c>
      <c r="AF425" s="73" t="s">
        <v>352</v>
      </c>
      <c r="AX425" t="s">
        <v>255</v>
      </c>
      <c r="AY425">
        <v>1</v>
      </c>
      <c r="AZ425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351</v>
      </c>
      <c r="CD425" t="s">
        <v>563</v>
      </c>
      <c r="CE425">
        <v>1</v>
      </c>
      <c r="CF425">
        <v>200</v>
      </c>
      <c r="CG425">
        <v>100</v>
      </c>
      <c r="CH425">
        <f ca="1">INDIRECT(ADDRESS(11+(MATCH(RIGHT(Table14[[#This Row],[spawner_sku]],LEN(Table14[[#This Row],[spawner_sku]])-FIND("/",Table14[[#This Row],[spawner_sku]])),Table1[Entity Prefab])),10,1,1,"Entities"))</f>
        <v>75</v>
      </c>
      <c r="CI425">
        <f ca="1">ROUND((Table14[[#This Row],[XP]]*Table14[[#This Row],[entity_spawned (AVG)]])*(Table14[[#This Row],[activating_chance]]/100),0)</f>
        <v>75</v>
      </c>
      <c r="CJ425" s="73" t="s">
        <v>351</v>
      </c>
    </row>
    <row r="426" spans="2:88" x14ac:dyDescent="0.25">
      <c r="B426" s="74" t="s">
        <v>463</v>
      </c>
      <c r="C426">
        <v>1</v>
      </c>
      <c r="D426" s="76">
        <v>180</v>
      </c>
      <c r="E426" s="76">
        <v>100</v>
      </c>
      <c r="F426" s="76">
        <v>0</v>
      </c>
      <c r="G426" s="76">
        <f>ROUND((Table245[[#This Row],[XP]]*Table245[[#This Row],[entity_spawned (AVG)]])*(Table245[[#This Row],[activating_chance]]/100),0)</f>
        <v>0</v>
      </c>
      <c r="H426" s="73" t="s">
        <v>352</v>
      </c>
      <c r="AX426" t="s">
        <v>255</v>
      </c>
      <c r="AY426">
        <v>1</v>
      </c>
      <c r="AZ42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351</v>
      </c>
      <c r="CD426" t="s">
        <v>563</v>
      </c>
      <c r="CE426">
        <v>1</v>
      </c>
      <c r="CF426">
        <v>200</v>
      </c>
      <c r="CG426">
        <v>10</v>
      </c>
      <c r="CH426">
        <f ca="1">INDIRECT(ADDRESS(11+(MATCH(RIGHT(Table14[[#This Row],[spawner_sku]],LEN(Table14[[#This Row],[spawner_sku]])-FIND("/",Table14[[#This Row],[spawner_sku]])),Table1[Entity Prefab])),10,1,1,"Entities"))</f>
        <v>75</v>
      </c>
      <c r="CI426">
        <f ca="1">ROUND((Table14[[#This Row],[XP]]*Table14[[#This Row],[entity_spawned (AVG)]])*(Table14[[#This Row],[activating_chance]]/100),0)</f>
        <v>8</v>
      </c>
      <c r="CJ426" s="73" t="s">
        <v>351</v>
      </c>
    </row>
    <row r="427" spans="2:88" x14ac:dyDescent="0.25">
      <c r="B427" s="74" t="s">
        <v>463</v>
      </c>
      <c r="C427">
        <v>1</v>
      </c>
      <c r="D427" s="76">
        <v>180</v>
      </c>
      <c r="E427" s="76">
        <v>100</v>
      </c>
      <c r="F427" s="76">
        <v>0</v>
      </c>
      <c r="G427" s="76">
        <f>ROUND((Table245[[#This Row],[XP]]*Table245[[#This Row],[entity_spawned (AVG)]])*(Table245[[#This Row],[activating_chance]]/100),0)</f>
        <v>0</v>
      </c>
      <c r="H427" s="73" t="s">
        <v>352</v>
      </c>
      <c r="AX427" t="s">
        <v>255</v>
      </c>
      <c r="AY427">
        <v>1</v>
      </c>
      <c r="AZ427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351</v>
      </c>
      <c r="CD427" t="s">
        <v>563</v>
      </c>
      <c r="CE427">
        <v>1</v>
      </c>
      <c r="CF427">
        <v>150</v>
      </c>
      <c r="CG427">
        <v>100</v>
      </c>
      <c r="CH427">
        <f ca="1">INDIRECT(ADDRESS(11+(MATCH(RIGHT(Table14[[#This Row],[spawner_sku]],LEN(Table14[[#This Row],[spawner_sku]])-FIND("/",Table14[[#This Row],[spawner_sku]])),Table1[Entity Prefab])),10,1,1,"Entities"))</f>
        <v>75</v>
      </c>
      <c r="CI427">
        <f ca="1">ROUND((Table14[[#This Row],[XP]]*Table14[[#This Row],[entity_spawned (AVG)]])*(Table14[[#This Row],[activating_chance]]/100),0)</f>
        <v>75</v>
      </c>
      <c r="CJ427" s="73" t="s">
        <v>351</v>
      </c>
    </row>
    <row r="428" spans="2:88" x14ac:dyDescent="0.25">
      <c r="B428" s="74" t="s">
        <v>463</v>
      </c>
      <c r="C428">
        <v>1</v>
      </c>
      <c r="D428" s="76">
        <v>180</v>
      </c>
      <c r="E428" s="76">
        <v>100</v>
      </c>
      <c r="F428" s="76">
        <v>0</v>
      </c>
      <c r="G428" s="76">
        <f>ROUND((Table245[[#This Row],[XP]]*Table245[[#This Row],[entity_spawned (AVG)]])*(Table245[[#This Row],[activating_chance]]/100),0)</f>
        <v>0</v>
      </c>
      <c r="H428" s="73" t="s">
        <v>352</v>
      </c>
      <c r="AX428" t="s">
        <v>255</v>
      </c>
      <c r="AY428">
        <v>1</v>
      </c>
      <c r="AZ428">
        <v>220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351</v>
      </c>
      <c r="CD428" t="s">
        <v>563</v>
      </c>
      <c r="CE428">
        <v>1</v>
      </c>
      <c r="CF428">
        <v>200</v>
      </c>
      <c r="CG428">
        <v>100</v>
      </c>
      <c r="CH428">
        <f ca="1">INDIRECT(ADDRESS(11+(MATCH(RIGHT(Table14[[#This Row],[spawner_sku]],LEN(Table14[[#This Row],[spawner_sku]])-FIND("/",Table14[[#This Row],[spawner_sku]])),Table1[Entity Prefab])),10,1,1,"Entities"))</f>
        <v>75</v>
      </c>
      <c r="CI428">
        <f ca="1">ROUND((Table14[[#This Row],[XP]]*Table14[[#This Row],[entity_spawned (AVG)]])*(Table14[[#This Row],[activating_chance]]/100),0)</f>
        <v>75</v>
      </c>
      <c r="CJ428" s="73" t="s">
        <v>351</v>
      </c>
    </row>
    <row r="429" spans="2:88" x14ac:dyDescent="0.25">
      <c r="B429" s="74" t="s">
        <v>463</v>
      </c>
      <c r="C429">
        <v>1</v>
      </c>
      <c r="D429" s="76">
        <v>190</v>
      </c>
      <c r="E429" s="76">
        <v>80</v>
      </c>
      <c r="F429" s="76">
        <v>0</v>
      </c>
      <c r="G429" s="76">
        <f>ROUND((Table245[[#This Row],[XP]]*Table245[[#This Row],[entity_spawned (AVG)]])*(Table245[[#This Row],[activating_chance]]/100),0)</f>
        <v>0</v>
      </c>
      <c r="H429" s="73" t="s">
        <v>352</v>
      </c>
      <c r="AX429" t="s">
        <v>255</v>
      </c>
      <c r="AY429">
        <v>1</v>
      </c>
      <c r="AZ429">
        <v>190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Prefab])),10,1,1,"Entities"))</f>
        <v>75</v>
      </c>
      <c r="BC429" s="76">
        <f ca="1">ROUND((Table61011[[#This Row],[XP]]*Table61011[[#This Row],[entity_spawned (AVG)]])*(Table61011[[#This Row],[activating_chance]]/100),0)</f>
        <v>75</v>
      </c>
      <c r="BD429" s="73" t="s">
        <v>351</v>
      </c>
      <c r="CD429" t="s">
        <v>563</v>
      </c>
      <c r="CE429">
        <v>1</v>
      </c>
      <c r="CF429">
        <v>200</v>
      </c>
      <c r="CG429">
        <v>100</v>
      </c>
      <c r="CH429">
        <f ca="1">INDIRECT(ADDRESS(11+(MATCH(RIGHT(Table14[[#This Row],[spawner_sku]],LEN(Table14[[#This Row],[spawner_sku]])-FIND("/",Table14[[#This Row],[spawner_sku]])),Table1[Entity Prefab])),10,1,1,"Entities"))</f>
        <v>75</v>
      </c>
      <c r="CI429">
        <f ca="1">ROUND((Table14[[#This Row],[XP]]*Table14[[#This Row],[entity_spawned (AVG)]])*(Table14[[#This Row],[activating_chance]]/100),0)</f>
        <v>75</v>
      </c>
      <c r="CJ429" s="73" t="s">
        <v>351</v>
      </c>
    </row>
    <row r="430" spans="2:88" x14ac:dyDescent="0.25">
      <c r="B430" s="74" t="s">
        <v>463</v>
      </c>
      <c r="C430">
        <v>1</v>
      </c>
      <c r="D430" s="76">
        <v>180</v>
      </c>
      <c r="E430" s="76">
        <v>100</v>
      </c>
      <c r="F430" s="76">
        <v>0</v>
      </c>
      <c r="G430" s="76">
        <f>ROUND((Table245[[#This Row],[XP]]*Table245[[#This Row],[entity_spawned (AVG)]])*(Table245[[#This Row],[activating_chance]]/100),0)</f>
        <v>0</v>
      </c>
      <c r="H430" s="73" t="s">
        <v>352</v>
      </c>
      <c r="AX430" t="s">
        <v>257</v>
      </c>
      <c r="AY430">
        <v>1</v>
      </c>
      <c r="AZ430">
        <v>200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352</v>
      </c>
      <c r="CD430" t="s">
        <v>563</v>
      </c>
      <c r="CE430">
        <v>1</v>
      </c>
      <c r="CF430">
        <v>140</v>
      </c>
      <c r="CG430">
        <v>100</v>
      </c>
      <c r="CH430">
        <f ca="1">INDIRECT(ADDRESS(11+(MATCH(RIGHT(Table14[[#This Row],[spawner_sku]],LEN(Table14[[#This Row],[spawner_sku]])-FIND("/",Table14[[#This Row],[spawner_sku]])),Table1[Entity Prefab])),10,1,1,"Entities"))</f>
        <v>75</v>
      </c>
      <c r="CI430">
        <f ca="1">ROUND((Table14[[#This Row],[XP]]*Table14[[#This Row],[entity_spawned (AVG)]])*(Table14[[#This Row],[activating_chance]]/100),0)</f>
        <v>75</v>
      </c>
      <c r="CJ430" s="73" t="s">
        <v>351</v>
      </c>
    </row>
    <row r="431" spans="2:88" x14ac:dyDescent="0.25">
      <c r="B431" s="74" t="s">
        <v>463</v>
      </c>
      <c r="C431">
        <v>1</v>
      </c>
      <c r="D431" s="76">
        <v>180</v>
      </c>
      <c r="E431" s="76">
        <v>100</v>
      </c>
      <c r="F431" s="76">
        <v>0</v>
      </c>
      <c r="G431" s="76">
        <f>ROUND((Table245[[#This Row],[XP]]*Table245[[#This Row],[entity_spawned (AVG)]])*(Table245[[#This Row],[activating_chance]]/100),0)</f>
        <v>0</v>
      </c>
      <c r="H431" s="73" t="s">
        <v>352</v>
      </c>
      <c r="AX431" t="s">
        <v>257</v>
      </c>
      <c r="AY431">
        <v>1</v>
      </c>
      <c r="AZ431">
        <v>170</v>
      </c>
      <c r="BA431" s="76">
        <v>100</v>
      </c>
      <c r="BB431">
        <f ca="1">INDIRECT(ADDRESS(11+(MATCH(RIGHT(Table61011[[#This Row],[spawner_sku]],LEN(Table61011[[#This Row],[spawner_sku]])-FIND("/",Table61011[[#This Row],[spawner_sku]])),Table1[Entity Prefab])),10,1,1,"Entities"))</f>
        <v>70</v>
      </c>
      <c r="BC431" s="76">
        <f ca="1">ROUND((Table61011[[#This Row],[XP]]*Table61011[[#This Row],[entity_spawned (AVG)]])*(Table61011[[#This Row],[activating_chance]]/100),0)</f>
        <v>70</v>
      </c>
      <c r="BD431" s="73" t="s">
        <v>352</v>
      </c>
      <c r="CD431" t="s">
        <v>563</v>
      </c>
      <c r="CE431">
        <v>1</v>
      </c>
      <c r="CF431">
        <v>200</v>
      </c>
      <c r="CG431">
        <v>100</v>
      </c>
      <c r="CH431">
        <f ca="1">INDIRECT(ADDRESS(11+(MATCH(RIGHT(Table14[[#This Row],[spawner_sku]],LEN(Table14[[#This Row],[spawner_sku]])-FIND("/",Table14[[#This Row],[spawner_sku]])),Table1[Entity Prefab])),10,1,1,"Entities"))</f>
        <v>75</v>
      </c>
      <c r="CI431">
        <f ca="1">ROUND((Table14[[#This Row],[XP]]*Table14[[#This Row],[entity_spawned (AVG)]])*(Table14[[#This Row],[activating_chance]]/100),0)</f>
        <v>75</v>
      </c>
      <c r="CJ431" s="73" t="s">
        <v>351</v>
      </c>
    </row>
    <row r="432" spans="2:88" x14ac:dyDescent="0.25">
      <c r="B432" s="74" t="s">
        <v>463</v>
      </c>
      <c r="C432">
        <v>1</v>
      </c>
      <c r="D432" s="76">
        <v>180</v>
      </c>
      <c r="E432" s="76">
        <v>100</v>
      </c>
      <c r="F432" s="76">
        <v>0</v>
      </c>
      <c r="G432" s="76">
        <f>ROUND((Table245[[#This Row],[XP]]*Table245[[#This Row],[entity_spawned (AVG)]])*(Table245[[#This Row],[activating_chance]]/100),0)</f>
        <v>0</v>
      </c>
      <c r="H432" s="73" t="s">
        <v>352</v>
      </c>
      <c r="AX432" t="s">
        <v>257</v>
      </c>
      <c r="AY432">
        <v>1</v>
      </c>
      <c r="AZ432">
        <v>200</v>
      </c>
      <c r="BA432" s="76">
        <v>80</v>
      </c>
      <c r="BB432">
        <f ca="1">INDIRECT(ADDRESS(11+(MATCH(RIGHT(Table61011[[#This Row],[spawner_sku]],LEN(Table61011[[#This Row],[spawner_sku]])-FIND("/",Table61011[[#This Row],[spawner_sku]])),Table1[Entity Prefab])),10,1,1,"Entities"))</f>
        <v>70</v>
      </c>
      <c r="BC432" s="76">
        <f ca="1">ROUND((Table61011[[#This Row],[XP]]*Table61011[[#This Row],[entity_spawned (AVG)]])*(Table61011[[#This Row],[activating_chance]]/100),0)</f>
        <v>56</v>
      </c>
      <c r="BD432" s="73" t="s">
        <v>352</v>
      </c>
      <c r="CD432" t="s">
        <v>563</v>
      </c>
      <c r="CE432">
        <v>1</v>
      </c>
      <c r="CF432">
        <v>200</v>
      </c>
      <c r="CG432">
        <v>100</v>
      </c>
      <c r="CH432">
        <f ca="1">INDIRECT(ADDRESS(11+(MATCH(RIGHT(Table14[[#This Row],[spawner_sku]],LEN(Table14[[#This Row],[spawner_sku]])-FIND("/",Table14[[#This Row],[spawner_sku]])),Table1[Entity Prefab])),10,1,1,"Entities"))</f>
        <v>75</v>
      </c>
      <c r="CI432">
        <f ca="1">ROUND((Table14[[#This Row],[XP]]*Table14[[#This Row],[entity_spawned (AVG)]])*(Table14[[#This Row],[activating_chance]]/100),0)</f>
        <v>75</v>
      </c>
      <c r="CJ432" s="73" t="s">
        <v>351</v>
      </c>
    </row>
    <row r="433" spans="2:88" x14ac:dyDescent="0.25">
      <c r="B433" s="74" t="s">
        <v>463</v>
      </c>
      <c r="C433">
        <v>1</v>
      </c>
      <c r="D433" s="76">
        <v>180</v>
      </c>
      <c r="E433" s="76">
        <v>100</v>
      </c>
      <c r="F433" s="76">
        <v>0</v>
      </c>
      <c r="G433" s="76">
        <f>ROUND((Table245[[#This Row],[XP]]*Table245[[#This Row],[entity_spawned (AVG)]])*(Table245[[#This Row],[activating_chance]]/100),0)</f>
        <v>0</v>
      </c>
      <c r="H433" s="73" t="s">
        <v>352</v>
      </c>
      <c r="AX433" t="s">
        <v>257</v>
      </c>
      <c r="AY433">
        <v>1</v>
      </c>
      <c r="AZ433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352</v>
      </c>
      <c r="CD433" t="s">
        <v>563</v>
      </c>
      <c r="CE433">
        <v>1</v>
      </c>
      <c r="CF433">
        <v>200</v>
      </c>
      <c r="CG433">
        <v>100</v>
      </c>
      <c r="CH433">
        <f ca="1">INDIRECT(ADDRESS(11+(MATCH(RIGHT(Table14[[#This Row],[spawner_sku]],LEN(Table14[[#This Row],[spawner_sku]])-FIND("/",Table14[[#This Row],[spawner_sku]])),Table1[Entity Prefab])),10,1,1,"Entities"))</f>
        <v>75</v>
      </c>
      <c r="CI433">
        <f ca="1">ROUND((Table14[[#This Row],[XP]]*Table14[[#This Row],[entity_spawned (AVG)]])*(Table14[[#This Row],[activating_chance]]/100),0)</f>
        <v>75</v>
      </c>
      <c r="CJ433" s="73" t="s">
        <v>351</v>
      </c>
    </row>
    <row r="434" spans="2:88" x14ac:dyDescent="0.25">
      <c r="B434" s="74" t="s">
        <v>463</v>
      </c>
      <c r="C434">
        <v>1</v>
      </c>
      <c r="D434" s="76">
        <v>180</v>
      </c>
      <c r="E434" s="76">
        <v>100</v>
      </c>
      <c r="F434" s="76">
        <v>0</v>
      </c>
      <c r="G434" s="76">
        <f>ROUND((Table245[[#This Row],[XP]]*Table245[[#This Row],[entity_spawned (AVG)]])*(Table245[[#This Row],[activating_chance]]/100),0)</f>
        <v>0</v>
      </c>
      <c r="H434" s="73" t="s">
        <v>352</v>
      </c>
      <c r="AX434" t="s">
        <v>257</v>
      </c>
      <c r="AY434">
        <v>1</v>
      </c>
      <c r="AZ434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352</v>
      </c>
      <c r="CD434" t="s">
        <v>563</v>
      </c>
      <c r="CE434">
        <v>1</v>
      </c>
      <c r="CF434">
        <v>130</v>
      </c>
      <c r="CG434">
        <v>100</v>
      </c>
      <c r="CH434">
        <f ca="1">INDIRECT(ADDRESS(11+(MATCH(RIGHT(Table14[[#This Row],[spawner_sku]],LEN(Table14[[#This Row],[spawner_sku]])-FIND("/",Table14[[#This Row],[spawner_sku]])),Table1[Entity Prefab])),10,1,1,"Entities"))</f>
        <v>75</v>
      </c>
      <c r="CI434">
        <f ca="1">ROUND((Table14[[#This Row],[XP]]*Table14[[#This Row],[entity_spawned (AVG)]])*(Table14[[#This Row],[activating_chance]]/100),0)</f>
        <v>75</v>
      </c>
      <c r="CJ434" s="73" t="s">
        <v>351</v>
      </c>
    </row>
    <row r="435" spans="2:88" x14ac:dyDescent="0.25">
      <c r="B435" s="74" t="s">
        <v>463</v>
      </c>
      <c r="C435">
        <v>1</v>
      </c>
      <c r="D435" s="76">
        <v>190</v>
      </c>
      <c r="E435" s="76">
        <v>100</v>
      </c>
      <c r="F435" s="76">
        <v>0</v>
      </c>
      <c r="G435" s="76">
        <f>ROUND((Table245[[#This Row],[XP]]*Table245[[#This Row],[entity_spawned (AVG)]])*(Table245[[#This Row],[activating_chance]]/100),0)</f>
        <v>0</v>
      </c>
      <c r="H435" s="73" t="s">
        <v>352</v>
      </c>
      <c r="AX435" t="s">
        <v>257</v>
      </c>
      <c r="AY435">
        <v>1</v>
      </c>
      <c r="AZ435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352</v>
      </c>
      <c r="CD435" t="s">
        <v>563</v>
      </c>
      <c r="CE435">
        <v>1</v>
      </c>
      <c r="CF435">
        <v>200</v>
      </c>
      <c r="CG435">
        <v>100</v>
      </c>
      <c r="CH435">
        <f ca="1">INDIRECT(ADDRESS(11+(MATCH(RIGHT(Table14[[#This Row],[spawner_sku]],LEN(Table14[[#This Row],[spawner_sku]])-FIND("/",Table14[[#This Row],[spawner_sku]])),Table1[Entity Prefab])),10,1,1,"Entities"))</f>
        <v>75</v>
      </c>
      <c r="CI435">
        <f ca="1">ROUND((Table14[[#This Row],[XP]]*Table14[[#This Row],[entity_spawned (AVG)]])*(Table14[[#This Row],[activating_chance]]/100),0)</f>
        <v>75</v>
      </c>
      <c r="CJ435" s="73" t="s">
        <v>351</v>
      </c>
    </row>
    <row r="436" spans="2:88" x14ac:dyDescent="0.25">
      <c r="B436" s="74" t="s">
        <v>463</v>
      </c>
      <c r="C436">
        <v>1</v>
      </c>
      <c r="D436" s="76">
        <v>180</v>
      </c>
      <c r="E436" s="76">
        <v>100</v>
      </c>
      <c r="F436" s="76">
        <v>0</v>
      </c>
      <c r="G436" s="76">
        <f>ROUND((Table245[[#This Row],[XP]]*Table245[[#This Row],[entity_spawned (AVG)]])*(Table245[[#This Row],[activating_chance]]/100),0)</f>
        <v>0</v>
      </c>
      <c r="H436" s="73" t="s">
        <v>352</v>
      </c>
      <c r="AX436" t="s">
        <v>257</v>
      </c>
      <c r="AY436">
        <v>1</v>
      </c>
      <c r="AZ436">
        <v>170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352</v>
      </c>
      <c r="CD436" t="s">
        <v>563</v>
      </c>
      <c r="CE436">
        <v>1</v>
      </c>
      <c r="CF436">
        <v>200</v>
      </c>
      <c r="CG436">
        <v>10</v>
      </c>
      <c r="CH436">
        <f ca="1">INDIRECT(ADDRESS(11+(MATCH(RIGHT(Table14[[#This Row],[spawner_sku]],LEN(Table14[[#This Row],[spawner_sku]])-FIND("/",Table14[[#This Row],[spawner_sku]])),Table1[Entity Prefab])),10,1,1,"Entities"))</f>
        <v>75</v>
      </c>
      <c r="CI436">
        <f ca="1">ROUND((Table14[[#This Row],[XP]]*Table14[[#This Row],[entity_spawned (AVG)]])*(Table14[[#This Row],[activating_chance]]/100),0)</f>
        <v>8</v>
      </c>
      <c r="CJ436" s="73" t="s">
        <v>351</v>
      </c>
    </row>
    <row r="437" spans="2:88" x14ac:dyDescent="0.25">
      <c r="B437" s="74" t="s">
        <v>463</v>
      </c>
      <c r="C437">
        <v>1</v>
      </c>
      <c r="D437" s="76">
        <v>180</v>
      </c>
      <c r="E437" s="76">
        <v>100</v>
      </c>
      <c r="F437" s="76">
        <v>0</v>
      </c>
      <c r="G437" s="76">
        <f>ROUND((Table245[[#This Row],[XP]]*Table245[[#This Row],[entity_spawned (AVG)]])*(Table245[[#This Row],[activating_chance]]/100),0)</f>
        <v>0</v>
      </c>
      <c r="H437" s="73" t="s">
        <v>352</v>
      </c>
      <c r="AX437" t="s">
        <v>257</v>
      </c>
      <c r="AY437">
        <v>1</v>
      </c>
      <c r="AZ437">
        <v>200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352</v>
      </c>
      <c r="CD437" t="s">
        <v>563</v>
      </c>
      <c r="CE437">
        <v>1</v>
      </c>
      <c r="CF437">
        <v>200</v>
      </c>
      <c r="CG437">
        <v>100</v>
      </c>
      <c r="CH437">
        <f ca="1">INDIRECT(ADDRESS(11+(MATCH(RIGHT(Table14[[#This Row],[spawner_sku]],LEN(Table14[[#This Row],[spawner_sku]])-FIND("/",Table14[[#This Row],[spawner_sku]])),Table1[Entity Prefab])),10,1,1,"Entities"))</f>
        <v>75</v>
      </c>
      <c r="CI437">
        <f ca="1">ROUND((Table14[[#This Row],[XP]]*Table14[[#This Row],[entity_spawned (AVG)]])*(Table14[[#This Row],[activating_chance]]/100),0)</f>
        <v>75</v>
      </c>
      <c r="CJ437" s="73" t="s">
        <v>351</v>
      </c>
    </row>
    <row r="438" spans="2:88" x14ac:dyDescent="0.25">
      <c r="B438" s="74" t="s">
        <v>463</v>
      </c>
      <c r="C438">
        <v>1</v>
      </c>
      <c r="D438" s="76">
        <v>180</v>
      </c>
      <c r="E438" s="76">
        <v>100</v>
      </c>
      <c r="F438" s="76">
        <v>0</v>
      </c>
      <c r="G438" s="76">
        <f>ROUND((Table245[[#This Row],[XP]]*Table245[[#This Row],[entity_spawned (AVG)]])*(Table245[[#This Row],[activating_chance]]/100),0)</f>
        <v>0</v>
      </c>
      <c r="H438" s="73" t="s">
        <v>352</v>
      </c>
      <c r="AX438" t="s">
        <v>257</v>
      </c>
      <c r="AY438">
        <v>1</v>
      </c>
      <c r="AZ438">
        <v>170</v>
      </c>
      <c r="BA438" s="76">
        <v>100</v>
      </c>
      <c r="BB438">
        <f ca="1">INDIRECT(ADDRESS(11+(MATCH(RIGHT(Table61011[[#This Row],[spawner_sku]],LEN(Table61011[[#This Row],[spawner_sku]])-FIND("/",Table61011[[#This Row],[spawner_sku]])),Table1[Entity Prefab])),10,1,1,"Entities"))</f>
        <v>70</v>
      </c>
      <c r="BC438" s="76">
        <f ca="1">ROUND((Table61011[[#This Row],[XP]]*Table61011[[#This Row],[entity_spawned (AVG)]])*(Table61011[[#This Row],[activating_chance]]/100),0)</f>
        <v>70</v>
      </c>
      <c r="BD438" s="73" t="s">
        <v>352</v>
      </c>
      <c r="CD438" t="s">
        <v>563</v>
      </c>
      <c r="CE438">
        <v>1</v>
      </c>
      <c r="CF438">
        <v>200</v>
      </c>
      <c r="CG438">
        <v>100</v>
      </c>
      <c r="CH438">
        <f ca="1">INDIRECT(ADDRESS(11+(MATCH(RIGHT(Table14[[#This Row],[spawner_sku]],LEN(Table14[[#This Row],[spawner_sku]])-FIND("/",Table14[[#This Row],[spawner_sku]])),Table1[Entity Prefab])),10,1,1,"Entities"))</f>
        <v>75</v>
      </c>
      <c r="CI438">
        <f ca="1">ROUND((Table14[[#This Row],[XP]]*Table14[[#This Row],[entity_spawned (AVG)]])*(Table14[[#This Row],[activating_chance]]/100),0)</f>
        <v>75</v>
      </c>
      <c r="CJ438" s="73" t="s">
        <v>351</v>
      </c>
    </row>
    <row r="439" spans="2:88" x14ac:dyDescent="0.25">
      <c r="B439" s="74" t="s">
        <v>463</v>
      </c>
      <c r="C439">
        <v>1</v>
      </c>
      <c r="D439" s="76">
        <v>190</v>
      </c>
      <c r="E439" s="76">
        <v>100</v>
      </c>
      <c r="F439" s="76">
        <v>0</v>
      </c>
      <c r="G439" s="76">
        <f>ROUND((Table245[[#This Row],[XP]]*Table245[[#This Row],[entity_spawned (AVG)]])*(Table245[[#This Row],[activating_chance]]/100),0)</f>
        <v>0</v>
      </c>
      <c r="H439" s="73" t="s">
        <v>352</v>
      </c>
      <c r="AX439" t="s">
        <v>257</v>
      </c>
      <c r="AY439">
        <v>1</v>
      </c>
      <c r="AZ439">
        <v>170</v>
      </c>
      <c r="BA439" s="76">
        <v>80</v>
      </c>
      <c r="BB439">
        <f ca="1">INDIRECT(ADDRESS(11+(MATCH(RIGHT(Table61011[[#This Row],[spawner_sku]],LEN(Table61011[[#This Row],[spawner_sku]])-FIND("/",Table61011[[#This Row],[spawner_sku]])),Table1[Entity Prefab])),10,1,1,"Entities"))</f>
        <v>70</v>
      </c>
      <c r="BC439" s="76">
        <f ca="1">ROUND((Table61011[[#This Row],[XP]]*Table61011[[#This Row],[entity_spawned (AVG)]])*(Table61011[[#This Row],[activating_chance]]/100),0)</f>
        <v>56</v>
      </c>
      <c r="BD439" s="73" t="s">
        <v>352</v>
      </c>
      <c r="CD439" t="s">
        <v>563</v>
      </c>
      <c r="CE439">
        <v>1</v>
      </c>
      <c r="CF439">
        <v>100</v>
      </c>
      <c r="CG439">
        <v>100</v>
      </c>
      <c r="CH439">
        <f ca="1">INDIRECT(ADDRESS(11+(MATCH(RIGHT(Table14[[#This Row],[spawner_sku]],LEN(Table14[[#This Row],[spawner_sku]])-FIND("/",Table14[[#This Row],[spawner_sku]])),Table1[Entity Prefab])),10,1,1,"Entities"))</f>
        <v>75</v>
      </c>
      <c r="CI439">
        <f ca="1">ROUND((Table14[[#This Row],[XP]]*Table14[[#This Row],[entity_spawned (AVG)]])*(Table14[[#This Row],[activating_chance]]/100),0)</f>
        <v>75</v>
      </c>
      <c r="CJ439" s="73" t="s">
        <v>351</v>
      </c>
    </row>
    <row r="440" spans="2:88" x14ac:dyDescent="0.25">
      <c r="B440" s="74" t="s">
        <v>463</v>
      </c>
      <c r="C440">
        <v>1</v>
      </c>
      <c r="D440" s="76">
        <v>190</v>
      </c>
      <c r="E440" s="76">
        <v>100</v>
      </c>
      <c r="F440" s="76">
        <v>0</v>
      </c>
      <c r="G440" s="76">
        <f>ROUND((Table245[[#This Row],[XP]]*Table245[[#This Row],[entity_spawned (AVG)]])*(Table245[[#This Row],[activating_chance]]/100),0)</f>
        <v>0</v>
      </c>
      <c r="H440" s="73" t="s">
        <v>352</v>
      </c>
      <c r="AX440" t="s">
        <v>258</v>
      </c>
      <c r="AY440">
        <v>1</v>
      </c>
      <c r="AZ440">
        <v>150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351</v>
      </c>
      <c r="CD440" t="s">
        <v>563</v>
      </c>
      <c r="CE440">
        <v>1</v>
      </c>
      <c r="CF440">
        <v>200</v>
      </c>
      <c r="CG440">
        <v>100</v>
      </c>
      <c r="CH440">
        <f ca="1">INDIRECT(ADDRESS(11+(MATCH(RIGHT(Table14[[#This Row],[spawner_sku]],LEN(Table14[[#This Row],[spawner_sku]])-FIND("/",Table14[[#This Row],[spawner_sku]])),Table1[Entity Prefab])),10,1,1,"Entities"))</f>
        <v>75</v>
      </c>
      <c r="CI440">
        <f ca="1">ROUND((Table14[[#This Row],[XP]]*Table14[[#This Row],[entity_spawned (AVG)]])*(Table14[[#This Row],[activating_chance]]/100),0)</f>
        <v>75</v>
      </c>
      <c r="CJ440" s="73" t="s">
        <v>351</v>
      </c>
    </row>
    <row r="441" spans="2:88" x14ac:dyDescent="0.25">
      <c r="B441" s="74" t="s">
        <v>463</v>
      </c>
      <c r="C441">
        <v>1</v>
      </c>
      <c r="D441" s="76">
        <v>180</v>
      </c>
      <c r="E441" s="76">
        <v>100</v>
      </c>
      <c r="F441" s="76">
        <v>0</v>
      </c>
      <c r="G441" s="76">
        <f>ROUND((Table245[[#This Row],[XP]]*Table245[[#This Row],[entity_spawned (AVG)]])*(Table245[[#This Row],[activating_chance]]/100),0)</f>
        <v>0</v>
      </c>
      <c r="H441" s="73" t="s">
        <v>352</v>
      </c>
      <c r="AX441" t="s">
        <v>258</v>
      </c>
      <c r="AY441">
        <v>1</v>
      </c>
      <c r="AZ441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351</v>
      </c>
      <c r="CD441" t="s">
        <v>563</v>
      </c>
      <c r="CE441">
        <v>1</v>
      </c>
      <c r="CF441">
        <v>200</v>
      </c>
      <c r="CG441">
        <v>100</v>
      </c>
      <c r="CH441">
        <f ca="1">INDIRECT(ADDRESS(11+(MATCH(RIGHT(Table14[[#This Row],[spawner_sku]],LEN(Table14[[#This Row],[spawner_sku]])-FIND("/",Table14[[#This Row],[spawner_sku]])),Table1[Entity Prefab])),10,1,1,"Entities"))</f>
        <v>75</v>
      </c>
      <c r="CI441">
        <f ca="1">ROUND((Table14[[#This Row],[XP]]*Table14[[#This Row],[entity_spawned (AVG)]])*(Table14[[#This Row],[activating_chance]]/100),0)</f>
        <v>75</v>
      </c>
      <c r="CJ441" s="73" t="s">
        <v>351</v>
      </c>
    </row>
    <row r="442" spans="2:88" x14ac:dyDescent="0.25">
      <c r="B442" s="74" t="s">
        <v>463</v>
      </c>
      <c r="C442">
        <v>1</v>
      </c>
      <c r="D442" s="76">
        <v>190</v>
      </c>
      <c r="E442" s="76">
        <v>100</v>
      </c>
      <c r="F442" s="76">
        <v>0</v>
      </c>
      <c r="G442" s="76">
        <f>ROUND((Table245[[#This Row],[XP]]*Table245[[#This Row],[entity_spawned (AVG)]])*(Table245[[#This Row],[activating_chance]]/100),0)</f>
        <v>0</v>
      </c>
      <c r="H442" s="73" t="s">
        <v>352</v>
      </c>
      <c r="AX442" t="s">
        <v>258</v>
      </c>
      <c r="AY442">
        <v>1</v>
      </c>
      <c r="AZ442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351</v>
      </c>
      <c r="CD442" t="s">
        <v>563</v>
      </c>
      <c r="CE442">
        <v>1</v>
      </c>
      <c r="CF442">
        <v>140</v>
      </c>
      <c r="CG442">
        <v>100</v>
      </c>
      <c r="CH442">
        <f ca="1">INDIRECT(ADDRESS(11+(MATCH(RIGHT(Table14[[#This Row],[spawner_sku]],LEN(Table14[[#This Row],[spawner_sku]])-FIND("/",Table14[[#This Row],[spawner_sku]])),Table1[Entity Prefab])),10,1,1,"Entities"))</f>
        <v>75</v>
      </c>
      <c r="CI442">
        <f ca="1">ROUND((Table14[[#This Row],[XP]]*Table14[[#This Row],[entity_spawned (AVG)]])*(Table14[[#This Row],[activating_chance]]/100),0)</f>
        <v>75</v>
      </c>
      <c r="CJ442" s="73" t="s">
        <v>351</v>
      </c>
    </row>
    <row r="443" spans="2:88" x14ac:dyDescent="0.25">
      <c r="B443" s="74" t="s">
        <v>463</v>
      </c>
      <c r="C443">
        <v>1</v>
      </c>
      <c r="D443" s="76">
        <v>180</v>
      </c>
      <c r="E443" s="76">
        <v>100</v>
      </c>
      <c r="F443" s="76">
        <v>0</v>
      </c>
      <c r="G443" s="76">
        <f>ROUND((Table245[[#This Row],[XP]]*Table245[[#This Row],[entity_spawned (AVG)]])*(Table245[[#This Row],[activating_chance]]/100),0)</f>
        <v>0</v>
      </c>
      <c r="H443" s="73" t="s">
        <v>352</v>
      </c>
      <c r="AX443" t="s">
        <v>258</v>
      </c>
      <c r="AY443">
        <v>1</v>
      </c>
      <c r="AZ443">
        <v>200</v>
      </c>
      <c r="BA443" s="76">
        <v>100</v>
      </c>
      <c r="BB443">
        <f ca="1">INDIRECT(ADDRESS(11+(MATCH(RIGHT(Table61011[[#This Row],[spawner_sku]],LEN(Table61011[[#This Row],[spawner_sku]])-FIND("/",Table61011[[#This Row],[spawner_sku]])),Table1[Entity Prefab])),10,1,1,"Entities"))</f>
        <v>25</v>
      </c>
      <c r="BC443" s="76">
        <f ca="1">ROUND((Table61011[[#This Row],[XP]]*Table61011[[#This Row],[entity_spawned (AVG)]])*(Table61011[[#This Row],[activating_chance]]/100),0)</f>
        <v>25</v>
      </c>
      <c r="BD443" s="73" t="s">
        <v>351</v>
      </c>
      <c r="CD443" t="s">
        <v>563</v>
      </c>
      <c r="CE443">
        <v>1</v>
      </c>
      <c r="CF443">
        <v>200</v>
      </c>
      <c r="CG443">
        <v>100</v>
      </c>
      <c r="CH443">
        <f ca="1">INDIRECT(ADDRESS(11+(MATCH(RIGHT(Table14[[#This Row],[spawner_sku]],LEN(Table14[[#This Row],[spawner_sku]])-FIND("/",Table14[[#This Row],[spawner_sku]])),Table1[Entity Prefab])),10,1,1,"Entities"))</f>
        <v>75</v>
      </c>
      <c r="CI443">
        <f ca="1">ROUND((Table14[[#This Row],[XP]]*Table14[[#This Row],[entity_spawned (AVG)]])*(Table14[[#This Row],[activating_chance]]/100),0)</f>
        <v>75</v>
      </c>
      <c r="CJ443" s="73" t="s">
        <v>351</v>
      </c>
    </row>
    <row r="444" spans="2:88" x14ac:dyDescent="0.25">
      <c r="B444" s="74" t="s">
        <v>463</v>
      </c>
      <c r="C444">
        <v>1</v>
      </c>
      <c r="D444" s="76">
        <v>190</v>
      </c>
      <c r="E444" s="76">
        <v>100</v>
      </c>
      <c r="F444" s="76">
        <v>0</v>
      </c>
      <c r="G444" s="76">
        <f>ROUND((Table245[[#This Row],[XP]]*Table245[[#This Row],[entity_spawned (AVG)]])*(Table245[[#This Row],[activating_chance]]/100),0)</f>
        <v>0</v>
      </c>
      <c r="H444" s="73" t="s">
        <v>352</v>
      </c>
      <c r="AX444" t="s">
        <v>258</v>
      </c>
      <c r="AY444">
        <v>1</v>
      </c>
      <c r="AZ444">
        <v>180</v>
      </c>
      <c r="BA444" s="76">
        <v>30</v>
      </c>
      <c r="BB444">
        <f ca="1">INDIRECT(ADDRESS(11+(MATCH(RIGHT(Table61011[[#This Row],[spawner_sku]],LEN(Table61011[[#This Row],[spawner_sku]])-FIND("/",Table61011[[#This Row],[spawner_sku]])),Table1[Entity Prefab])),10,1,1,"Entities"))</f>
        <v>25</v>
      </c>
      <c r="BC444" s="76">
        <f ca="1">ROUND((Table61011[[#This Row],[XP]]*Table61011[[#This Row],[entity_spawned (AVG)]])*(Table61011[[#This Row],[activating_chance]]/100),0)</f>
        <v>8</v>
      </c>
      <c r="BD444" s="73" t="s">
        <v>351</v>
      </c>
      <c r="CD444" t="s">
        <v>563</v>
      </c>
      <c r="CE444">
        <v>1</v>
      </c>
      <c r="CF444">
        <v>200</v>
      </c>
      <c r="CG444">
        <v>30</v>
      </c>
      <c r="CH444">
        <f ca="1">INDIRECT(ADDRESS(11+(MATCH(RIGHT(Table14[[#This Row],[spawner_sku]],LEN(Table14[[#This Row],[spawner_sku]])-FIND("/",Table14[[#This Row],[spawner_sku]])),Table1[Entity Prefab])),10,1,1,"Entities"))</f>
        <v>75</v>
      </c>
      <c r="CI444">
        <f ca="1">ROUND((Table14[[#This Row],[XP]]*Table14[[#This Row],[entity_spawned (AVG)]])*(Table14[[#This Row],[activating_chance]]/100),0)</f>
        <v>23</v>
      </c>
      <c r="CJ444" s="73" t="s">
        <v>351</v>
      </c>
    </row>
    <row r="445" spans="2:88" x14ac:dyDescent="0.25">
      <c r="B445" s="74" t="s">
        <v>463</v>
      </c>
      <c r="C445">
        <v>1</v>
      </c>
      <c r="D445" s="76">
        <v>180</v>
      </c>
      <c r="E445" s="76">
        <v>100</v>
      </c>
      <c r="F445" s="76">
        <v>0</v>
      </c>
      <c r="G445" s="76">
        <f>ROUND((Table245[[#This Row],[XP]]*Table245[[#This Row],[entity_spawned (AVG)]])*(Table245[[#This Row],[activating_chance]]/100),0)</f>
        <v>0</v>
      </c>
      <c r="H445" s="73" t="s">
        <v>352</v>
      </c>
      <c r="AX445" t="s">
        <v>258</v>
      </c>
      <c r="AY445">
        <v>1</v>
      </c>
      <c r="AZ445">
        <v>150</v>
      </c>
      <c r="BA445" s="76">
        <v>100</v>
      </c>
      <c r="BB445">
        <f ca="1">INDIRECT(ADDRESS(11+(MATCH(RIGHT(Table61011[[#This Row],[spawner_sku]],LEN(Table61011[[#This Row],[spawner_sku]])-FIND("/",Table61011[[#This Row],[spawner_sku]])),Table1[Entity Prefab])),10,1,1,"Entities"))</f>
        <v>25</v>
      </c>
      <c r="BC445" s="76">
        <f ca="1">ROUND((Table61011[[#This Row],[XP]]*Table61011[[#This Row],[entity_spawned (AVG)]])*(Table61011[[#This Row],[activating_chance]]/100),0)</f>
        <v>25</v>
      </c>
      <c r="BD445" s="73" t="s">
        <v>351</v>
      </c>
      <c r="CD445" t="s">
        <v>563</v>
      </c>
      <c r="CE445">
        <v>1</v>
      </c>
      <c r="CF445">
        <v>120</v>
      </c>
      <c r="CG445">
        <v>100</v>
      </c>
      <c r="CH445">
        <f ca="1">INDIRECT(ADDRESS(11+(MATCH(RIGHT(Table14[[#This Row],[spawner_sku]],LEN(Table14[[#This Row],[spawner_sku]])-FIND("/",Table14[[#This Row],[spawner_sku]])),Table1[Entity Prefab])),10,1,1,"Entities"))</f>
        <v>75</v>
      </c>
      <c r="CI445">
        <f ca="1">ROUND((Table14[[#This Row],[XP]]*Table14[[#This Row],[entity_spawned (AVG)]])*(Table14[[#This Row],[activating_chance]]/100),0)</f>
        <v>75</v>
      </c>
      <c r="CJ445" s="73" t="s">
        <v>351</v>
      </c>
    </row>
    <row r="446" spans="2:88" x14ac:dyDescent="0.25">
      <c r="B446" s="74" t="s">
        <v>463</v>
      </c>
      <c r="C446">
        <v>1</v>
      </c>
      <c r="D446" s="76">
        <v>190</v>
      </c>
      <c r="E446" s="76">
        <v>80</v>
      </c>
      <c r="F446" s="76">
        <v>0</v>
      </c>
      <c r="G446" s="76">
        <f>ROUND((Table245[[#This Row],[XP]]*Table245[[#This Row],[entity_spawned (AVG)]])*(Table245[[#This Row],[activating_chance]]/100),0)</f>
        <v>0</v>
      </c>
      <c r="H446" s="73" t="s">
        <v>352</v>
      </c>
      <c r="AX446" t="s">
        <v>258</v>
      </c>
      <c r="AY446">
        <v>1</v>
      </c>
      <c r="AZ446">
        <v>200</v>
      </c>
      <c r="BA446" s="76">
        <v>40</v>
      </c>
      <c r="BB446">
        <f ca="1">INDIRECT(ADDRESS(11+(MATCH(RIGHT(Table61011[[#This Row],[spawner_sku]],LEN(Table61011[[#This Row],[spawner_sku]])-FIND("/",Table61011[[#This Row],[spawner_sku]])),Table1[Entity Prefab])),10,1,1,"Entities"))</f>
        <v>25</v>
      </c>
      <c r="BC446" s="76">
        <f ca="1">ROUND((Table61011[[#This Row],[XP]]*Table61011[[#This Row],[entity_spawned (AVG)]])*(Table61011[[#This Row],[activating_chance]]/100),0)</f>
        <v>10</v>
      </c>
      <c r="BD446" s="73" t="s">
        <v>351</v>
      </c>
      <c r="CD446" t="s">
        <v>563</v>
      </c>
      <c r="CE446">
        <v>1</v>
      </c>
      <c r="CF446">
        <v>200</v>
      </c>
      <c r="CG446">
        <v>100</v>
      </c>
      <c r="CH446">
        <f ca="1">INDIRECT(ADDRESS(11+(MATCH(RIGHT(Table14[[#This Row],[spawner_sku]],LEN(Table14[[#This Row],[spawner_sku]])-FIND("/",Table14[[#This Row],[spawner_sku]])),Table1[Entity Prefab])),10,1,1,"Entities"))</f>
        <v>75</v>
      </c>
      <c r="CI446">
        <f ca="1">ROUND((Table14[[#This Row],[XP]]*Table14[[#This Row],[entity_spawned (AVG)]])*(Table14[[#This Row],[activating_chance]]/100),0)</f>
        <v>75</v>
      </c>
      <c r="CJ446" s="73" t="s">
        <v>351</v>
      </c>
    </row>
    <row r="447" spans="2:88" x14ac:dyDescent="0.25">
      <c r="B447" s="74" t="s">
        <v>463</v>
      </c>
      <c r="C447">
        <v>1</v>
      </c>
      <c r="D447" s="76">
        <v>180</v>
      </c>
      <c r="E447" s="76">
        <v>100</v>
      </c>
      <c r="F447" s="76">
        <v>0</v>
      </c>
      <c r="G447" s="76">
        <f>ROUND((Table245[[#This Row],[XP]]*Table245[[#This Row],[entity_spawned (AVG)]])*(Table245[[#This Row],[activating_chance]]/100),0)</f>
        <v>0</v>
      </c>
      <c r="H447" s="73" t="s">
        <v>352</v>
      </c>
      <c r="AX447" t="s">
        <v>258</v>
      </c>
      <c r="AY447">
        <v>1</v>
      </c>
      <c r="AZ447">
        <v>200</v>
      </c>
      <c r="BA447" s="76">
        <v>30</v>
      </c>
      <c r="BB447">
        <f ca="1">INDIRECT(ADDRESS(11+(MATCH(RIGHT(Table61011[[#This Row],[spawner_sku]],LEN(Table61011[[#This Row],[spawner_sku]])-FIND("/",Table61011[[#This Row],[spawner_sku]])),Table1[Entity Prefab])),10,1,1,"Entities"))</f>
        <v>25</v>
      </c>
      <c r="BC447" s="76">
        <f ca="1">ROUND((Table61011[[#This Row],[XP]]*Table61011[[#This Row],[entity_spawned (AVG)]])*(Table61011[[#This Row],[activating_chance]]/100),0)</f>
        <v>8</v>
      </c>
      <c r="BD447" s="73" t="s">
        <v>351</v>
      </c>
      <c r="CD447" t="s">
        <v>563</v>
      </c>
      <c r="CE447">
        <v>1</v>
      </c>
      <c r="CF447">
        <v>200</v>
      </c>
      <c r="CG447">
        <v>100</v>
      </c>
      <c r="CH447">
        <f ca="1">INDIRECT(ADDRESS(11+(MATCH(RIGHT(Table14[[#This Row],[spawner_sku]],LEN(Table14[[#This Row],[spawner_sku]])-FIND("/",Table14[[#This Row],[spawner_sku]])),Table1[Entity Prefab])),10,1,1,"Entities"))</f>
        <v>75</v>
      </c>
      <c r="CI447">
        <f ca="1">ROUND((Table14[[#This Row],[XP]]*Table14[[#This Row],[entity_spawned (AVG)]])*(Table14[[#This Row],[activating_chance]]/100),0)</f>
        <v>75</v>
      </c>
      <c r="CJ447" s="73" t="s">
        <v>351</v>
      </c>
    </row>
    <row r="448" spans="2:88" x14ac:dyDescent="0.25">
      <c r="B448" s="74" t="s">
        <v>463</v>
      </c>
      <c r="C448">
        <v>1</v>
      </c>
      <c r="D448" s="76">
        <v>190</v>
      </c>
      <c r="E448" s="76">
        <v>100</v>
      </c>
      <c r="F448" s="76">
        <v>0</v>
      </c>
      <c r="G448" s="76">
        <f>ROUND((Table245[[#This Row],[XP]]*Table245[[#This Row],[entity_spawned (AVG)]])*(Table245[[#This Row],[activating_chance]]/100),0)</f>
        <v>0</v>
      </c>
      <c r="H448" s="73" t="s">
        <v>352</v>
      </c>
      <c r="AX448" t="s">
        <v>258</v>
      </c>
      <c r="AY448">
        <v>1</v>
      </c>
      <c r="AZ448">
        <v>180</v>
      </c>
      <c r="BA448" s="76">
        <v>80</v>
      </c>
      <c r="BB448">
        <f ca="1">INDIRECT(ADDRESS(11+(MATCH(RIGHT(Table61011[[#This Row],[spawner_sku]],LEN(Table61011[[#This Row],[spawner_sku]])-FIND("/",Table61011[[#This Row],[spawner_sku]])),Table1[Entity Prefab])),10,1,1,"Entities"))</f>
        <v>25</v>
      </c>
      <c r="BC448" s="76">
        <f ca="1">ROUND((Table61011[[#This Row],[XP]]*Table61011[[#This Row],[entity_spawned (AVG)]])*(Table61011[[#This Row],[activating_chance]]/100),0)</f>
        <v>20</v>
      </c>
      <c r="BD448" s="73" t="s">
        <v>351</v>
      </c>
      <c r="CD448" t="s">
        <v>563</v>
      </c>
      <c r="CE448">
        <v>1</v>
      </c>
      <c r="CF448">
        <v>200</v>
      </c>
      <c r="CG448">
        <v>100</v>
      </c>
      <c r="CH448">
        <f ca="1">INDIRECT(ADDRESS(11+(MATCH(RIGHT(Table14[[#This Row],[spawner_sku]],LEN(Table14[[#This Row],[spawner_sku]])-FIND("/",Table14[[#This Row],[spawner_sku]])),Table1[Entity Prefab])),10,1,1,"Entities"))</f>
        <v>75</v>
      </c>
      <c r="CI448">
        <f ca="1">ROUND((Table14[[#This Row],[XP]]*Table14[[#This Row],[entity_spawned (AVG)]])*(Table14[[#This Row],[activating_chance]]/100),0)</f>
        <v>75</v>
      </c>
      <c r="CJ448" s="73" t="s">
        <v>351</v>
      </c>
    </row>
    <row r="449" spans="2:88" x14ac:dyDescent="0.25">
      <c r="B449" s="74" t="s">
        <v>463</v>
      </c>
      <c r="C449">
        <v>1</v>
      </c>
      <c r="D449" s="76">
        <v>190</v>
      </c>
      <c r="E449" s="76">
        <v>100</v>
      </c>
      <c r="F449" s="76">
        <v>0</v>
      </c>
      <c r="G449" s="76">
        <f>ROUND((Table245[[#This Row],[XP]]*Table245[[#This Row],[entity_spawned (AVG)]])*(Table245[[#This Row],[activating_chance]]/100),0)</f>
        <v>0</v>
      </c>
      <c r="H449" s="73" t="s">
        <v>352</v>
      </c>
      <c r="AX449" t="s">
        <v>258</v>
      </c>
      <c r="AY449">
        <v>1</v>
      </c>
      <c r="AZ449">
        <v>180</v>
      </c>
      <c r="BA449" s="76">
        <v>100</v>
      </c>
      <c r="BB449">
        <f ca="1">INDIRECT(ADDRESS(11+(MATCH(RIGHT(Table61011[[#This Row],[spawner_sku]],LEN(Table61011[[#This Row],[spawner_sku]])-FIND("/",Table61011[[#This Row],[spawner_sku]])),Table1[Entity Prefab])),10,1,1,"Entities"))</f>
        <v>25</v>
      </c>
      <c r="BC449" s="76">
        <f ca="1">ROUND((Table61011[[#This Row],[XP]]*Table61011[[#This Row],[entity_spawned (AVG)]])*(Table61011[[#This Row],[activating_chance]]/100),0)</f>
        <v>25</v>
      </c>
      <c r="BD449" s="73" t="s">
        <v>351</v>
      </c>
      <c r="CD449" t="s">
        <v>563</v>
      </c>
      <c r="CE449">
        <v>1</v>
      </c>
      <c r="CF449">
        <v>200</v>
      </c>
      <c r="CG449">
        <v>100</v>
      </c>
      <c r="CH449">
        <f ca="1">INDIRECT(ADDRESS(11+(MATCH(RIGHT(Table14[[#This Row],[spawner_sku]],LEN(Table14[[#This Row],[spawner_sku]])-FIND("/",Table14[[#This Row],[spawner_sku]])),Table1[Entity Prefab])),10,1,1,"Entities"))</f>
        <v>75</v>
      </c>
      <c r="CI449">
        <f ca="1">ROUND((Table14[[#This Row],[XP]]*Table14[[#This Row],[entity_spawned (AVG)]])*(Table14[[#This Row],[activating_chance]]/100),0)</f>
        <v>75</v>
      </c>
      <c r="CJ449" s="73" t="s">
        <v>351</v>
      </c>
    </row>
    <row r="450" spans="2:88" x14ac:dyDescent="0.25">
      <c r="B450" s="74" t="s">
        <v>463</v>
      </c>
      <c r="C450">
        <v>1</v>
      </c>
      <c r="D450" s="76">
        <v>180</v>
      </c>
      <c r="E450" s="76">
        <v>100</v>
      </c>
      <c r="F450" s="76">
        <v>0</v>
      </c>
      <c r="G450" s="76">
        <f>ROUND((Table245[[#This Row],[XP]]*Table245[[#This Row],[entity_spawned (AVG)]])*(Table245[[#This Row],[activating_chance]]/100),0)</f>
        <v>0</v>
      </c>
      <c r="H450" s="73" t="s">
        <v>352</v>
      </c>
      <c r="AX450" t="s">
        <v>258</v>
      </c>
      <c r="AY450">
        <v>1</v>
      </c>
      <c r="AZ450">
        <v>180</v>
      </c>
      <c r="BA450" s="76">
        <v>30</v>
      </c>
      <c r="BB450">
        <f ca="1">INDIRECT(ADDRESS(11+(MATCH(RIGHT(Table61011[[#This Row],[spawner_sku]],LEN(Table61011[[#This Row],[spawner_sku]])-FIND("/",Table61011[[#This Row],[spawner_sku]])),Table1[Entity Prefab])),10,1,1,"Entities"))</f>
        <v>25</v>
      </c>
      <c r="BC450" s="76">
        <f ca="1">ROUND((Table61011[[#This Row],[XP]]*Table61011[[#This Row],[entity_spawned (AVG)]])*(Table61011[[#This Row],[activating_chance]]/100),0)</f>
        <v>8</v>
      </c>
      <c r="BD450" s="73" t="s">
        <v>351</v>
      </c>
      <c r="CD450" t="s">
        <v>563</v>
      </c>
      <c r="CE450">
        <v>1</v>
      </c>
      <c r="CF450">
        <v>200</v>
      </c>
      <c r="CG450">
        <v>70</v>
      </c>
      <c r="CH450">
        <f ca="1">INDIRECT(ADDRESS(11+(MATCH(RIGHT(Table14[[#This Row],[spawner_sku]],LEN(Table14[[#This Row],[spawner_sku]])-FIND("/",Table14[[#This Row],[spawner_sku]])),Table1[Entity Prefab])),10,1,1,"Entities"))</f>
        <v>75</v>
      </c>
      <c r="CI450">
        <f ca="1">ROUND((Table14[[#This Row],[XP]]*Table14[[#This Row],[entity_spawned (AVG)]])*(Table14[[#This Row],[activating_chance]]/100),0)</f>
        <v>53</v>
      </c>
      <c r="CJ450" s="73" t="s">
        <v>351</v>
      </c>
    </row>
    <row r="451" spans="2:88" x14ac:dyDescent="0.25">
      <c r="B451" s="74" t="s">
        <v>463</v>
      </c>
      <c r="C451">
        <v>1</v>
      </c>
      <c r="D451" s="76">
        <v>190</v>
      </c>
      <c r="E451" s="76">
        <v>80</v>
      </c>
      <c r="F451" s="76">
        <v>0</v>
      </c>
      <c r="G451" s="76">
        <f>ROUND((Table245[[#This Row],[XP]]*Table245[[#This Row],[entity_spawned (AVG)]])*(Table245[[#This Row],[activating_chance]]/100),0)</f>
        <v>0</v>
      </c>
      <c r="H451" s="73" t="s">
        <v>352</v>
      </c>
      <c r="AX451" t="s">
        <v>258</v>
      </c>
      <c r="AY451">
        <v>1</v>
      </c>
      <c r="AZ451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351</v>
      </c>
      <c r="CD451" t="s">
        <v>563</v>
      </c>
      <c r="CE451">
        <v>1</v>
      </c>
      <c r="CF451">
        <v>200</v>
      </c>
      <c r="CG451">
        <v>100</v>
      </c>
      <c r="CH451">
        <f ca="1">INDIRECT(ADDRESS(11+(MATCH(RIGHT(Table14[[#This Row],[spawner_sku]],LEN(Table14[[#This Row],[spawner_sku]])-FIND("/",Table14[[#This Row],[spawner_sku]])),Table1[Entity Prefab])),10,1,1,"Entities"))</f>
        <v>75</v>
      </c>
      <c r="CI451">
        <f ca="1">ROUND((Table14[[#This Row],[XP]]*Table14[[#This Row],[entity_spawned (AVG)]])*(Table14[[#This Row],[activating_chance]]/100),0)</f>
        <v>75</v>
      </c>
      <c r="CJ451" s="73" t="s">
        <v>351</v>
      </c>
    </row>
    <row r="452" spans="2:88" x14ac:dyDescent="0.25">
      <c r="B452" s="74" t="s">
        <v>463</v>
      </c>
      <c r="C452">
        <v>1</v>
      </c>
      <c r="D452" s="76">
        <v>180</v>
      </c>
      <c r="E452" s="76">
        <v>100</v>
      </c>
      <c r="F452" s="76">
        <v>0</v>
      </c>
      <c r="G452" s="76">
        <f>ROUND((Table245[[#This Row],[XP]]*Table245[[#This Row],[entity_spawned (AVG)]])*(Table245[[#This Row],[activating_chance]]/100),0)</f>
        <v>0</v>
      </c>
      <c r="H452" s="73" t="s">
        <v>352</v>
      </c>
      <c r="AX452" t="s">
        <v>258</v>
      </c>
      <c r="AY452">
        <v>1</v>
      </c>
      <c r="AZ452">
        <v>200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351</v>
      </c>
      <c r="CD452" t="s">
        <v>563</v>
      </c>
      <c r="CE452">
        <v>1</v>
      </c>
      <c r="CF452">
        <v>200</v>
      </c>
      <c r="CG452">
        <v>100</v>
      </c>
      <c r="CH452">
        <f ca="1">INDIRECT(ADDRESS(11+(MATCH(RIGHT(Table14[[#This Row],[spawner_sku]],LEN(Table14[[#This Row],[spawner_sku]])-FIND("/",Table14[[#This Row],[spawner_sku]])),Table1[Entity Prefab])),10,1,1,"Entities"))</f>
        <v>75</v>
      </c>
      <c r="CI452">
        <f ca="1">ROUND((Table14[[#This Row],[XP]]*Table14[[#This Row],[entity_spawned (AVG)]])*(Table14[[#This Row],[activating_chance]]/100),0)</f>
        <v>75</v>
      </c>
      <c r="CJ452" s="73" t="s">
        <v>351</v>
      </c>
    </row>
    <row r="453" spans="2:88" x14ac:dyDescent="0.25">
      <c r="B453" s="74" t="s">
        <v>463</v>
      </c>
      <c r="C453">
        <v>1</v>
      </c>
      <c r="D453" s="76">
        <v>180</v>
      </c>
      <c r="E453" s="76">
        <v>100</v>
      </c>
      <c r="F453" s="76">
        <v>0</v>
      </c>
      <c r="G453" s="76">
        <f>ROUND((Table245[[#This Row],[XP]]*Table245[[#This Row],[entity_spawned (AVG)]])*(Table245[[#This Row],[activating_chance]]/100),0)</f>
        <v>0</v>
      </c>
      <c r="H453" s="73" t="s">
        <v>352</v>
      </c>
      <c r="AX453" t="s">
        <v>258</v>
      </c>
      <c r="AY453">
        <v>1</v>
      </c>
      <c r="AZ453">
        <v>150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351</v>
      </c>
      <c r="CD453" t="s">
        <v>563</v>
      </c>
      <c r="CE453">
        <v>1</v>
      </c>
      <c r="CF453">
        <v>200</v>
      </c>
      <c r="CG453">
        <v>100</v>
      </c>
      <c r="CH453">
        <f ca="1">INDIRECT(ADDRESS(11+(MATCH(RIGHT(Table14[[#This Row],[spawner_sku]],LEN(Table14[[#This Row],[spawner_sku]])-FIND("/",Table14[[#This Row],[spawner_sku]])),Table1[Entity Prefab])),10,1,1,"Entities"))</f>
        <v>75</v>
      </c>
      <c r="CI453">
        <f ca="1">ROUND((Table14[[#This Row],[XP]]*Table14[[#This Row],[entity_spawned (AVG)]])*(Table14[[#This Row],[activating_chance]]/100),0)</f>
        <v>75</v>
      </c>
      <c r="CJ453" s="73" t="s">
        <v>351</v>
      </c>
    </row>
    <row r="454" spans="2:88" x14ac:dyDescent="0.25">
      <c r="B454" s="74" t="s">
        <v>463</v>
      </c>
      <c r="C454">
        <v>1</v>
      </c>
      <c r="D454" s="76">
        <v>190</v>
      </c>
      <c r="E454" s="76">
        <v>100</v>
      </c>
      <c r="F454" s="76">
        <v>0</v>
      </c>
      <c r="G454" s="76">
        <f>ROUND((Table245[[#This Row],[XP]]*Table245[[#This Row],[entity_spawned (AVG)]])*(Table245[[#This Row],[activating_chance]]/100),0)</f>
        <v>0</v>
      </c>
      <c r="H454" s="73" t="s">
        <v>352</v>
      </c>
      <c r="AX454" t="s">
        <v>258</v>
      </c>
      <c r="AY454">
        <v>1</v>
      </c>
      <c r="AZ454">
        <v>100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351</v>
      </c>
      <c r="CD454" t="s">
        <v>563</v>
      </c>
      <c r="CE454">
        <v>1</v>
      </c>
      <c r="CF454">
        <v>200</v>
      </c>
      <c r="CG454">
        <v>100</v>
      </c>
      <c r="CH454">
        <f ca="1">INDIRECT(ADDRESS(11+(MATCH(RIGHT(Table14[[#This Row],[spawner_sku]],LEN(Table14[[#This Row],[spawner_sku]])-FIND("/",Table14[[#This Row],[spawner_sku]])),Table1[Entity Prefab])),10,1,1,"Entities"))</f>
        <v>75</v>
      </c>
      <c r="CI454">
        <f ca="1">ROUND((Table14[[#This Row],[XP]]*Table14[[#This Row],[entity_spawned (AVG)]])*(Table14[[#This Row],[activating_chance]]/100),0)</f>
        <v>75</v>
      </c>
      <c r="CJ454" s="73" t="s">
        <v>351</v>
      </c>
    </row>
    <row r="455" spans="2:88" x14ac:dyDescent="0.25">
      <c r="B455" s="74" t="s">
        <v>463</v>
      </c>
      <c r="C455">
        <v>1</v>
      </c>
      <c r="D455" s="76">
        <v>190</v>
      </c>
      <c r="E455" s="76">
        <v>100</v>
      </c>
      <c r="F455" s="76">
        <v>0</v>
      </c>
      <c r="G455" s="76">
        <f>ROUND((Table245[[#This Row],[XP]]*Table245[[#This Row],[entity_spawned (AVG)]])*(Table245[[#This Row],[activating_chance]]/100),0)</f>
        <v>0</v>
      </c>
      <c r="H455" s="73" t="s">
        <v>352</v>
      </c>
      <c r="AX455" t="s">
        <v>258</v>
      </c>
      <c r="AY455">
        <v>1</v>
      </c>
      <c r="AZ455">
        <v>150</v>
      </c>
      <c r="BA455" s="76">
        <v>100</v>
      </c>
      <c r="BB455">
        <f ca="1">INDIRECT(ADDRESS(11+(MATCH(RIGHT(Table61011[[#This Row],[spawner_sku]],LEN(Table61011[[#This Row],[spawner_sku]])-FIND("/",Table61011[[#This Row],[spawner_sku]])),Table1[Entity Prefab])),10,1,1,"Entities"))</f>
        <v>25</v>
      </c>
      <c r="BC455" s="76">
        <f ca="1">ROUND((Table61011[[#This Row],[XP]]*Table61011[[#This Row],[entity_spawned (AVG)]])*(Table61011[[#This Row],[activating_chance]]/100),0)</f>
        <v>25</v>
      </c>
      <c r="BD455" s="73" t="s">
        <v>351</v>
      </c>
      <c r="CD455" t="s">
        <v>563</v>
      </c>
      <c r="CE455">
        <v>1</v>
      </c>
      <c r="CF455">
        <v>200</v>
      </c>
      <c r="CG455">
        <v>100</v>
      </c>
      <c r="CH455">
        <f ca="1">INDIRECT(ADDRESS(11+(MATCH(RIGHT(Table14[[#This Row],[spawner_sku]],LEN(Table14[[#This Row],[spawner_sku]])-FIND("/",Table14[[#This Row],[spawner_sku]])),Table1[Entity Prefab])),10,1,1,"Entities"))</f>
        <v>75</v>
      </c>
      <c r="CI455">
        <f ca="1">ROUND((Table14[[#This Row],[XP]]*Table14[[#This Row],[entity_spawned (AVG)]])*(Table14[[#This Row],[activating_chance]]/100),0)</f>
        <v>75</v>
      </c>
      <c r="CJ455" s="73" t="s">
        <v>351</v>
      </c>
    </row>
    <row r="456" spans="2:88" x14ac:dyDescent="0.25">
      <c r="B456" s="74" t="s">
        <v>463</v>
      </c>
      <c r="C456">
        <v>1</v>
      </c>
      <c r="D456" s="76">
        <v>190</v>
      </c>
      <c r="E456" s="76">
        <v>80</v>
      </c>
      <c r="F456" s="76">
        <v>0</v>
      </c>
      <c r="G456" s="76">
        <f>ROUND((Table245[[#This Row],[XP]]*Table245[[#This Row],[entity_spawned (AVG)]])*(Table245[[#This Row],[activating_chance]]/100),0)</f>
        <v>0</v>
      </c>
      <c r="H456" s="73" t="s">
        <v>352</v>
      </c>
      <c r="AX456" t="s">
        <v>258</v>
      </c>
      <c r="AY456">
        <v>1</v>
      </c>
      <c r="AZ456">
        <v>100</v>
      </c>
      <c r="BA456" s="76">
        <v>80</v>
      </c>
      <c r="BB456">
        <f ca="1">INDIRECT(ADDRESS(11+(MATCH(RIGHT(Table61011[[#This Row],[spawner_sku]],LEN(Table61011[[#This Row],[spawner_sku]])-FIND("/",Table61011[[#This Row],[spawner_sku]])),Table1[Entity Prefab])),10,1,1,"Entities"))</f>
        <v>25</v>
      </c>
      <c r="BC456" s="76">
        <f ca="1">ROUND((Table61011[[#This Row],[XP]]*Table61011[[#This Row],[entity_spawned (AVG)]])*(Table61011[[#This Row],[activating_chance]]/100),0)</f>
        <v>20</v>
      </c>
      <c r="BD456" s="73" t="s">
        <v>351</v>
      </c>
      <c r="CD456" t="s">
        <v>563</v>
      </c>
      <c r="CE456">
        <v>1</v>
      </c>
      <c r="CF456">
        <v>110</v>
      </c>
      <c r="CG456">
        <v>100</v>
      </c>
      <c r="CH456">
        <f ca="1">INDIRECT(ADDRESS(11+(MATCH(RIGHT(Table14[[#This Row],[spawner_sku]],LEN(Table14[[#This Row],[spawner_sku]])-FIND("/",Table14[[#This Row],[spawner_sku]])),Table1[Entity Prefab])),10,1,1,"Entities"))</f>
        <v>75</v>
      </c>
      <c r="CI456">
        <f ca="1">ROUND((Table14[[#This Row],[XP]]*Table14[[#This Row],[entity_spawned (AVG)]])*(Table14[[#This Row],[activating_chance]]/100),0)</f>
        <v>75</v>
      </c>
      <c r="CJ456" s="73" t="s">
        <v>351</v>
      </c>
    </row>
    <row r="457" spans="2:88" x14ac:dyDescent="0.25">
      <c r="B457" s="74" t="s">
        <v>463</v>
      </c>
      <c r="C457">
        <v>1</v>
      </c>
      <c r="D457" s="76">
        <v>190</v>
      </c>
      <c r="E457" s="76">
        <v>100</v>
      </c>
      <c r="F457" s="76">
        <v>0</v>
      </c>
      <c r="G457" s="76">
        <f>ROUND((Table245[[#This Row],[XP]]*Table245[[#This Row],[entity_spawned (AVG)]])*(Table245[[#This Row],[activating_chance]]/100),0)</f>
        <v>0</v>
      </c>
      <c r="H457" s="73" t="s">
        <v>352</v>
      </c>
      <c r="AX457" t="s">
        <v>258</v>
      </c>
      <c r="AY457">
        <v>1</v>
      </c>
      <c r="AZ457">
        <v>180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351</v>
      </c>
      <c r="CD457" t="s">
        <v>563</v>
      </c>
      <c r="CE457">
        <v>1</v>
      </c>
      <c r="CF457">
        <v>200</v>
      </c>
      <c r="CG457">
        <v>100</v>
      </c>
      <c r="CH457">
        <f ca="1">INDIRECT(ADDRESS(11+(MATCH(RIGHT(Table14[[#This Row],[spawner_sku]],LEN(Table14[[#This Row],[spawner_sku]])-FIND("/",Table14[[#This Row],[spawner_sku]])),Table1[Entity Prefab])),10,1,1,"Entities"))</f>
        <v>75</v>
      </c>
      <c r="CI457">
        <f ca="1">ROUND((Table14[[#This Row],[XP]]*Table14[[#This Row],[entity_spawned (AVG)]])*(Table14[[#This Row],[activating_chance]]/100),0)</f>
        <v>75</v>
      </c>
      <c r="CJ457" s="73" t="s">
        <v>351</v>
      </c>
    </row>
    <row r="458" spans="2:88" x14ac:dyDescent="0.25">
      <c r="B458" s="74" t="s">
        <v>463</v>
      </c>
      <c r="C458">
        <v>1</v>
      </c>
      <c r="D458" s="76">
        <v>180</v>
      </c>
      <c r="E458" s="76">
        <v>100</v>
      </c>
      <c r="F458" s="76">
        <v>0</v>
      </c>
      <c r="G458" s="76">
        <f>ROUND((Table245[[#This Row],[XP]]*Table245[[#This Row],[entity_spawned (AVG)]])*(Table245[[#This Row],[activating_chance]]/100),0)</f>
        <v>0</v>
      </c>
      <c r="H458" s="73" t="s">
        <v>352</v>
      </c>
      <c r="AX458" t="s">
        <v>258</v>
      </c>
      <c r="AY458">
        <v>1</v>
      </c>
      <c r="AZ458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351</v>
      </c>
      <c r="CD458" t="s">
        <v>563</v>
      </c>
      <c r="CE458">
        <v>1</v>
      </c>
      <c r="CF458">
        <v>200</v>
      </c>
      <c r="CG458">
        <v>100</v>
      </c>
      <c r="CH458">
        <f ca="1">INDIRECT(ADDRESS(11+(MATCH(RIGHT(Table14[[#This Row],[spawner_sku]],LEN(Table14[[#This Row],[spawner_sku]])-FIND("/",Table14[[#This Row],[spawner_sku]])),Table1[Entity Prefab])),10,1,1,"Entities"))</f>
        <v>75</v>
      </c>
      <c r="CI458">
        <f ca="1">ROUND((Table14[[#This Row],[XP]]*Table14[[#This Row],[entity_spawned (AVG)]])*(Table14[[#This Row],[activating_chance]]/100),0)</f>
        <v>75</v>
      </c>
      <c r="CJ458" s="73" t="s">
        <v>351</v>
      </c>
    </row>
    <row r="459" spans="2:88" x14ac:dyDescent="0.25">
      <c r="B459" s="74" t="s">
        <v>463</v>
      </c>
      <c r="C459">
        <v>1</v>
      </c>
      <c r="D459" s="76">
        <v>190</v>
      </c>
      <c r="E459" s="76">
        <v>80</v>
      </c>
      <c r="F459" s="76">
        <v>0</v>
      </c>
      <c r="G459" s="76">
        <f>ROUND((Table245[[#This Row],[XP]]*Table245[[#This Row],[entity_spawned (AVG)]])*(Table245[[#This Row],[activating_chance]]/100),0)</f>
        <v>0</v>
      </c>
      <c r="H459" s="73" t="s">
        <v>352</v>
      </c>
      <c r="AX459" t="s">
        <v>258</v>
      </c>
      <c r="AY459">
        <v>1</v>
      </c>
      <c r="AZ459">
        <v>150</v>
      </c>
      <c r="BA459" s="76">
        <v>100</v>
      </c>
      <c r="BB459">
        <f ca="1">INDIRECT(ADDRESS(11+(MATCH(RIGHT(Table61011[[#This Row],[spawner_sku]],LEN(Table61011[[#This Row],[spawner_sku]])-FIND("/",Table61011[[#This Row],[spawner_sku]])),Table1[Entity Prefab])),10,1,1,"Entities"))</f>
        <v>25</v>
      </c>
      <c r="BC459" s="76">
        <f ca="1">ROUND((Table61011[[#This Row],[XP]]*Table61011[[#This Row],[entity_spawned (AVG)]])*(Table61011[[#This Row],[activating_chance]]/100),0)</f>
        <v>25</v>
      </c>
      <c r="BD459" s="73" t="s">
        <v>351</v>
      </c>
      <c r="CD459" t="s">
        <v>563</v>
      </c>
      <c r="CE459">
        <v>1</v>
      </c>
      <c r="CF459">
        <v>200</v>
      </c>
      <c r="CG459">
        <v>100</v>
      </c>
      <c r="CH459">
        <f ca="1">INDIRECT(ADDRESS(11+(MATCH(RIGHT(Table14[[#This Row],[spawner_sku]],LEN(Table14[[#This Row],[spawner_sku]])-FIND("/",Table14[[#This Row],[spawner_sku]])),Table1[Entity Prefab])),10,1,1,"Entities"))</f>
        <v>75</v>
      </c>
      <c r="CI459">
        <f ca="1">ROUND((Table14[[#This Row],[XP]]*Table14[[#This Row],[entity_spawned (AVG)]])*(Table14[[#This Row],[activating_chance]]/100),0)</f>
        <v>75</v>
      </c>
      <c r="CJ459" s="73" t="s">
        <v>351</v>
      </c>
    </row>
    <row r="460" spans="2:88" x14ac:dyDescent="0.25">
      <c r="B460" s="74" t="s">
        <v>463</v>
      </c>
      <c r="C460">
        <v>1</v>
      </c>
      <c r="D460" s="76">
        <v>180</v>
      </c>
      <c r="E460" s="76">
        <v>100</v>
      </c>
      <c r="F460" s="76">
        <v>0</v>
      </c>
      <c r="G460" s="76">
        <f>ROUND((Table245[[#This Row],[XP]]*Table245[[#This Row],[entity_spawned (AVG)]])*(Table245[[#This Row],[activating_chance]]/100),0)</f>
        <v>0</v>
      </c>
      <c r="H460" s="73" t="s">
        <v>352</v>
      </c>
      <c r="AX460" t="s">
        <v>258</v>
      </c>
      <c r="AY460">
        <v>1</v>
      </c>
      <c r="AZ460">
        <v>180</v>
      </c>
      <c r="BA460" s="76">
        <v>80</v>
      </c>
      <c r="BB460">
        <f ca="1">INDIRECT(ADDRESS(11+(MATCH(RIGHT(Table61011[[#This Row],[spawner_sku]],LEN(Table61011[[#This Row],[spawner_sku]])-FIND("/",Table61011[[#This Row],[spawner_sku]])),Table1[Entity Prefab])),10,1,1,"Entities"))</f>
        <v>25</v>
      </c>
      <c r="BC460" s="76">
        <f ca="1">ROUND((Table61011[[#This Row],[XP]]*Table61011[[#This Row],[entity_spawned (AVG)]])*(Table61011[[#This Row],[activating_chance]]/100),0)</f>
        <v>20</v>
      </c>
      <c r="BD460" s="73" t="s">
        <v>351</v>
      </c>
      <c r="CD460" t="s">
        <v>563</v>
      </c>
      <c r="CE460">
        <v>1</v>
      </c>
      <c r="CF460">
        <v>200</v>
      </c>
      <c r="CG460">
        <v>100</v>
      </c>
      <c r="CH460">
        <f ca="1">INDIRECT(ADDRESS(11+(MATCH(RIGHT(Table14[[#This Row],[spawner_sku]],LEN(Table14[[#This Row],[spawner_sku]])-FIND("/",Table14[[#This Row],[spawner_sku]])),Table1[Entity Prefab])),10,1,1,"Entities"))</f>
        <v>75</v>
      </c>
      <c r="CI460">
        <f ca="1">ROUND((Table14[[#This Row],[XP]]*Table14[[#This Row],[entity_spawned (AVG)]])*(Table14[[#This Row],[activating_chance]]/100),0)</f>
        <v>75</v>
      </c>
      <c r="CJ460" s="73" t="s">
        <v>351</v>
      </c>
    </row>
    <row r="461" spans="2:88" x14ac:dyDescent="0.25">
      <c r="B461" s="74" t="s">
        <v>463</v>
      </c>
      <c r="C461">
        <v>1</v>
      </c>
      <c r="D461" s="76">
        <v>180</v>
      </c>
      <c r="E461" s="76">
        <v>100</v>
      </c>
      <c r="F461" s="76">
        <v>0</v>
      </c>
      <c r="G461" s="76">
        <f>ROUND((Table245[[#This Row],[XP]]*Table245[[#This Row],[entity_spawned (AVG)]])*(Table245[[#This Row],[activating_chance]]/100),0)</f>
        <v>0</v>
      </c>
      <c r="H461" s="73" t="s">
        <v>352</v>
      </c>
      <c r="AX461" t="s">
        <v>258</v>
      </c>
      <c r="AY461">
        <v>1</v>
      </c>
      <c r="AZ461">
        <v>180</v>
      </c>
      <c r="BA461" s="76">
        <v>30</v>
      </c>
      <c r="BB461">
        <f ca="1">INDIRECT(ADDRESS(11+(MATCH(RIGHT(Table61011[[#This Row],[spawner_sku]],LEN(Table61011[[#This Row],[spawner_sku]])-FIND("/",Table61011[[#This Row],[spawner_sku]])),Table1[Entity Prefab])),10,1,1,"Entities"))</f>
        <v>25</v>
      </c>
      <c r="BC461" s="76">
        <f ca="1">ROUND((Table61011[[#This Row],[XP]]*Table61011[[#This Row],[entity_spawned (AVG)]])*(Table61011[[#This Row],[activating_chance]]/100),0)</f>
        <v>8</v>
      </c>
      <c r="BD461" s="73" t="s">
        <v>351</v>
      </c>
      <c r="CD461" t="s">
        <v>563</v>
      </c>
      <c r="CE461">
        <v>1</v>
      </c>
      <c r="CF461">
        <v>130</v>
      </c>
      <c r="CG461">
        <v>100</v>
      </c>
      <c r="CH461">
        <f ca="1">INDIRECT(ADDRESS(11+(MATCH(RIGHT(Table14[[#This Row],[spawner_sku]],LEN(Table14[[#This Row],[spawner_sku]])-FIND("/",Table14[[#This Row],[spawner_sku]])),Table1[Entity Prefab])),10,1,1,"Entities"))</f>
        <v>75</v>
      </c>
      <c r="CI461">
        <f ca="1">ROUND((Table14[[#This Row],[XP]]*Table14[[#This Row],[entity_spawned (AVG)]])*(Table14[[#This Row],[activating_chance]]/100),0)</f>
        <v>75</v>
      </c>
      <c r="CJ461" s="73" t="s">
        <v>351</v>
      </c>
    </row>
    <row r="462" spans="2:88" x14ac:dyDescent="0.25">
      <c r="B462" s="74" t="s">
        <v>463</v>
      </c>
      <c r="C462">
        <v>1</v>
      </c>
      <c r="D462" s="76">
        <v>190</v>
      </c>
      <c r="E462" s="76">
        <v>80</v>
      </c>
      <c r="F462" s="76">
        <v>0</v>
      </c>
      <c r="G462" s="76">
        <f>ROUND((Table245[[#This Row],[XP]]*Table245[[#This Row],[entity_spawned (AVG)]])*(Table245[[#This Row],[activating_chance]]/100),0)</f>
        <v>0</v>
      </c>
      <c r="H462" s="73" t="s">
        <v>352</v>
      </c>
      <c r="AX462" t="s">
        <v>258</v>
      </c>
      <c r="AY462">
        <v>1</v>
      </c>
      <c r="AZ462">
        <v>200</v>
      </c>
      <c r="BA462" s="76">
        <v>100</v>
      </c>
      <c r="BB462">
        <f ca="1">INDIRECT(ADDRESS(11+(MATCH(RIGHT(Table61011[[#This Row],[spawner_sku]],LEN(Table61011[[#This Row],[spawner_sku]])-FIND("/",Table61011[[#This Row],[spawner_sku]])),Table1[Entity Prefab])),10,1,1,"Entities"))</f>
        <v>25</v>
      </c>
      <c r="BC462" s="76">
        <f ca="1">ROUND((Table61011[[#This Row],[XP]]*Table61011[[#This Row],[entity_spawned (AVG)]])*(Table61011[[#This Row],[activating_chance]]/100),0)</f>
        <v>25</v>
      </c>
      <c r="BD462" s="73" t="s">
        <v>351</v>
      </c>
      <c r="CD462" t="s">
        <v>563</v>
      </c>
      <c r="CE462">
        <v>1</v>
      </c>
      <c r="CF462">
        <v>200</v>
      </c>
      <c r="CG462">
        <v>100</v>
      </c>
      <c r="CH462">
        <f ca="1">INDIRECT(ADDRESS(11+(MATCH(RIGHT(Table14[[#This Row],[spawner_sku]],LEN(Table14[[#This Row],[spawner_sku]])-FIND("/",Table14[[#This Row],[spawner_sku]])),Table1[Entity Prefab])),10,1,1,"Entities"))</f>
        <v>75</v>
      </c>
      <c r="CI462">
        <f ca="1">ROUND((Table14[[#This Row],[XP]]*Table14[[#This Row],[entity_spawned (AVG)]])*(Table14[[#This Row],[activating_chance]]/100),0)</f>
        <v>75</v>
      </c>
      <c r="CJ462" s="73" t="s">
        <v>351</v>
      </c>
    </row>
    <row r="463" spans="2:88" x14ac:dyDescent="0.25">
      <c r="B463" s="74" t="s">
        <v>463</v>
      </c>
      <c r="C463">
        <v>1</v>
      </c>
      <c r="D463" s="76">
        <v>190</v>
      </c>
      <c r="E463" s="76">
        <v>100</v>
      </c>
      <c r="F463" s="76">
        <v>0</v>
      </c>
      <c r="G463" s="76">
        <f>ROUND((Table245[[#This Row],[XP]]*Table245[[#This Row],[entity_spawned (AVG)]])*(Table245[[#This Row],[activating_chance]]/100),0)</f>
        <v>0</v>
      </c>
      <c r="H463" s="73" t="s">
        <v>352</v>
      </c>
      <c r="AX463" t="s">
        <v>258</v>
      </c>
      <c r="AY463">
        <v>1</v>
      </c>
      <c r="AZ463">
        <v>100</v>
      </c>
      <c r="BA463" s="76">
        <v>80</v>
      </c>
      <c r="BB463">
        <f ca="1">INDIRECT(ADDRESS(11+(MATCH(RIGHT(Table61011[[#This Row],[spawner_sku]],LEN(Table61011[[#This Row],[spawner_sku]])-FIND("/",Table61011[[#This Row],[spawner_sku]])),Table1[Entity Prefab])),10,1,1,"Entities"))</f>
        <v>25</v>
      </c>
      <c r="BC463" s="76">
        <f ca="1">ROUND((Table61011[[#This Row],[XP]]*Table61011[[#This Row],[entity_spawned (AVG)]])*(Table61011[[#This Row],[activating_chance]]/100),0)</f>
        <v>20</v>
      </c>
      <c r="BD463" s="73" t="s">
        <v>351</v>
      </c>
      <c r="CD463" t="s">
        <v>563</v>
      </c>
      <c r="CE463">
        <v>1</v>
      </c>
      <c r="CF463">
        <v>200</v>
      </c>
      <c r="CG463">
        <v>100</v>
      </c>
      <c r="CH463">
        <f ca="1">INDIRECT(ADDRESS(11+(MATCH(RIGHT(Table14[[#This Row],[spawner_sku]],LEN(Table14[[#This Row],[spawner_sku]])-FIND("/",Table14[[#This Row],[spawner_sku]])),Table1[Entity Prefab])),10,1,1,"Entities"))</f>
        <v>75</v>
      </c>
      <c r="CI463">
        <f ca="1">ROUND((Table14[[#This Row],[XP]]*Table14[[#This Row],[entity_spawned (AVG)]])*(Table14[[#This Row],[activating_chance]]/100),0)</f>
        <v>75</v>
      </c>
      <c r="CJ463" s="73" t="s">
        <v>351</v>
      </c>
    </row>
    <row r="464" spans="2:88" x14ac:dyDescent="0.25">
      <c r="B464" s="74" t="s">
        <v>249</v>
      </c>
      <c r="C464">
        <v>1</v>
      </c>
      <c r="D464" s="76">
        <v>500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Prefab])),10,1,1,"Entities"))</f>
        <v>75</v>
      </c>
      <c r="G464" s="76">
        <f ca="1">ROUND((Table245[[#This Row],[XP]]*Table245[[#This Row],[entity_spawned (AVG)]])*(Table245[[#This Row],[activating_chance]]/100),0)</f>
        <v>75</v>
      </c>
      <c r="H464" s="73" t="s">
        <v>351</v>
      </c>
      <c r="AX464" t="s">
        <v>258</v>
      </c>
      <c r="AY464">
        <v>1</v>
      </c>
      <c r="AZ464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351</v>
      </c>
      <c r="CD464" t="s">
        <v>563</v>
      </c>
      <c r="CE464">
        <v>1</v>
      </c>
      <c r="CF464">
        <v>200</v>
      </c>
      <c r="CG464">
        <v>100</v>
      </c>
      <c r="CH464">
        <f ca="1">INDIRECT(ADDRESS(11+(MATCH(RIGHT(Table14[[#This Row],[spawner_sku]],LEN(Table14[[#This Row],[spawner_sku]])-FIND("/",Table14[[#This Row],[spawner_sku]])),Table1[Entity Prefab])),10,1,1,"Entities"))</f>
        <v>75</v>
      </c>
      <c r="CI464">
        <f ca="1">ROUND((Table14[[#This Row],[XP]]*Table14[[#This Row],[entity_spawned (AVG)]])*(Table14[[#This Row],[activating_chance]]/100),0)</f>
        <v>75</v>
      </c>
      <c r="CJ464" s="73" t="s">
        <v>351</v>
      </c>
    </row>
    <row r="465" spans="2:88" x14ac:dyDescent="0.25">
      <c r="B465" s="74" t="s">
        <v>249</v>
      </c>
      <c r="C465">
        <v>1</v>
      </c>
      <c r="D465" s="76">
        <v>500</v>
      </c>
      <c r="E465" s="76">
        <v>80</v>
      </c>
      <c r="F465" s="76">
        <f ca="1">INDIRECT(ADDRESS(11+(MATCH(RIGHT(Table245[[#This Row],[spawner_sku]],LEN(Table245[[#This Row],[spawner_sku]])-FIND("/",Table245[[#This Row],[spawner_sku]])),Table1[Entity Prefab])),10,1,1,"Entities"))</f>
        <v>75</v>
      </c>
      <c r="G465" s="76">
        <f ca="1">ROUND((Table245[[#This Row],[XP]]*Table245[[#This Row],[entity_spawned (AVG)]])*(Table245[[#This Row],[activating_chance]]/100),0)</f>
        <v>60</v>
      </c>
      <c r="H465" s="73" t="s">
        <v>351</v>
      </c>
      <c r="AX465" t="s">
        <v>258</v>
      </c>
      <c r="AY465">
        <v>1</v>
      </c>
      <c r="AZ465">
        <v>200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351</v>
      </c>
      <c r="CD465" t="s">
        <v>563</v>
      </c>
      <c r="CE465">
        <v>1</v>
      </c>
      <c r="CF465">
        <v>200</v>
      </c>
      <c r="CG465">
        <v>100</v>
      </c>
      <c r="CH465">
        <f ca="1">INDIRECT(ADDRESS(11+(MATCH(RIGHT(Table14[[#This Row],[spawner_sku]],LEN(Table14[[#This Row],[spawner_sku]])-FIND("/",Table14[[#This Row],[spawner_sku]])),Table1[Entity Prefab])),10,1,1,"Entities"))</f>
        <v>75</v>
      </c>
      <c r="CI465">
        <f ca="1">ROUND((Table14[[#This Row],[XP]]*Table14[[#This Row],[entity_spawned (AVG)]])*(Table14[[#This Row],[activating_chance]]/100),0)</f>
        <v>75</v>
      </c>
      <c r="CJ465" s="73" t="s">
        <v>351</v>
      </c>
    </row>
    <row r="466" spans="2:88" x14ac:dyDescent="0.25">
      <c r="B466" s="74" t="s">
        <v>514</v>
      </c>
      <c r="C466">
        <v>1</v>
      </c>
      <c r="D466" s="76">
        <v>220</v>
      </c>
      <c r="E466" s="76">
        <v>100</v>
      </c>
      <c r="F466" s="76">
        <f ca="1">INDIRECT(ADDRESS(11+(MATCH(RIGHT(Table245[[#This Row],[spawner_sku]],LEN(Table245[[#This Row],[spawner_sku]])-FIND("/",Table245[[#This Row],[spawner_sku]])),Table1[Entity Prefab])),10,1,1,"Entities"))</f>
        <v>55</v>
      </c>
      <c r="G466" s="76">
        <f ca="1">ROUND((Table245[[#This Row],[XP]]*Table245[[#This Row],[entity_spawned (AVG)]])*(Table245[[#This Row],[activating_chance]]/100),0)</f>
        <v>55</v>
      </c>
      <c r="H466" s="73" t="s">
        <v>351</v>
      </c>
      <c r="AX466" t="s">
        <v>258</v>
      </c>
      <c r="AY466">
        <v>1</v>
      </c>
      <c r="AZ466">
        <v>150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351</v>
      </c>
      <c r="CD466" t="s">
        <v>563</v>
      </c>
      <c r="CE466">
        <v>1</v>
      </c>
      <c r="CF466">
        <v>110</v>
      </c>
      <c r="CG466">
        <v>100</v>
      </c>
      <c r="CH466">
        <f ca="1">INDIRECT(ADDRESS(11+(MATCH(RIGHT(Table14[[#This Row],[spawner_sku]],LEN(Table14[[#This Row],[spawner_sku]])-FIND("/",Table14[[#This Row],[spawner_sku]])),Table1[Entity Prefab])),10,1,1,"Entities"))</f>
        <v>75</v>
      </c>
      <c r="CI466">
        <f ca="1">ROUND((Table14[[#This Row],[XP]]*Table14[[#This Row],[entity_spawned (AVG)]])*(Table14[[#This Row],[activating_chance]]/100),0)</f>
        <v>75</v>
      </c>
      <c r="CJ466" s="73" t="s">
        <v>351</v>
      </c>
    </row>
    <row r="467" spans="2:88" x14ac:dyDescent="0.25">
      <c r="B467" s="74" t="s">
        <v>514</v>
      </c>
      <c r="C467">
        <v>1</v>
      </c>
      <c r="D467" s="76">
        <v>220</v>
      </c>
      <c r="E467" s="76">
        <v>100</v>
      </c>
      <c r="F467" s="76">
        <f ca="1">INDIRECT(ADDRESS(11+(MATCH(RIGHT(Table245[[#This Row],[spawner_sku]],LEN(Table245[[#This Row],[spawner_sku]])-FIND("/",Table245[[#This Row],[spawner_sku]])),Table1[Entity Prefab])),10,1,1,"Entities"))</f>
        <v>55</v>
      </c>
      <c r="G467" s="76">
        <f ca="1">ROUND((Table245[[#This Row],[XP]]*Table245[[#This Row],[entity_spawned (AVG)]])*(Table245[[#This Row],[activating_chance]]/100),0)</f>
        <v>55</v>
      </c>
      <c r="H467" s="73" t="s">
        <v>351</v>
      </c>
      <c r="AX467" t="s">
        <v>258</v>
      </c>
      <c r="AY467">
        <v>1</v>
      </c>
      <c r="AZ467">
        <v>100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351</v>
      </c>
      <c r="CD467" t="s">
        <v>563</v>
      </c>
      <c r="CE467">
        <v>1</v>
      </c>
      <c r="CF467">
        <v>200</v>
      </c>
      <c r="CG467">
        <v>100</v>
      </c>
      <c r="CH467">
        <f ca="1">INDIRECT(ADDRESS(11+(MATCH(RIGHT(Table14[[#This Row],[spawner_sku]],LEN(Table14[[#This Row],[spawner_sku]])-FIND("/",Table14[[#This Row],[spawner_sku]])),Table1[Entity Prefab])),10,1,1,"Entities"))</f>
        <v>75</v>
      </c>
      <c r="CI467">
        <f ca="1">ROUND((Table14[[#This Row],[XP]]*Table14[[#This Row],[entity_spawned (AVG)]])*(Table14[[#This Row],[activating_chance]]/100),0)</f>
        <v>75</v>
      </c>
      <c r="CJ467" s="73" t="s">
        <v>351</v>
      </c>
    </row>
    <row r="468" spans="2:88" x14ac:dyDescent="0.25">
      <c r="B468" s="74" t="s">
        <v>514</v>
      </c>
      <c r="C468">
        <v>1</v>
      </c>
      <c r="D468" s="76">
        <v>200</v>
      </c>
      <c r="E468" s="76">
        <v>100</v>
      </c>
      <c r="F468" s="76">
        <f ca="1">INDIRECT(ADDRESS(11+(MATCH(RIGHT(Table245[[#This Row],[spawner_sku]],LEN(Table245[[#This Row],[spawner_sku]])-FIND("/",Table245[[#This Row],[spawner_sku]])),Table1[Entity Prefab])),10,1,1,"Entities"))</f>
        <v>55</v>
      </c>
      <c r="G468" s="76">
        <f ca="1">ROUND((Table245[[#This Row],[XP]]*Table245[[#This Row],[entity_spawned (AVG)]])*(Table245[[#This Row],[activating_chance]]/100),0)</f>
        <v>55</v>
      </c>
      <c r="H468" s="73" t="s">
        <v>351</v>
      </c>
      <c r="AX468" t="s">
        <v>258</v>
      </c>
      <c r="AY468">
        <v>1</v>
      </c>
      <c r="AZ468">
        <v>150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Prefab])),10,1,1,"Entities"))</f>
        <v>25</v>
      </c>
      <c r="BC468" s="76">
        <f ca="1">ROUND((Table61011[[#This Row],[XP]]*Table61011[[#This Row],[entity_spawned (AVG)]])*(Table61011[[#This Row],[activating_chance]]/100),0)</f>
        <v>25</v>
      </c>
      <c r="BD468" s="73" t="s">
        <v>351</v>
      </c>
      <c r="CD468" t="s">
        <v>563</v>
      </c>
      <c r="CE468">
        <v>1</v>
      </c>
      <c r="CF468">
        <v>140</v>
      </c>
      <c r="CG468">
        <v>100</v>
      </c>
      <c r="CH468">
        <f ca="1">INDIRECT(ADDRESS(11+(MATCH(RIGHT(Table14[[#This Row],[spawner_sku]],LEN(Table14[[#This Row],[spawner_sku]])-FIND("/",Table14[[#This Row],[spawner_sku]])),Table1[Entity Prefab])),10,1,1,"Entities"))</f>
        <v>75</v>
      </c>
      <c r="CI468">
        <f ca="1">ROUND((Table14[[#This Row],[XP]]*Table14[[#This Row],[entity_spawned (AVG)]])*(Table14[[#This Row],[activating_chance]]/100),0)</f>
        <v>75</v>
      </c>
      <c r="CJ468" s="73" t="s">
        <v>351</v>
      </c>
    </row>
    <row r="469" spans="2:88" x14ac:dyDescent="0.25">
      <c r="B469" s="74" t="s">
        <v>515</v>
      </c>
      <c r="C469">
        <v>1</v>
      </c>
      <c r="D469" s="76">
        <v>140</v>
      </c>
      <c r="E469" s="76">
        <v>80</v>
      </c>
      <c r="F469" s="76">
        <f ca="1">INDIRECT(ADDRESS(11+(MATCH(RIGHT(Table245[[#This Row],[spawner_sku]],LEN(Table245[[#This Row],[spawner_sku]])-FIND("/",Table245[[#This Row],[spawner_sku]])),Table1[Entity Prefab])),10,1,1,"Entities"))</f>
        <v>25</v>
      </c>
      <c r="G469" s="76">
        <f ca="1">ROUND((Table245[[#This Row],[XP]]*Table245[[#This Row],[entity_spawned (AVG)]])*(Table245[[#This Row],[activating_chance]]/100),0)</f>
        <v>20</v>
      </c>
      <c r="H469" s="73" t="s">
        <v>351</v>
      </c>
      <c r="AX469" t="s">
        <v>260</v>
      </c>
      <c r="AY469">
        <v>1</v>
      </c>
      <c r="AZ469">
        <v>220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351</v>
      </c>
      <c r="CD469" t="s">
        <v>563</v>
      </c>
      <c r="CE469">
        <v>1</v>
      </c>
      <c r="CF469">
        <v>200</v>
      </c>
      <c r="CG469">
        <v>80</v>
      </c>
      <c r="CH469">
        <f ca="1">INDIRECT(ADDRESS(11+(MATCH(RIGHT(Table14[[#This Row],[spawner_sku]],LEN(Table14[[#This Row],[spawner_sku]])-FIND("/",Table14[[#This Row],[spawner_sku]])),Table1[Entity Prefab])),10,1,1,"Entities"))</f>
        <v>75</v>
      </c>
      <c r="CI469">
        <f ca="1">ROUND((Table14[[#This Row],[XP]]*Table14[[#This Row],[entity_spawned (AVG)]])*(Table14[[#This Row],[activating_chance]]/100),0)</f>
        <v>60</v>
      </c>
      <c r="CJ469" s="73" t="s">
        <v>351</v>
      </c>
    </row>
    <row r="470" spans="2:88" x14ac:dyDescent="0.25">
      <c r="B470" s="74" t="s">
        <v>515</v>
      </c>
      <c r="C470">
        <v>1</v>
      </c>
      <c r="D470" s="76">
        <v>160</v>
      </c>
      <c r="E470" s="76">
        <v>100</v>
      </c>
      <c r="F470" s="76">
        <f ca="1">INDIRECT(ADDRESS(11+(MATCH(RIGHT(Table245[[#This Row],[spawner_sku]],LEN(Table245[[#This Row],[spawner_sku]])-FIND("/",Table245[[#This Row],[spawner_sku]])),Table1[Entity Prefab])),10,1,1,"Entities"))</f>
        <v>25</v>
      </c>
      <c r="G470" s="76">
        <f ca="1">ROUND((Table245[[#This Row],[XP]]*Table245[[#This Row],[entity_spawned (AVG)]])*(Table245[[#This Row],[activating_chance]]/100),0)</f>
        <v>25</v>
      </c>
      <c r="H470" s="73" t="s">
        <v>351</v>
      </c>
      <c r="AX470" t="s">
        <v>260</v>
      </c>
      <c r="AY470">
        <v>1</v>
      </c>
      <c r="AZ470">
        <v>240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351</v>
      </c>
      <c r="CD470" t="s">
        <v>563</v>
      </c>
      <c r="CE470">
        <v>1</v>
      </c>
      <c r="CF470">
        <v>200</v>
      </c>
      <c r="CG470">
        <v>100</v>
      </c>
      <c r="CH470">
        <f ca="1">INDIRECT(ADDRESS(11+(MATCH(RIGHT(Table14[[#This Row],[spawner_sku]],LEN(Table14[[#This Row],[spawner_sku]])-FIND("/",Table14[[#This Row],[spawner_sku]])),Table1[Entity Prefab])),10,1,1,"Entities"))</f>
        <v>75</v>
      </c>
      <c r="CI470">
        <f ca="1">ROUND((Table14[[#This Row],[XP]]*Table14[[#This Row],[entity_spawned (AVG)]])*(Table14[[#This Row],[activating_chance]]/100),0)</f>
        <v>75</v>
      </c>
      <c r="CJ470" s="73" t="s">
        <v>351</v>
      </c>
    </row>
    <row r="471" spans="2:88" x14ac:dyDescent="0.25">
      <c r="B471" s="74" t="s">
        <v>515</v>
      </c>
      <c r="C471">
        <v>1</v>
      </c>
      <c r="D471" s="76">
        <v>140</v>
      </c>
      <c r="E471" s="76">
        <v>100</v>
      </c>
      <c r="F471" s="76">
        <f ca="1">INDIRECT(ADDRESS(11+(MATCH(RIGHT(Table245[[#This Row],[spawner_sku]],LEN(Table245[[#This Row],[spawner_sku]])-FIND("/",Table245[[#This Row],[spawner_sku]])),Table1[Entity Prefab])),10,1,1,"Entities"))</f>
        <v>25</v>
      </c>
      <c r="G471" s="76">
        <f ca="1">ROUND((Table245[[#This Row],[XP]]*Table245[[#This Row],[entity_spawned (AVG)]])*(Table245[[#This Row],[activating_chance]]/100),0)</f>
        <v>25</v>
      </c>
      <c r="H471" s="73" t="s">
        <v>351</v>
      </c>
      <c r="AX471" t="s">
        <v>260</v>
      </c>
      <c r="AY471">
        <v>1</v>
      </c>
      <c r="AZ471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351</v>
      </c>
      <c r="CD471" t="s">
        <v>563</v>
      </c>
      <c r="CE471">
        <v>1</v>
      </c>
      <c r="CF471">
        <v>120</v>
      </c>
      <c r="CG471">
        <v>100</v>
      </c>
      <c r="CH471">
        <f ca="1">INDIRECT(ADDRESS(11+(MATCH(RIGHT(Table14[[#This Row],[spawner_sku]],LEN(Table14[[#This Row],[spawner_sku]])-FIND("/",Table14[[#This Row],[spawner_sku]])),Table1[Entity Prefab])),10,1,1,"Entities"))</f>
        <v>75</v>
      </c>
      <c r="CI471">
        <f ca="1">ROUND((Table14[[#This Row],[XP]]*Table14[[#This Row],[entity_spawned (AVG)]])*(Table14[[#This Row],[activating_chance]]/100),0)</f>
        <v>75</v>
      </c>
      <c r="CJ471" s="73" t="s">
        <v>351</v>
      </c>
    </row>
    <row r="472" spans="2:88" x14ac:dyDescent="0.25">
      <c r="B472" s="74" t="s">
        <v>515</v>
      </c>
      <c r="C472">
        <v>1</v>
      </c>
      <c r="D472" s="76">
        <v>120</v>
      </c>
      <c r="E472" s="76">
        <v>80</v>
      </c>
      <c r="F472" s="76">
        <f ca="1">INDIRECT(ADDRESS(11+(MATCH(RIGHT(Table245[[#This Row],[spawner_sku]],LEN(Table245[[#This Row],[spawner_sku]])-FIND("/",Table245[[#This Row],[spawner_sku]])),Table1[Entity Prefab])),10,1,1,"Entities"))</f>
        <v>25</v>
      </c>
      <c r="G472" s="76">
        <f ca="1">ROUND((Table245[[#This Row],[XP]]*Table245[[#This Row],[entity_spawned (AVG)]])*(Table245[[#This Row],[activating_chance]]/100),0)</f>
        <v>20</v>
      </c>
      <c r="H472" s="73" t="s">
        <v>351</v>
      </c>
      <c r="AX472" t="s">
        <v>260</v>
      </c>
      <c r="AY472">
        <v>1</v>
      </c>
      <c r="AZ472">
        <v>200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351</v>
      </c>
      <c r="CD472" t="s">
        <v>563</v>
      </c>
      <c r="CE472">
        <v>1</v>
      </c>
      <c r="CF472">
        <v>200</v>
      </c>
      <c r="CG472">
        <v>100</v>
      </c>
      <c r="CH472">
        <f ca="1">INDIRECT(ADDRESS(11+(MATCH(RIGHT(Table14[[#This Row],[spawner_sku]],LEN(Table14[[#This Row],[spawner_sku]])-FIND("/",Table14[[#This Row],[spawner_sku]])),Table1[Entity Prefab])),10,1,1,"Entities"))</f>
        <v>75</v>
      </c>
      <c r="CI472">
        <f ca="1">ROUND((Table14[[#This Row],[XP]]*Table14[[#This Row],[entity_spawned (AVG)]])*(Table14[[#This Row],[activating_chance]]/100),0)</f>
        <v>75</v>
      </c>
      <c r="CJ472" s="73" t="s">
        <v>351</v>
      </c>
    </row>
    <row r="473" spans="2:88" x14ac:dyDescent="0.25">
      <c r="B473" s="74" t="s">
        <v>515</v>
      </c>
      <c r="C473">
        <v>1</v>
      </c>
      <c r="D473" s="76">
        <v>140</v>
      </c>
      <c r="E473" s="76">
        <v>80</v>
      </c>
      <c r="F473" s="76">
        <f ca="1">INDIRECT(ADDRESS(11+(MATCH(RIGHT(Table245[[#This Row],[spawner_sku]],LEN(Table245[[#This Row],[spawner_sku]])-FIND("/",Table245[[#This Row],[spawner_sku]])),Table1[Entity Prefab])),10,1,1,"Entities"))</f>
        <v>25</v>
      </c>
      <c r="G473" s="76">
        <f ca="1">ROUND((Table245[[#This Row],[XP]]*Table245[[#This Row],[entity_spawned (AVG)]])*(Table245[[#This Row],[activating_chance]]/100),0)</f>
        <v>20</v>
      </c>
      <c r="H473" s="73" t="s">
        <v>351</v>
      </c>
      <c r="AX473" t="s">
        <v>260</v>
      </c>
      <c r="AY473">
        <v>1</v>
      </c>
      <c r="AZ473">
        <v>240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351</v>
      </c>
      <c r="CD473" t="s">
        <v>563</v>
      </c>
      <c r="CE473">
        <v>1</v>
      </c>
      <c r="CF473">
        <v>200</v>
      </c>
      <c r="CG473">
        <v>100</v>
      </c>
      <c r="CH473">
        <f ca="1">INDIRECT(ADDRESS(11+(MATCH(RIGHT(Table14[[#This Row],[spawner_sku]],LEN(Table14[[#This Row],[spawner_sku]])-FIND("/",Table14[[#This Row],[spawner_sku]])),Table1[Entity Prefab])),10,1,1,"Entities"))</f>
        <v>75</v>
      </c>
      <c r="CI473">
        <f ca="1">ROUND((Table14[[#This Row],[XP]]*Table14[[#This Row],[entity_spawned (AVG)]])*(Table14[[#This Row],[activating_chance]]/100),0)</f>
        <v>75</v>
      </c>
      <c r="CJ473" s="73" t="s">
        <v>351</v>
      </c>
    </row>
    <row r="474" spans="2:88" x14ac:dyDescent="0.25">
      <c r="B474" s="74" t="s">
        <v>515</v>
      </c>
      <c r="C474">
        <v>1</v>
      </c>
      <c r="D474" s="76">
        <v>150</v>
      </c>
      <c r="E474" s="76">
        <v>80</v>
      </c>
      <c r="F474" s="76">
        <f ca="1">INDIRECT(ADDRESS(11+(MATCH(RIGHT(Table245[[#This Row],[spawner_sku]],LEN(Table245[[#This Row],[spawner_sku]])-FIND("/",Table245[[#This Row],[spawner_sku]])),Table1[Entity Prefab])),10,1,1,"Entities"))</f>
        <v>25</v>
      </c>
      <c r="G474" s="76">
        <f ca="1">ROUND((Table245[[#This Row],[XP]]*Table245[[#This Row],[entity_spawned (AVG)]])*(Table245[[#This Row],[activating_chance]]/100),0)</f>
        <v>20</v>
      </c>
      <c r="H474" s="73" t="s">
        <v>351</v>
      </c>
      <c r="AX474" t="s">
        <v>260</v>
      </c>
      <c r="AY474">
        <v>1</v>
      </c>
      <c r="AZ474">
        <v>200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351</v>
      </c>
      <c r="CD474" t="s">
        <v>563</v>
      </c>
      <c r="CE474">
        <v>1</v>
      </c>
      <c r="CF474">
        <v>200</v>
      </c>
      <c r="CG474">
        <v>100</v>
      </c>
      <c r="CH474">
        <f ca="1">INDIRECT(ADDRESS(11+(MATCH(RIGHT(Table14[[#This Row],[spawner_sku]],LEN(Table14[[#This Row],[spawner_sku]])-FIND("/",Table14[[#This Row],[spawner_sku]])),Table1[Entity Prefab])),10,1,1,"Entities"))</f>
        <v>75</v>
      </c>
      <c r="CI474">
        <f ca="1">ROUND((Table14[[#This Row],[XP]]*Table14[[#This Row],[entity_spawned (AVG)]])*(Table14[[#This Row],[activating_chance]]/100),0)</f>
        <v>75</v>
      </c>
      <c r="CJ474" s="73" t="s">
        <v>351</v>
      </c>
    </row>
    <row r="475" spans="2:88" x14ac:dyDescent="0.25">
      <c r="B475" s="74" t="s">
        <v>250</v>
      </c>
      <c r="C475">
        <v>1</v>
      </c>
      <c r="D475" s="76">
        <v>420</v>
      </c>
      <c r="E475" s="76">
        <v>100</v>
      </c>
      <c r="F475" s="76">
        <f ca="1">INDIRECT(ADDRESS(11+(MATCH(RIGHT(Table245[[#This Row],[spawner_sku]],LEN(Table245[[#This Row],[spawner_sku]])-FIND("/",Table245[[#This Row],[spawner_sku]])),Table1[Entity Prefab])),10,1,1,"Entities"))</f>
        <v>83</v>
      </c>
      <c r="G475" s="76">
        <f ca="1">ROUND((Table245[[#This Row],[XP]]*Table245[[#This Row],[entity_spawned (AVG)]])*(Table245[[#This Row],[activating_chance]]/100),0)</f>
        <v>83</v>
      </c>
      <c r="H475" s="73" t="s">
        <v>352</v>
      </c>
      <c r="AX475" t="s">
        <v>260</v>
      </c>
      <c r="AY475">
        <v>1</v>
      </c>
      <c r="AZ475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351</v>
      </c>
      <c r="CD475" t="s">
        <v>563</v>
      </c>
      <c r="CE475">
        <v>1</v>
      </c>
      <c r="CF475">
        <v>200</v>
      </c>
      <c r="CG475">
        <v>100</v>
      </c>
      <c r="CH475">
        <f ca="1">INDIRECT(ADDRESS(11+(MATCH(RIGHT(Table14[[#This Row],[spawner_sku]],LEN(Table14[[#This Row],[spawner_sku]])-FIND("/",Table14[[#This Row],[spawner_sku]])),Table1[Entity Prefab])),10,1,1,"Entities"))</f>
        <v>75</v>
      </c>
      <c r="CI475">
        <f ca="1">ROUND((Table14[[#This Row],[XP]]*Table14[[#This Row],[entity_spawned (AVG)]])*(Table14[[#This Row],[activating_chance]]/100),0)</f>
        <v>75</v>
      </c>
      <c r="CJ475" s="73" t="s">
        <v>351</v>
      </c>
    </row>
    <row r="476" spans="2:88" x14ac:dyDescent="0.25">
      <c r="B476" s="74" t="s">
        <v>250</v>
      </c>
      <c r="C476">
        <v>1</v>
      </c>
      <c r="D476" s="76">
        <v>420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Prefab])),10,1,1,"Entities"))</f>
        <v>83</v>
      </c>
      <c r="G476" s="76">
        <f ca="1">ROUND((Table245[[#This Row],[XP]]*Table245[[#This Row],[entity_spawned (AVG)]])*(Table245[[#This Row],[activating_chance]]/100),0)</f>
        <v>83</v>
      </c>
      <c r="H476" s="73" t="s">
        <v>352</v>
      </c>
      <c r="AX476" t="s">
        <v>260</v>
      </c>
      <c r="AY476">
        <v>1</v>
      </c>
      <c r="AZ476">
        <v>240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351</v>
      </c>
      <c r="CD476" t="s">
        <v>563</v>
      </c>
      <c r="CE476">
        <v>1</v>
      </c>
      <c r="CF476">
        <v>140</v>
      </c>
      <c r="CG476">
        <v>80</v>
      </c>
      <c r="CH476">
        <f ca="1">INDIRECT(ADDRESS(11+(MATCH(RIGHT(Table14[[#This Row],[spawner_sku]],LEN(Table14[[#This Row],[spawner_sku]])-FIND("/",Table14[[#This Row],[spawner_sku]])),Table1[Entity Prefab])),10,1,1,"Entities"))</f>
        <v>75</v>
      </c>
      <c r="CI476">
        <f ca="1">ROUND((Table14[[#This Row],[XP]]*Table14[[#This Row],[entity_spawned (AVG)]])*(Table14[[#This Row],[activating_chance]]/100),0)</f>
        <v>60</v>
      </c>
      <c r="CJ476" s="73" t="s">
        <v>351</v>
      </c>
    </row>
    <row r="477" spans="2:88" x14ac:dyDescent="0.25">
      <c r="B477" s="74" t="s">
        <v>251</v>
      </c>
      <c r="C477">
        <v>1</v>
      </c>
      <c r="D477" s="76">
        <v>300</v>
      </c>
      <c r="E477" s="76">
        <v>100</v>
      </c>
      <c r="F477" s="76">
        <f ca="1">INDIRECT(ADDRESS(11+(MATCH(RIGHT(Table245[[#This Row],[spawner_sku]],LEN(Table245[[#This Row],[spawner_sku]])-FIND("/",Table245[[#This Row],[spawner_sku]])),Table1[Entity Prefab])),10,1,1,"Entities"))</f>
        <v>75</v>
      </c>
      <c r="G477" s="76">
        <f ca="1">ROUND((Table245[[#This Row],[XP]]*Table245[[#This Row],[entity_spawned (AVG)]])*(Table245[[#This Row],[activating_chance]]/100),0)</f>
        <v>75</v>
      </c>
      <c r="H477" s="73" t="s">
        <v>352</v>
      </c>
      <c r="AX477" t="s">
        <v>260</v>
      </c>
      <c r="AY477">
        <v>1</v>
      </c>
      <c r="AZ477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351</v>
      </c>
      <c r="CD477" t="s">
        <v>563</v>
      </c>
      <c r="CE477">
        <v>1</v>
      </c>
      <c r="CF477">
        <v>140</v>
      </c>
      <c r="CG477">
        <v>100</v>
      </c>
      <c r="CH477">
        <f ca="1">INDIRECT(ADDRESS(11+(MATCH(RIGHT(Table14[[#This Row],[spawner_sku]],LEN(Table14[[#This Row],[spawner_sku]])-FIND("/",Table14[[#This Row],[spawner_sku]])),Table1[Entity Prefab])),10,1,1,"Entities"))</f>
        <v>75</v>
      </c>
      <c r="CI477">
        <f ca="1">ROUND((Table14[[#This Row],[XP]]*Table14[[#This Row],[entity_spawned (AVG)]])*(Table14[[#This Row],[activating_chance]]/100),0)</f>
        <v>75</v>
      </c>
      <c r="CJ477" s="73" t="s">
        <v>351</v>
      </c>
    </row>
    <row r="478" spans="2:88" x14ac:dyDescent="0.25">
      <c r="B478" s="74" t="s">
        <v>251</v>
      </c>
      <c r="C478">
        <v>1</v>
      </c>
      <c r="D478" s="76">
        <v>300</v>
      </c>
      <c r="E478" s="76">
        <v>80</v>
      </c>
      <c r="F478" s="76">
        <f ca="1">INDIRECT(ADDRESS(11+(MATCH(RIGHT(Table245[[#This Row],[spawner_sku]],LEN(Table245[[#This Row],[spawner_sku]])-FIND("/",Table245[[#This Row],[spawner_sku]])),Table1[Entity Prefab])),10,1,1,"Entities"))</f>
        <v>75</v>
      </c>
      <c r="G478" s="76">
        <f ca="1">ROUND((Table245[[#This Row],[XP]]*Table245[[#This Row],[entity_spawned (AVG)]])*(Table245[[#This Row],[activating_chance]]/100),0)</f>
        <v>60</v>
      </c>
      <c r="H478" s="73" t="s">
        <v>352</v>
      </c>
      <c r="AX478" t="s">
        <v>260</v>
      </c>
      <c r="AY478">
        <v>1</v>
      </c>
      <c r="AZ478">
        <v>240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351</v>
      </c>
      <c r="CD478" t="s">
        <v>563</v>
      </c>
      <c r="CE478">
        <v>1</v>
      </c>
      <c r="CF478">
        <v>200</v>
      </c>
      <c r="CG478">
        <v>100</v>
      </c>
      <c r="CH478">
        <f ca="1">INDIRECT(ADDRESS(11+(MATCH(RIGHT(Table14[[#This Row],[spawner_sku]],LEN(Table14[[#This Row],[spawner_sku]])-FIND("/",Table14[[#This Row],[spawner_sku]])),Table1[Entity Prefab])),10,1,1,"Entities"))</f>
        <v>75</v>
      </c>
      <c r="CI478">
        <f ca="1">ROUND((Table14[[#This Row],[XP]]*Table14[[#This Row],[entity_spawned (AVG)]])*(Table14[[#This Row],[activating_chance]]/100),0)</f>
        <v>75</v>
      </c>
      <c r="CJ478" s="73" t="s">
        <v>351</v>
      </c>
    </row>
    <row r="479" spans="2:88" x14ac:dyDescent="0.25">
      <c r="B479" s="74" t="s">
        <v>251</v>
      </c>
      <c r="C479">
        <v>1</v>
      </c>
      <c r="D479" s="76">
        <v>300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Prefab])),10,1,1,"Entities"))</f>
        <v>75</v>
      </c>
      <c r="G479" s="76">
        <f ca="1">ROUND((Table245[[#This Row],[XP]]*Table245[[#This Row],[entity_spawned (AVG)]])*(Table245[[#This Row],[activating_chance]]/100),0)</f>
        <v>75</v>
      </c>
      <c r="H479" s="73" t="s">
        <v>352</v>
      </c>
      <c r="AX479" t="s">
        <v>260</v>
      </c>
      <c r="AY479">
        <v>1</v>
      </c>
      <c r="AZ479">
        <v>200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351</v>
      </c>
      <c r="CD479" t="s">
        <v>563</v>
      </c>
      <c r="CE479">
        <v>1</v>
      </c>
      <c r="CF479">
        <v>180</v>
      </c>
      <c r="CG479">
        <v>100</v>
      </c>
      <c r="CH479">
        <f ca="1">INDIRECT(ADDRESS(11+(MATCH(RIGHT(Table14[[#This Row],[spawner_sku]],LEN(Table14[[#This Row],[spawner_sku]])-FIND("/",Table14[[#This Row],[spawner_sku]])),Table1[Entity Prefab])),10,1,1,"Entities"))</f>
        <v>75</v>
      </c>
      <c r="CI479">
        <f ca="1">ROUND((Table14[[#This Row],[XP]]*Table14[[#This Row],[entity_spawned (AVG)]])*(Table14[[#This Row],[activating_chance]]/100),0)</f>
        <v>75</v>
      </c>
      <c r="CJ479" s="73" t="s">
        <v>351</v>
      </c>
    </row>
    <row r="480" spans="2:88" x14ac:dyDescent="0.25">
      <c r="B480" s="74" t="s">
        <v>251</v>
      </c>
      <c r="C480">
        <v>1</v>
      </c>
      <c r="D480" s="76">
        <v>260</v>
      </c>
      <c r="E480" s="76">
        <v>100</v>
      </c>
      <c r="F480" s="76">
        <f ca="1">INDIRECT(ADDRESS(11+(MATCH(RIGHT(Table245[[#This Row],[spawner_sku]],LEN(Table245[[#This Row],[spawner_sku]])-FIND("/",Table245[[#This Row],[spawner_sku]])),Table1[Entity Prefab])),10,1,1,"Entities"))</f>
        <v>75</v>
      </c>
      <c r="G480" s="76">
        <f ca="1">ROUND((Table245[[#This Row],[XP]]*Table245[[#This Row],[entity_spawned (AVG)]])*(Table245[[#This Row],[activating_chance]]/100),0)</f>
        <v>75</v>
      </c>
      <c r="H480" s="73" t="s">
        <v>352</v>
      </c>
      <c r="AX480" t="s">
        <v>260</v>
      </c>
      <c r="AY480">
        <v>1</v>
      </c>
      <c r="AZ480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351</v>
      </c>
      <c r="CD480" t="s">
        <v>563</v>
      </c>
      <c r="CE480">
        <v>1</v>
      </c>
      <c r="CF480">
        <v>200</v>
      </c>
      <c r="CG480">
        <v>100</v>
      </c>
      <c r="CH480">
        <f ca="1">INDIRECT(ADDRESS(11+(MATCH(RIGHT(Table14[[#This Row],[spawner_sku]],LEN(Table14[[#This Row],[spawner_sku]])-FIND("/",Table14[[#This Row],[spawner_sku]])),Table1[Entity Prefab])),10,1,1,"Entities"))</f>
        <v>75</v>
      </c>
      <c r="CI480">
        <f ca="1">ROUND((Table14[[#This Row],[XP]]*Table14[[#This Row],[entity_spawned (AVG)]])*(Table14[[#This Row],[activating_chance]]/100),0)</f>
        <v>75</v>
      </c>
      <c r="CJ480" s="73" t="s">
        <v>351</v>
      </c>
    </row>
    <row r="481" spans="2:88" x14ac:dyDescent="0.25">
      <c r="B481" s="74" t="s">
        <v>415</v>
      </c>
      <c r="C481">
        <v>1</v>
      </c>
      <c r="D481" s="76">
        <v>300</v>
      </c>
      <c r="E481" s="76">
        <v>100</v>
      </c>
      <c r="F481" s="76">
        <f ca="1">INDIRECT(ADDRESS(11+(MATCH(RIGHT(Table245[[#This Row],[spawner_sku]],LEN(Table245[[#This Row],[spawner_sku]])-FIND("/",Table245[[#This Row],[spawner_sku]])),Table1[Entity Prefab])),10,1,1,"Entities"))</f>
        <v>75</v>
      </c>
      <c r="G481" s="76">
        <f ca="1">ROUND((Table245[[#This Row],[XP]]*Table245[[#This Row],[entity_spawned (AVG)]])*(Table245[[#This Row],[activating_chance]]/100),0)</f>
        <v>75</v>
      </c>
      <c r="H481" s="73" t="s">
        <v>352</v>
      </c>
      <c r="AX481" t="s">
        <v>260</v>
      </c>
      <c r="AY481">
        <v>1</v>
      </c>
      <c r="AZ481">
        <v>240</v>
      </c>
      <c r="BA481" s="76">
        <v>100</v>
      </c>
      <c r="BB481">
        <f ca="1">INDIRECT(ADDRESS(11+(MATCH(RIGHT(Table61011[[#This Row],[spawner_sku]],LEN(Table61011[[#This Row],[spawner_sku]])-FIND("/",Table61011[[#This Row],[spawner_sku]])),Table1[Entity Prefab])),10,1,1,"Entities"))</f>
        <v>50</v>
      </c>
      <c r="BC481" s="76">
        <f ca="1">ROUND((Table61011[[#This Row],[XP]]*Table61011[[#This Row],[entity_spawned (AVG)]])*(Table61011[[#This Row],[activating_chance]]/100),0)</f>
        <v>50</v>
      </c>
      <c r="BD481" s="73" t="s">
        <v>351</v>
      </c>
      <c r="CD481" t="s">
        <v>563</v>
      </c>
      <c r="CE481">
        <v>1</v>
      </c>
      <c r="CF481">
        <v>120</v>
      </c>
      <c r="CG481">
        <v>100</v>
      </c>
      <c r="CH481">
        <f ca="1">INDIRECT(ADDRESS(11+(MATCH(RIGHT(Table14[[#This Row],[spawner_sku]],LEN(Table14[[#This Row],[spawner_sku]])-FIND("/",Table14[[#This Row],[spawner_sku]])),Table1[Entity Prefab])),10,1,1,"Entities"))</f>
        <v>75</v>
      </c>
      <c r="CI481">
        <f ca="1">ROUND((Table14[[#This Row],[XP]]*Table14[[#This Row],[entity_spawned (AVG)]])*(Table14[[#This Row],[activating_chance]]/100),0)</f>
        <v>75</v>
      </c>
      <c r="CJ481" s="73" t="s">
        <v>351</v>
      </c>
    </row>
    <row r="482" spans="2:88" x14ac:dyDescent="0.25">
      <c r="B482" s="74" t="s">
        <v>415</v>
      </c>
      <c r="C482">
        <v>1</v>
      </c>
      <c r="D482" s="76">
        <v>300</v>
      </c>
      <c r="E482" s="76">
        <v>100</v>
      </c>
      <c r="F482" s="76">
        <f ca="1">INDIRECT(ADDRESS(11+(MATCH(RIGHT(Table245[[#This Row],[spawner_sku]],LEN(Table245[[#This Row],[spawner_sku]])-FIND("/",Table245[[#This Row],[spawner_sku]])),Table1[Entity Prefab])),10,1,1,"Entities"))</f>
        <v>75</v>
      </c>
      <c r="G482" s="76">
        <f ca="1">ROUND((Table245[[#This Row],[XP]]*Table245[[#This Row],[entity_spawned (AVG)]])*(Table245[[#This Row],[activating_chance]]/100),0)</f>
        <v>75</v>
      </c>
      <c r="H482" s="73" t="s">
        <v>352</v>
      </c>
      <c r="AX482" t="s">
        <v>260</v>
      </c>
      <c r="AY482">
        <v>1</v>
      </c>
      <c r="AZ482">
        <v>240</v>
      </c>
      <c r="BA482" s="76">
        <v>30</v>
      </c>
      <c r="BB482">
        <f ca="1">INDIRECT(ADDRESS(11+(MATCH(RIGHT(Table61011[[#This Row],[spawner_sku]],LEN(Table61011[[#This Row],[spawner_sku]])-FIND("/",Table61011[[#This Row],[spawner_sku]])),Table1[Entity Prefab])),10,1,1,"Entities"))</f>
        <v>50</v>
      </c>
      <c r="BC482" s="76">
        <f ca="1">ROUND((Table61011[[#This Row],[XP]]*Table61011[[#This Row],[entity_spawned (AVG)]])*(Table61011[[#This Row],[activating_chance]]/100),0)</f>
        <v>15</v>
      </c>
      <c r="BD482" s="73" t="s">
        <v>351</v>
      </c>
      <c r="CD482" t="s">
        <v>563</v>
      </c>
      <c r="CE482">
        <v>1</v>
      </c>
      <c r="CF482">
        <v>200</v>
      </c>
      <c r="CG482">
        <v>100</v>
      </c>
      <c r="CH482">
        <f ca="1">INDIRECT(ADDRESS(11+(MATCH(RIGHT(Table14[[#This Row],[spawner_sku]],LEN(Table14[[#This Row],[spawner_sku]])-FIND("/",Table14[[#This Row],[spawner_sku]])),Table1[Entity Prefab])),10,1,1,"Entities"))</f>
        <v>75</v>
      </c>
      <c r="CI482">
        <f ca="1">ROUND((Table14[[#This Row],[XP]]*Table14[[#This Row],[entity_spawned (AVG)]])*(Table14[[#This Row],[activating_chance]]/100),0)</f>
        <v>75</v>
      </c>
      <c r="CJ482" s="73" t="s">
        <v>351</v>
      </c>
    </row>
    <row r="483" spans="2:88" x14ac:dyDescent="0.25">
      <c r="B483" s="74" t="s">
        <v>415</v>
      </c>
      <c r="C483">
        <v>1</v>
      </c>
      <c r="D483" s="76">
        <v>300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Prefab])),10,1,1,"Entities"))</f>
        <v>75</v>
      </c>
      <c r="G483" s="76">
        <f ca="1">ROUND((Table245[[#This Row],[XP]]*Table245[[#This Row],[entity_spawned (AVG)]])*(Table245[[#This Row],[activating_chance]]/100),0)</f>
        <v>75</v>
      </c>
      <c r="H483" s="73" t="s">
        <v>352</v>
      </c>
      <c r="AX483" t="s">
        <v>260</v>
      </c>
      <c r="AY483">
        <v>1</v>
      </c>
      <c r="AZ483">
        <v>220</v>
      </c>
      <c r="BA483" s="76">
        <v>100</v>
      </c>
      <c r="BB483">
        <f ca="1">INDIRECT(ADDRESS(11+(MATCH(RIGHT(Table61011[[#This Row],[spawner_sku]],LEN(Table61011[[#This Row],[spawner_sku]])-FIND("/",Table61011[[#This Row],[spawner_sku]])),Table1[Entity Prefab])),10,1,1,"Entities"))</f>
        <v>50</v>
      </c>
      <c r="BC483" s="76">
        <f ca="1">ROUND((Table61011[[#This Row],[XP]]*Table61011[[#This Row],[entity_spawned (AVG)]])*(Table61011[[#This Row],[activating_chance]]/100),0)</f>
        <v>50</v>
      </c>
      <c r="BD483" s="73" t="s">
        <v>351</v>
      </c>
      <c r="CD483" t="s">
        <v>563</v>
      </c>
      <c r="CE483">
        <v>1</v>
      </c>
      <c r="CF483">
        <v>200</v>
      </c>
      <c r="CG483">
        <v>100</v>
      </c>
      <c r="CH483">
        <f ca="1">INDIRECT(ADDRESS(11+(MATCH(RIGHT(Table14[[#This Row],[spawner_sku]],LEN(Table14[[#This Row],[spawner_sku]])-FIND("/",Table14[[#This Row],[spawner_sku]])),Table1[Entity Prefab])),10,1,1,"Entities"))</f>
        <v>75</v>
      </c>
      <c r="CI483">
        <f ca="1">ROUND((Table14[[#This Row],[XP]]*Table14[[#This Row],[entity_spawned (AVG)]])*(Table14[[#This Row],[activating_chance]]/100),0)</f>
        <v>75</v>
      </c>
      <c r="CJ483" s="73" t="s">
        <v>351</v>
      </c>
    </row>
    <row r="484" spans="2:88" x14ac:dyDescent="0.25">
      <c r="B484" s="74" t="s">
        <v>415</v>
      </c>
      <c r="C484">
        <v>1</v>
      </c>
      <c r="D484" s="76">
        <v>300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Prefab])),10,1,1,"Entities"))</f>
        <v>75</v>
      </c>
      <c r="G484" s="76">
        <f ca="1">ROUND((Table245[[#This Row],[XP]]*Table245[[#This Row],[entity_spawned (AVG)]])*(Table245[[#This Row],[activating_chance]]/100),0)</f>
        <v>75</v>
      </c>
      <c r="H484" s="73" t="s">
        <v>352</v>
      </c>
      <c r="AX484" t="s">
        <v>260</v>
      </c>
      <c r="AY484">
        <v>1</v>
      </c>
      <c r="AZ484">
        <v>220</v>
      </c>
      <c r="BA484" s="76">
        <v>60</v>
      </c>
      <c r="BB484">
        <f ca="1">INDIRECT(ADDRESS(11+(MATCH(RIGHT(Table61011[[#This Row],[spawner_sku]],LEN(Table61011[[#This Row],[spawner_sku]])-FIND("/",Table61011[[#This Row],[spawner_sku]])),Table1[Entity Prefab])),10,1,1,"Entities"))</f>
        <v>50</v>
      </c>
      <c r="BC484" s="76">
        <f ca="1">ROUND((Table61011[[#This Row],[XP]]*Table61011[[#This Row],[entity_spawned (AVG)]])*(Table61011[[#This Row],[activating_chance]]/100),0)</f>
        <v>30</v>
      </c>
      <c r="BD484" s="73" t="s">
        <v>351</v>
      </c>
      <c r="CD484" t="s">
        <v>563</v>
      </c>
      <c r="CE484">
        <v>1</v>
      </c>
      <c r="CF484">
        <v>200</v>
      </c>
      <c r="CG484">
        <v>70</v>
      </c>
      <c r="CH484">
        <f ca="1">INDIRECT(ADDRESS(11+(MATCH(RIGHT(Table14[[#This Row],[spawner_sku]],LEN(Table14[[#This Row],[spawner_sku]])-FIND("/",Table14[[#This Row],[spawner_sku]])),Table1[Entity Prefab])),10,1,1,"Entities"))</f>
        <v>75</v>
      </c>
      <c r="CI484">
        <f ca="1">ROUND((Table14[[#This Row],[XP]]*Table14[[#This Row],[entity_spawned (AVG)]])*(Table14[[#This Row],[activating_chance]]/100),0)</f>
        <v>53</v>
      </c>
      <c r="CJ484" s="73" t="s">
        <v>351</v>
      </c>
    </row>
    <row r="485" spans="2:88" x14ac:dyDescent="0.25">
      <c r="B485" s="74" t="s">
        <v>416</v>
      </c>
      <c r="C485">
        <v>1</v>
      </c>
      <c r="D485" s="76">
        <v>270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352</v>
      </c>
      <c r="AX485" t="s">
        <v>260</v>
      </c>
      <c r="AY485">
        <v>1</v>
      </c>
      <c r="AZ485">
        <v>240</v>
      </c>
      <c r="BA485" s="76">
        <v>100</v>
      </c>
      <c r="BB485">
        <f ca="1">INDIRECT(ADDRESS(11+(MATCH(RIGHT(Table61011[[#This Row],[spawner_sku]],LEN(Table61011[[#This Row],[spawner_sku]])-FIND("/",Table61011[[#This Row],[spawner_sku]])),Table1[Entity Prefab])),10,1,1,"Entities"))</f>
        <v>50</v>
      </c>
      <c r="BC485" s="76">
        <f ca="1">ROUND((Table61011[[#This Row],[XP]]*Table61011[[#This Row],[entity_spawned (AVG)]])*(Table61011[[#This Row],[activating_chance]]/100),0)</f>
        <v>50</v>
      </c>
      <c r="BD485" s="73" t="s">
        <v>351</v>
      </c>
      <c r="CD485" t="s">
        <v>563</v>
      </c>
      <c r="CE485">
        <v>1</v>
      </c>
      <c r="CF485">
        <v>200</v>
      </c>
      <c r="CG485">
        <v>100</v>
      </c>
      <c r="CH485">
        <f ca="1">INDIRECT(ADDRESS(11+(MATCH(RIGHT(Table14[[#This Row],[spawner_sku]],LEN(Table14[[#This Row],[spawner_sku]])-FIND("/",Table14[[#This Row],[spawner_sku]])),Table1[Entity Prefab])),10,1,1,"Entities"))</f>
        <v>75</v>
      </c>
      <c r="CI485">
        <f ca="1">ROUND((Table14[[#This Row],[XP]]*Table14[[#This Row],[entity_spawned (AVG)]])*(Table14[[#This Row],[activating_chance]]/100),0)</f>
        <v>75</v>
      </c>
      <c r="CJ485" s="73" t="s">
        <v>351</v>
      </c>
    </row>
    <row r="486" spans="2:88" x14ac:dyDescent="0.25">
      <c r="B486" s="74" t="s">
        <v>416</v>
      </c>
      <c r="C486">
        <v>1</v>
      </c>
      <c r="D486" s="76">
        <v>270</v>
      </c>
      <c r="E486" s="76">
        <v>100</v>
      </c>
      <c r="F486" s="76">
        <f ca="1">INDIRECT(ADDRESS(11+(MATCH(RIGHT(Table245[[#This Row],[spawner_sku]],LEN(Table245[[#This Row],[spawner_sku]])-FIND("/",Table245[[#This Row],[spawner_sku]])),Table1[Entity Prefab])),10,1,1,"Entities"))</f>
        <v>75</v>
      </c>
      <c r="G486" s="76">
        <f ca="1">ROUND((Table245[[#This Row],[XP]]*Table245[[#This Row],[entity_spawned (AVG)]])*(Table245[[#This Row],[activating_chance]]/100),0)</f>
        <v>75</v>
      </c>
      <c r="H486" s="73" t="s">
        <v>352</v>
      </c>
      <c r="AX486" t="s">
        <v>260</v>
      </c>
      <c r="AY486">
        <v>1</v>
      </c>
      <c r="AZ486">
        <v>200</v>
      </c>
      <c r="BA486" s="76">
        <v>30</v>
      </c>
      <c r="BB486">
        <f ca="1">INDIRECT(ADDRESS(11+(MATCH(RIGHT(Table61011[[#This Row],[spawner_sku]],LEN(Table61011[[#This Row],[spawner_sku]])-FIND("/",Table61011[[#This Row],[spawner_sku]])),Table1[Entity Prefab])),10,1,1,"Entities"))</f>
        <v>50</v>
      </c>
      <c r="BC486" s="76">
        <f ca="1">ROUND((Table61011[[#This Row],[XP]]*Table61011[[#This Row],[entity_spawned (AVG)]])*(Table61011[[#This Row],[activating_chance]]/100),0)</f>
        <v>15</v>
      </c>
      <c r="BD486" s="73" t="s">
        <v>351</v>
      </c>
      <c r="CD486" t="s">
        <v>563</v>
      </c>
      <c r="CE486">
        <v>1</v>
      </c>
      <c r="CF486">
        <v>100</v>
      </c>
      <c r="CG486">
        <v>100</v>
      </c>
      <c r="CH486">
        <f ca="1">INDIRECT(ADDRESS(11+(MATCH(RIGHT(Table14[[#This Row],[spawner_sku]],LEN(Table14[[#This Row],[spawner_sku]])-FIND("/",Table14[[#This Row],[spawner_sku]])),Table1[Entity Prefab])),10,1,1,"Entities"))</f>
        <v>75</v>
      </c>
      <c r="CI486">
        <f ca="1">ROUND((Table14[[#This Row],[XP]]*Table14[[#This Row],[entity_spawned (AVG)]])*(Table14[[#This Row],[activating_chance]]/100),0)</f>
        <v>75</v>
      </c>
      <c r="CJ486" s="73" t="s">
        <v>351</v>
      </c>
    </row>
    <row r="487" spans="2:88" x14ac:dyDescent="0.25">
      <c r="B487" s="74" t="s">
        <v>416</v>
      </c>
      <c r="C487">
        <v>1</v>
      </c>
      <c r="D487" s="76">
        <v>270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">
        <v>352</v>
      </c>
      <c r="AX487" t="s">
        <v>260</v>
      </c>
      <c r="AY487">
        <v>1</v>
      </c>
      <c r="AZ487">
        <v>200</v>
      </c>
      <c r="BA487" s="76">
        <v>100</v>
      </c>
      <c r="BB487">
        <f ca="1">INDIRECT(ADDRESS(11+(MATCH(RIGHT(Table61011[[#This Row],[spawner_sku]],LEN(Table61011[[#This Row],[spawner_sku]])-FIND("/",Table61011[[#This Row],[spawner_sku]])),Table1[Entity Prefab])),10,1,1,"Entities"))</f>
        <v>50</v>
      </c>
      <c r="BC487" s="76">
        <f ca="1">ROUND((Table61011[[#This Row],[XP]]*Table61011[[#This Row],[entity_spawned (AVG)]])*(Table61011[[#This Row],[activating_chance]]/100),0)</f>
        <v>50</v>
      </c>
      <c r="BD487" s="73" t="s">
        <v>351</v>
      </c>
      <c r="CD487" t="s">
        <v>563</v>
      </c>
      <c r="CE487">
        <v>1</v>
      </c>
      <c r="CF487">
        <v>200</v>
      </c>
      <c r="CG487">
        <v>30</v>
      </c>
      <c r="CH487">
        <f ca="1">INDIRECT(ADDRESS(11+(MATCH(RIGHT(Table14[[#This Row],[spawner_sku]],LEN(Table14[[#This Row],[spawner_sku]])-FIND("/",Table14[[#This Row],[spawner_sku]])),Table1[Entity Prefab])),10,1,1,"Entities"))</f>
        <v>75</v>
      </c>
      <c r="CI487">
        <f ca="1">ROUND((Table14[[#This Row],[XP]]*Table14[[#This Row],[entity_spawned (AVG)]])*(Table14[[#This Row],[activating_chance]]/100),0)</f>
        <v>23</v>
      </c>
      <c r="CJ487" s="73" t="s">
        <v>351</v>
      </c>
    </row>
    <row r="488" spans="2:88" x14ac:dyDescent="0.25">
      <c r="B488" s="74" t="s">
        <v>416</v>
      </c>
      <c r="C488">
        <v>1</v>
      </c>
      <c r="D488" s="76">
        <v>270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">
        <v>352</v>
      </c>
      <c r="AX488" t="s">
        <v>260</v>
      </c>
      <c r="AY488">
        <v>1</v>
      </c>
      <c r="AZ488">
        <v>240</v>
      </c>
      <c r="BA488" s="76">
        <v>100</v>
      </c>
      <c r="BB488">
        <f ca="1">INDIRECT(ADDRESS(11+(MATCH(RIGHT(Table61011[[#This Row],[spawner_sku]],LEN(Table61011[[#This Row],[spawner_sku]])-FIND("/",Table61011[[#This Row],[spawner_sku]])),Table1[Entity Prefab])),10,1,1,"Entities"))</f>
        <v>50</v>
      </c>
      <c r="BC488" s="76">
        <f ca="1">ROUND((Table61011[[#This Row],[XP]]*Table61011[[#This Row],[entity_spawned (AVG)]])*(Table61011[[#This Row],[activating_chance]]/100),0)</f>
        <v>50</v>
      </c>
      <c r="BD488" s="73" t="s">
        <v>351</v>
      </c>
      <c r="CD488" t="s">
        <v>563</v>
      </c>
      <c r="CE488">
        <v>1</v>
      </c>
      <c r="CF488">
        <v>200</v>
      </c>
      <c r="CG488">
        <v>100</v>
      </c>
      <c r="CH488">
        <f ca="1">INDIRECT(ADDRESS(11+(MATCH(RIGHT(Table14[[#This Row],[spawner_sku]],LEN(Table14[[#This Row],[spawner_sku]])-FIND("/",Table14[[#This Row],[spawner_sku]])),Table1[Entity Prefab])),10,1,1,"Entities"))</f>
        <v>75</v>
      </c>
      <c r="CI488">
        <f ca="1">ROUND((Table14[[#This Row],[XP]]*Table14[[#This Row],[entity_spawned (AVG)]])*(Table14[[#This Row],[activating_chance]]/100),0)</f>
        <v>75</v>
      </c>
      <c r="CJ488" s="73" t="s">
        <v>351</v>
      </c>
    </row>
    <row r="489" spans="2:88" x14ac:dyDescent="0.25">
      <c r="B489" s="74" t="s">
        <v>464</v>
      </c>
      <c r="C489">
        <v>1</v>
      </c>
      <c r="D489" s="76">
        <v>280</v>
      </c>
      <c r="E489" s="76">
        <v>50</v>
      </c>
      <c r="F489" s="76">
        <f ca="1">INDIRECT(ADDRESS(11+(MATCH(RIGHT(Table245[[#This Row],[spawner_sku]],LEN(Table245[[#This Row],[spawner_sku]])-FIND("/",Table245[[#This Row],[spawner_sku]])),Table1[Entity Prefab])),10,1,1,"Entities"))</f>
        <v>55</v>
      </c>
      <c r="G489" s="76">
        <f ca="1">ROUND((Table245[[#This Row],[XP]]*Table245[[#This Row],[entity_spawned (AVG)]])*(Table245[[#This Row],[activating_chance]]/100),0)</f>
        <v>28</v>
      </c>
      <c r="H489" s="73" t="s">
        <v>352</v>
      </c>
      <c r="AX489" t="s">
        <v>260</v>
      </c>
      <c r="AY489">
        <v>1</v>
      </c>
      <c r="AZ489">
        <v>240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351</v>
      </c>
      <c r="CD489" t="s">
        <v>563</v>
      </c>
      <c r="CE489">
        <v>1</v>
      </c>
      <c r="CF489">
        <v>150</v>
      </c>
      <c r="CG489">
        <v>100</v>
      </c>
      <c r="CH489">
        <f ca="1">INDIRECT(ADDRESS(11+(MATCH(RIGHT(Table14[[#This Row],[spawner_sku]],LEN(Table14[[#This Row],[spawner_sku]])-FIND("/",Table14[[#This Row],[spawner_sku]])),Table1[Entity Prefab])),10,1,1,"Entities"))</f>
        <v>75</v>
      </c>
      <c r="CI489">
        <f ca="1">ROUND((Table14[[#This Row],[XP]]*Table14[[#This Row],[entity_spawned (AVG)]])*(Table14[[#This Row],[activating_chance]]/100),0)</f>
        <v>75</v>
      </c>
      <c r="CJ489" s="73" t="s">
        <v>351</v>
      </c>
    </row>
    <row r="490" spans="2:88" x14ac:dyDescent="0.25">
      <c r="B490" s="74" t="s">
        <v>464</v>
      </c>
      <c r="C490">
        <v>1</v>
      </c>
      <c r="D490" s="76">
        <v>310</v>
      </c>
      <c r="E490" s="76">
        <v>100</v>
      </c>
      <c r="F490" s="76">
        <f ca="1">INDIRECT(ADDRESS(11+(MATCH(RIGHT(Table245[[#This Row],[spawner_sku]],LEN(Table245[[#This Row],[spawner_sku]])-FIND("/",Table245[[#This Row],[spawner_sku]])),Table1[Entity Prefab])),10,1,1,"Entities"))</f>
        <v>55</v>
      </c>
      <c r="G490" s="76">
        <f ca="1">ROUND((Table245[[#This Row],[XP]]*Table245[[#This Row],[entity_spawned (AVG)]])*(Table245[[#This Row],[activating_chance]]/100),0)</f>
        <v>55</v>
      </c>
      <c r="H490" s="73" t="s">
        <v>352</v>
      </c>
      <c r="AX490" t="s">
        <v>260</v>
      </c>
      <c r="AY490">
        <v>1</v>
      </c>
      <c r="AZ490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351</v>
      </c>
      <c r="CD490" t="s">
        <v>563</v>
      </c>
      <c r="CE490">
        <v>1</v>
      </c>
      <c r="CF490">
        <v>150</v>
      </c>
      <c r="CG490">
        <v>100</v>
      </c>
      <c r="CH490">
        <f ca="1">INDIRECT(ADDRESS(11+(MATCH(RIGHT(Table14[[#This Row],[spawner_sku]],LEN(Table14[[#This Row],[spawner_sku]])-FIND("/",Table14[[#This Row],[spawner_sku]])),Table1[Entity Prefab])),10,1,1,"Entities"))</f>
        <v>75</v>
      </c>
      <c r="CI490">
        <f ca="1">ROUND((Table14[[#This Row],[XP]]*Table14[[#This Row],[entity_spawned (AVG)]])*(Table14[[#This Row],[activating_chance]]/100),0)</f>
        <v>75</v>
      </c>
      <c r="CJ490" s="73" t="s">
        <v>351</v>
      </c>
    </row>
    <row r="491" spans="2:88" x14ac:dyDescent="0.25">
      <c r="B491" s="74" t="s">
        <v>464</v>
      </c>
      <c r="C491">
        <v>1</v>
      </c>
      <c r="D491" s="76">
        <v>310</v>
      </c>
      <c r="E491" s="76">
        <v>100</v>
      </c>
      <c r="F491" s="76">
        <f ca="1">INDIRECT(ADDRESS(11+(MATCH(RIGHT(Table245[[#This Row],[spawner_sku]],LEN(Table245[[#This Row],[spawner_sku]])-FIND("/",Table245[[#This Row],[spawner_sku]])),Table1[Entity Prefab])),10,1,1,"Entities"))</f>
        <v>55</v>
      </c>
      <c r="G491" s="76">
        <f ca="1">ROUND((Table245[[#This Row],[XP]]*Table245[[#This Row],[entity_spawned (AVG)]])*(Table245[[#This Row],[activating_chance]]/100),0)</f>
        <v>55</v>
      </c>
      <c r="H491" s="73" t="s">
        <v>352</v>
      </c>
      <c r="AX491" t="s">
        <v>408</v>
      </c>
      <c r="AY491">
        <v>1</v>
      </c>
      <c r="AZ491">
        <v>240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351</v>
      </c>
      <c r="CD491" t="s">
        <v>563</v>
      </c>
      <c r="CE491">
        <v>1</v>
      </c>
      <c r="CF491">
        <v>180</v>
      </c>
      <c r="CG491">
        <v>100</v>
      </c>
      <c r="CH491">
        <f ca="1">INDIRECT(ADDRESS(11+(MATCH(RIGHT(Table14[[#This Row],[spawner_sku]],LEN(Table14[[#This Row],[spawner_sku]])-FIND("/",Table14[[#This Row],[spawner_sku]])),Table1[Entity Prefab])),10,1,1,"Entities"))</f>
        <v>75</v>
      </c>
      <c r="CI491">
        <f ca="1">ROUND((Table14[[#This Row],[XP]]*Table14[[#This Row],[entity_spawned (AVG)]])*(Table14[[#This Row],[activating_chance]]/100),0)</f>
        <v>75</v>
      </c>
      <c r="CJ491" s="73" t="s">
        <v>351</v>
      </c>
    </row>
    <row r="492" spans="2:88" x14ac:dyDescent="0.25">
      <c r="B492" s="74" t="s">
        <v>464</v>
      </c>
      <c r="C492">
        <v>1</v>
      </c>
      <c r="D492" s="76">
        <v>280</v>
      </c>
      <c r="E492" s="76">
        <v>50</v>
      </c>
      <c r="F492" s="76">
        <f ca="1">INDIRECT(ADDRESS(11+(MATCH(RIGHT(Table245[[#This Row],[spawner_sku]],LEN(Table245[[#This Row],[spawner_sku]])-FIND("/",Table245[[#This Row],[spawner_sku]])),Table1[Entity Prefab])),10,1,1,"Entities"))</f>
        <v>55</v>
      </c>
      <c r="G492" s="76">
        <f ca="1">ROUND((Table245[[#This Row],[XP]]*Table245[[#This Row],[entity_spawned (AVG)]])*(Table245[[#This Row],[activating_chance]]/100),0)</f>
        <v>28</v>
      </c>
      <c r="H492" s="73" t="s">
        <v>352</v>
      </c>
      <c r="AX492" t="s">
        <v>408</v>
      </c>
      <c r="AY492">
        <v>1</v>
      </c>
      <c r="AZ492">
        <v>220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351</v>
      </c>
      <c r="CD492" t="s">
        <v>563</v>
      </c>
      <c r="CE492">
        <v>1</v>
      </c>
      <c r="CF492">
        <v>200</v>
      </c>
      <c r="CG492">
        <v>100</v>
      </c>
      <c r="CH492">
        <f ca="1">INDIRECT(ADDRESS(11+(MATCH(RIGHT(Table14[[#This Row],[spawner_sku]],LEN(Table14[[#This Row],[spawner_sku]])-FIND("/",Table14[[#This Row],[spawner_sku]])),Table1[Entity Prefab])),10,1,1,"Entities"))</f>
        <v>75</v>
      </c>
      <c r="CI492">
        <f ca="1">ROUND((Table14[[#This Row],[XP]]*Table14[[#This Row],[entity_spawned (AVG)]])*(Table14[[#This Row],[activating_chance]]/100),0)</f>
        <v>75</v>
      </c>
      <c r="CJ492" s="73" t="s">
        <v>351</v>
      </c>
    </row>
    <row r="493" spans="2:88" x14ac:dyDescent="0.25">
      <c r="B493" s="74" t="s">
        <v>252</v>
      </c>
      <c r="C493">
        <v>1</v>
      </c>
      <c r="D493" s="76">
        <v>230</v>
      </c>
      <c r="E493" s="76">
        <v>80</v>
      </c>
      <c r="F493" s="76">
        <f ca="1">INDIRECT(ADDRESS(11+(MATCH(RIGHT(Table245[[#This Row],[spawner_sku]],LEN(Table245[[#This Row],[spawner_sku]])-FIND("/",Table245[[#This Row],[spawner_sku]])),Table1[Entity Prefab])),10,1,1,"Entities"))</f>
        <v>50</v>
      </c>
      <c r="G493" s="76">
        <f ca="1">ROUND((Table245[[#This Row],[XP]]*Table245[[#This Row],[entity_spawned (AVG)]])*(Table245[[#This Row],[activating_chance]]/100),0)</f>
        <v>40</v>
      </c>
      <c r="H493" s="73" t="s">
        <v>351</v>
      </c>
      <c r="AX493" t="s">
        <v>346</v>
      </c>
      <c r="AY493">
        <v>1</v>
      </c>
      <c r="AZ493">
        <v>240</v>
      </c>
      <c r="BA493" s="76">
        <v>100</v>
      </c>
      <c r="BB493">
        <f ca="1">INDIRECT(ADDRESS(11+(MATCH(RIGHT(Table61011[[#This Row],[spawner_sku]],LEN(Table61011[[#This Row],[spawner_sku]])-FIND("/",Table61011[[#This Row],[spawner_sku]])),Table1[Entity Prefab])),10,1,1,"Entities"))</f>
        <v>50</v>
      </c>
      <c r="BC493" s="76">
        <f ca="1">ROUND((Table61011[[#This Row],[XP]]*Table61011[[#This Row],[entity_spawned (AVG)]])*(Table61011[[#This Row],[activating_chance]]/100),0)</f>
        <v>50</v>
      </c>
      <c r="BD493" s="73" t="s">
        <v>351</v>
      </c>
      <c r="CD493" t="s">
        <v>563</v>
      </c>
      <c r="CE493">
        <v>1</v>
      </c>
      <c r="CF493">
        <v>200</v>
      </c>
      <c r="CG493">
        <v>80</v>
      </c>
      <c r="CH493">
        <f ca="1">INDIRECT(ADDRESS(11+(MATCH(RIGHT(Table14[[#This Row],[spawner_sku]],LEN(Table14[[#This Row],[spawner_sku]])-FIND("/",Table14[[#This Row],[spawner_sku]])),Table1[Entity Prefab])),10,1,1,"Entities"))</f>
        <v>75</v>
      </c>
      <c r="CI493">
        <f ca="1">ROUND((Table14[[#This Row],[XP]]*Table14[[#This Row],[entity_spawned (AVG)]])*(Table14[[#This Row],[activating_chance]]/100),0)</f>
        <v>60</v>
      </c>
      <c r="CJ493" s="73" t="s">
        <v>351</v>
      </c>
    </row>
    <row r="494" spans="2:88" x14ac:dyDescent="0.25">
      <c r="B494" s="74" t="s">
        <v>253</v>
      </c>
      <c r="C494">
        <v>1</v>
      </c>
      <c r="D494" s="76">
        <v>270</v>
      </c>
      <c r="E494" s="76">
        <v>20</v>
      </c>
      <c r="F494" s="76">
        <f ca="1">INDIRECT(ADDRESS(11+(MATCH(RIGHT(Table245[[#This Row],[spawner_sku]],LEN(Table245[[#This Row],[spawner_sku]])-FIND("/",Table245[[#This Row],[spawner_sku]])),Table1[Entity Prefab])),10,1,1,"Entities"))</f>
        <v>55</v>
      </c>
      <c r="G494" s="76">
        <f ca="1">ROUND((Table245[[#This Row],[XP]]*Table245[[#This Row],[entity_spawned (AVG)]])*(Table245[[#This Row],[activating_chance]]/100),0)</f>
        <v>11</v>
      </c>
      <c r="H494" s="73" t="s">
        <v>351</v>
      </c>
      <c r="AX494" t="s">
        <v>346</v>
      </c>
      <c r="AY494">
        <v>1</v>
      </c>
      <c r="AZ494">
        <v>240</v>
      </c>
      <c r="BA494" s="76">
        <v>20</v>
      </c>
      <c r="BB494">
        <f ca="1">INDIRECT(ADDRESS(11+(MATCH(RIGHT(Table61011[[#This Row],[spawner_sku]],LEN(Table61011[[#This Row],[spawner_sku]])-FIND("/",Table61011[[#This Row],[spawner_sku]])),Table1[Entity Prefab])),10,1,1,"Entities"))</f>
        <v>50</v>
      </c>
      <c r="BC494" s="76">
        <f ca="1">ROUND((Table61011[[#This Row],[XP]]*Table61011[[#This Row],[entity_spawned (AVG)]])*(Table61011[[#This Row],[activating_chance]]/100),0)</f>
        <v>10</v>
      </c>
      <c r="BD494" s="73" t="s">
        <v>351</v>
      </c>
      <c r="CD494" t="s">
        <v>563</v>
      </c>
      <c r="CE494">
        <v>1</v>
      </c>
      <c r="CF494">
        <v>200</v>
      </c>
      <c r="CG494">
        <v>100</v>
      </c>
      <c r="CH494">
        <f ca="1">INDIRECT(ADDRESS(11+(MATCH(RIGHT(Table14[[#This Row],[spawner_sku]],LEN(Table14[[#This Row],[spawner_sku]])-FIND("/",Table14[[#This Row],[spawner_sku]])),Table1[Entity Prefab])),10,1,1,"Entities"))</f>
        <v>75</v>
      </c>
      <c r="CI494">
        <f ca="1">ROUND((Table14[[#This Row],[XP]]*Table14[[#This Row],[entity_spawned (AVG)]])*(Table14[[#This Row],[activating_chance]]/100),0)</f>
        <v>75</v>
      </c>
      <c r="CJ494" s="73" t="s">
        <v>351</v>
      </c>
    </row>
    <row r="495" spans="2:88" x14ac:dyDescent="0.25">
      <c r="B495" s="74" t="s">
        <v>253</v>
      </c>
      <c r="C495">
        <v>1</v>
      </c>
      <c r="D495" s="76">
        <v>270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Prefab])),10,1,1,"Entities"))</f>
        <v>55</v>
      </c>
      <c r="G495" s="76">
        <f ca="1">ROUND((Table245[[#This Row],[XP]]*Table245[[#This Row],[entity_spawned (AVG)]])*(Table245[[#This Row],[activating_chance]]/100),0)</f>
        <v>55</v>
      </c>
      <c r="H495" s="73" t="s">
        <v>351</v>
      </c>
      <c r="AX495" t="s">
        <v>346</v>
      </c>
      <c r="AY495">
        <v>1</v>
      </c>
      <c r="AZ495">
        <v>240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351</v>
      </c>
      <c r="CD495" t="s">
        <v>563</v>
      </c>
      <c r="CE495">
        <v>1</v>
      </c>
      <c r="CF495">
        <v>200</v>
      </c>
      <c r="CG495">
        <v>100</v>
      </c>
      <c r="CH495">
        <f ca="1">INDIRECT(ADDRESS(11+(MATCH(RIGHT(Table14[[#This Row],[spawner_sku]],LEN(Table14[[#This Row],[spawner_sku]])-FIND("/",Table14[[#This Row],[spawner_sku]])),Table1[Entity Prefab])),10,1,1,"Entities"))</f>
        <v>75</v>
      </c>
      <c r="CI495">
        <f ca="1">ROUND((Table14[[#This Row],[XP]]*Table14[[#This Row],[entity_spawned (AVG)]])*(Table14[[#This Row],[activating_chance]]/100),0)</f>
        <v>75</v>
      </c>
      <c r="CJ495" s="73" t="s">
        <v>351</v>
      </c>
    </row>
    <row r="496" spans="2:88" x14ac:dyDescent="0.25">
      <c r="B496" s="74" t="s">
        <v>253</v>
      </c>
      <c r="C496">
        <v>1</v>
      </c>
      <c r="D496" s="76">
        <v>230</v>
      </c>
      <c r="E496" s="76">
        <v>100</v>
      </c>
      <c r="F496" s="76">
        <f ca="1">INDIRECT(ADDRESS(11+(MATCH(RIGHT(Table245[[#This Row],[spawner_sku]],LEN(Table245[[#This Row],[spawner_sku]])-FIND("/",Table245[[#This Row],[spawner_sku]])),Table1[Entity Prefab])),10,1,1,"Entities"))</f>
        <v>55</v>
      </c>
      <c r="G496" s="76">
        <f ca="1">ROUND((Table245[[#This Row],[XP]]*Table245[[#This Row],[entity_spawned (AVG)]])*(Table245[[#This Row],[activating_chance]]/100),0)</f>
        <v>55</v>
      </c>
      <c r="H496" s="73" t="s">
        <v>351</v>
      </c>
      <c r="AX496" t="s">
        <v>474</v>
      </c>
      <c r="AY496">
        <v>1</v>
      </c>
      <c r="AZ496">
        <v>240</v>
      </c>
      <c r="BA496" s="76">
        <v>100</v>
      </c>
      <c r="BB496">
        <f ca="1">INDIRECT(ADDRESS(11+(MATCH(RIGHT(Table61011[[#This Row],[spawner_sku]],LEN(Table61011[[#This Row],[spawner_sku]])-FIND("/",Table61011[[#This Row],[spawner_sku]])),Table1[Entity Prefab])),10,1,1,"Entities"))</f>
        <v>50</v>
      </c>
      <c r="BC496" s="76">
        <f ca="1">ROUND((Table61011[[#This Row],[XP]]*Table61011[[#This Row],[entity_spawned (AVG)]])*(Table61011[[#This Row],[activating_chance]]/100),0)</f>
        <v>50</v>
      </c>
      <c r="BD496" s="73" t="s">
        <v>351</v>
      </c>
      <c r="CD496" t="s">
        <v>563</v>
      </c>
      <c r="CE496">
        <v>1</v>
      </c>
      <c r="CF496">
        <v>200</v>
      </c>
      <c r="CG496">
        <v>100</v>
      </c>
      <c r="CH496">
        <f ca="1">INDIRECT(ADDRESS(11+(MATCH(RIGHT(Table14[[#This Row],[spawner_sku]],LEN(Table14[[#This Row],[spawner_sku]])-FIND("/",Table14[[#This Row],[spawner_sku]])),Table1[Entity Prefab])),10,1,1,"Entities"))</f>
        <v>75</v>
      </c>
      <c r="CI496">
        <f ca="1">ROUND((Table14[[#This Row],[XP]]*Table14[[#This Row],[entity_spawned (AVG)]])*(Table14[[#This Row],[activating_chance]]/100),0)</f>
        <v>75</v>
      </c>
      <c r="CJ496" s="73" t="s">
        <v>351</v>
      </c>
    </row>
    <row r="497" spans="2:88" x14ac:dyDescent="0.25">
      <c r="B497" s="74" t="s">
        <v>253</v>
      </c>
      <c r="C497">
        <v>1</v>
      </c>
      <c r="D497" s="76">
        <v>240</v>
      </c>
      <c r="E497" s="76">
        <v>40</v>
      </c>
      <c r="F497" s="76">
        <f ca="1">INDIRECT(ADDRESS(11+(MATCH(RIGHT(Table245[[#This Row],[spawner_sku]],LEN(Table245[[#This Row],[spawner_sku]])-FIND("/",Table245[[#This Row],[spawner_sku]])),Table1[Entity Prefab])),10,1,1,"Entities"))</f>
        <v>55</v>
      </c>
      <c r="G497" s="76">
        <f ca="1">ROUND((Table245[[#This Row],[XP]]*Table245[[#This Row],[entity_spawned (AVG)]])*(Table245[[#This Row],[activating_chance]]/100),0)</f>
        <v>22</v>
      </c>
      <c r="H497" s="73" t="s">
        <v>351</v>
      </c>
      <c r="AX497" t="s">
        <v>474</v>
      </c>
      <c r="AY497">
        <v>1</v>
      </c>
      <c r="AZ497">
        <v>240</v>
      </c>
      <c r="BA497" s="76">
        <v>80</v>
      </c>
      <c r="BB497">
        <f ca="1">INDIRECT(ADDRESS(11+(MATCH(RIGHT(Table61011[[#This Row],[spawner_sku]],LEN(Table61011[[#This Row],[spawner_sku]])-FIND("/",Table61011[[#This Row],[spawner_sku]])),Table1[Entity Prefab])),10,1,1,"Entities"))</f>
        <v>50</v>
      </c>
      <c r="BC497" s="76">
        <f ca="1">ROUND((Table61011[[#This Row],[XP]]*Table61011[[#This Row],[entity_spawned (AVG)]])*(Table61011[[#This Row],[activating_chance]]/100),0)</f>
        <v>40</v>
      </c>
      <c r="BD497" s="73" t="s">
        <v>351</v>
      </c>
      <c r="CD497" t="s">
        <v>563</v>
      </c>
      <c r="CE497">
        <v>1</v>
      </c>
      <c r="CF497">
        <v>200</v>
      </c>
      <c r="CG497">
        <v>100</v>
      </c>
      <c r="CH497">
        <f ca="1">INDIRECT(ADDRESS(11+(MATCH(RIGHT(Table14[[#This Row],[spawner_sku]],LEN(Table14[[#This Row],[spawner_sku]])-FIND("/",Table14[[#This Row],[spawner_sku]])),Table1[Entity Prefab])),10,1,1,"Entities"))</f>
        <v>75</v>
      </c>
      <c r="CI497">
        <f ca="1">ROUND((Table14[[#This Row],[XP]]*Table14[[#This Row],[entity_spawned (AVG)]])*(Table14[[#This Row],[activating_chance]]/100),0)</f>
        <v>75</v>
      </c>
      <c r="CJ497" s="73" t="s">
        <v>351</v>
      </c>
    </row>
    <row r="498" spans="2:88" x14ac:dyDescent="0.25">
      <c r="B498" s="74" t="s">
        <v>253</v>
      </c>
      <c r="C498">
        <v>1</v>
      </c>
      <c r="D498" s="76">
        <v>230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">
        <v>351</v>
      </c>
      <c r="AX498" t="s">
        <v>474</v>
      </c>
      <c r="AY498">
        <v>1</v>
      </c>
      <c r="AZ498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351</v>
      </c>
      <c r="CD498" t="s">
        <v>563</v>
      </c>
      <c r="CE498">
        <v>1</v>
      </c>
      <c r="CF498">
        <v>200</v>
      </c>
      <c r="CG498">
        <v>100</v>
      </c>
      <c r="CH498">
        <f ca="1">INDIRECT(ADDRESS(11+(MATCH(RIGHT(Table14[[#This Row],[spawner_sku]],LEN(Table14[[#This Row],[spawner_sku]])-FIND("/",Table14[[#This Row],[spawner_sku]])),Table1[Entity Prefab])),10,1,1,"Entities"))</f>
        <v>75</v>
      </c>
      <c r="CI498">
        <f ca="1">ROUND((Table14[[#This Row],[XP]]*Table14[[#This Row],[entity_spawned (AVG)]])*(Table14[[#This Row],[activating_chance]]/100),0)</f>
        <v>75</v>
      </c>
      <c r="CJ498" s="73" t="s">
        <v>351</v>
      </c>
    </row>
    <row r="499" spans="2:88" x14ac:dyDescent="0.25">
      <c r="B499" s="74" t="s">
        <v>253</v>
      </c>
      <c r="C499">
        <v>1</v>
      </c>
      <c r="D499" s="76">
        <v>230</v>
      </c>
      <c r="E499" s="76">
        <v>60</v>
      </c>
      <c r="F499" s="76">
        <f ca="1">INDIRECT(ADDRESS(11+(MATCH(RIGHT(Table245[[#This Row],[spawner_sku]],LEN(Table245[[#This Row],[spawner_sku]])-FIND("/",Table245[[#This Row],[spawner_sku]])),Table1[Entity Prefab])),10,1,1,"Entities"))</f>
        <v>55</v>
      </c>
      <c r="G499" s="76">
        <f ca="1">ROUND((Table245[[#This Row],[XP]]*Table245[[#This Row],[entity_spawned (AVG)]])*(Table245[[#This Row],[activating_chance]]/100),0)</f>
        <v>33</v>
      </c>
      <c r="H499" s="73" t="s">
        <v>351</v>
      </c>
      <c r="AX499" t="s">
        <v>474</v>
      </c>
      <c r="AY499">
        <v>1</v>
      </c>
      <c r="AZ499">
        <v>240</v>
      </c>
      <c r="BA499" s="76">
        <v>100</v>
      </c>
      <c r="BB499">
        <f ca="1">INDIRECT(ADDRESS(11+(MATCH(RIGHT(Table61011[[#This Row],[spawner_sku]],LEN(Table61011[[#This Row],[spawner_sku]])-FIND("/",Table61011[[#This Row],[spawner_sku]])),Table1[Entity Prefab])),10,1,1,"Entities"))</f>
        <v>50</v>
      </c>
      <c r="BC499" s="76">
        <f ca="1">ROUND((Table61011[[#This Row],[XP]]*Table61011[[#This Row],[entity_spawned (AVG)]])*(Table61011[[#This Row],[activating_chance]]/100),0)</f>
        <v>50</v>
      </c>
      <c r="BD499" s="73" t="s">
        <v>351</v>
      </c>
      <c r="CD499" t="s">
        <v>563</v>
      </c>
      <c r="CE499">
        <v>1</v>
      </c>
      <c r="CF499">
        <v>200</v>
      </c>
      <c r="CG499">
        <v>100</v>
      </c>
      <c r="CH499">
        <f ca="1">INDIRECT(ADDRESS(11+(MATCH(RIGHT(Table14[[#This Row],[spawner_sku]],LEN(Table14[[#This Row],[spawner_sku]])-FIND("/",Table14[[#This Row],[spawner_sku]])),Table1[Entity Prefab])),10,1,1,"Entities"))</f>
        <v>75</v>
      </c>
      <c r="CI499">
        <f ca="1">ROUND((Table14[[#This Row],[XP]]*Table14[[#This Row],[entity_spawned (AVG)]])*(Table14[[#This Row],[activating_chance]]/100),0)</f>
        <v>75</v>
      </c>
      <c r="CJ499" s="73" t="s">
        <v>351</v>
      </c>
    </row>
    <row r="500" spans="2:88" x14ac:dyDescent="0.25">
      <c r="B500" s="74" t="s">
        <v>347</v>
      </c>
      <c r="C500">
        <v>1</v>
      </c>
      <c r="D500" s="76">
        <v>230</v>
      </c>
      <c r="E500" s="76">
        <v>60</v>
      </c>
      <c r="F500" s="76">
        <f ca="1">INDIRECT(ADDRESS(11+(MATCH(RIGHT(Table245[[#This Row],[spawner_sku]],LEN(Table245[[#This Row],[spawner_sku]])-FIND("/",Table245[[#This Row],[spawner_sku]])),Table1[Entity Prefab])),10,1,1,"Entities"))</f>
        <v>55</v>
      </c>
      <c r="G500" s="76">
        <f ca="1">ROUND((Table245[[#This Row],[XP]]*Table245[[#This Row],[entity_spawned (AVG)]])*(Table245[[#This Row],[activating_chance]]/100),0)</f>
        <v>33</v>
      </c>
      <c r="H500" s="73" t="s">
        <v>351</v>
      </c>
      <c r="AX500" t="s">
        <v>475</v>
      </c>
      <c r="AY500">
        <v>1</v>
      </c>
      <c r="AZ500">
        <v>220</v>
      </c>
      <c r="BA500" s="76">
        <v>100</v>
      </c>
      <c r="BB500">
        <f ca="1">INDIRECT(ADDRESS(11+(MATCH(RIGHT(Table61011[[#This Row],[spawner_sku]],LEN(Table61011[[#This Row],[spawner_sku]])-FIND("/",Table61011[[#This Row],[spawner_sku]])),Table1[Entity Prefab])),10,1,1,"Entities"))</f>
        <v>75</v>
      </c>
      <c r="BC500" s="76">
        <f ca="1">ROUND((Table61011[[#This Row],[XP]]*Table61011[[#This Row],[entity_spawned (AVG)]])*(Table61011[[#This Row],[activating_chance]]/100),0)</f>
        <v>75</v>
      </c>
      <c r="BD500" s="73" t="s">
        <v>351</v>
      </c>
      <c r="CD500" t="s">
        <v>563</v>
      </c>
      <c r="CE500">
        <v>1</v>
      </c>
      <c r="CF500">
        <v>130</v>
      </c>
      <c r="CG500">
        <v>100</v>
      </c>
      <c r="CH500">
        <f ca="1">INDIRECT(ADDRESS(11+(MATCH(RIGHT(Table14[[#This Row],[spawner_sku]],LEN(Table14[[#This Row],[spawner_sku]])-FIND("/",Table14[[#This Row],[spawner_sku]])),Table1[Entity Prefab])),10,1,1,"Entities"))</f>
        <v>75</v>
      </c>
      <c r="CI500">
        <f ca="1">ROUND((Table14[[#This Row],[XP]]*Table14[[#This Row],[entity_spawned (AVG)]])*(Table14[[#This Row],[activating_chance]]/100),0)</f>
        <v>75</v>
      </c>
      <c r="CJ500" s="73" t="s">
        <v>351</v>
      </c>
    </row>
    <row r="501" spans="2:88" x14ac:dyDescent="0.25">
      <c r="B501" s="74" t="s">
        <v>465</v>
      </c>
      <c r="C501">
        <v>1</v>
      </c>
      <c r="D501" s="76">
        <v>260</v>
      </c>
      <c r="E501" s="76">
        <v>100</v>
      </c>
      <c r="F501" s="76">
        <f ca="1">INDIRECT(ADDRESS(11+(MATCH(RIGHT(Table245[[#This Row],[spawner_sku]],LEN(Table245[[#This Row],[spawner_sku]])-FIND("/",Table245[[#This Row],[spawner_sku]])),Table1[Entity Prefab])),10,1,1,"Entities"))</f>
        <v>75</v>
      </c>
      <c r="G501" s="76">
        <f ca="1">ROUND((Table245[[#This Row],[XP]]*Table245[[#This Row],[entity_spawned (AVG)]])*(Table245[[#This Row],[activating_chance]]/100),0)</f>
        <v>75</v>
      </c>
      <c r="H501" s="73" t="s">
        <v>351</v>
      </c>
      <c r="AX501" t="s">
        <v>475</v>
      </c>
      <c r="AY501">
        <v>1</v>
      </c>
      <c r="AZ501">
        <v>220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Prefab])),10,1,1,"Entities"))</f>
        <v>75</v>
      </c>
      <c r="BC501" s="76">
        <f ca="1">ROUND((Table61011[[#This Row],[XP]]*Table61011[[#This Row],[entity_spawned (AVG)]])*(Table61011[[#This Row],[activating_chance]]/100),0)</f>
        <v>75</v>
      </c>
      <c r="BD501" s="73" t="s">
        <v>351</v>
      </c>
      <c r="CD501" t="s">
        <v>563</v>
      </c>
      <c r="CE501">
        <v>1</v>
      </c>
      <c r="CF501">
        <v>200</v>
      </c>
      <c r="CG501">
        <v>70</v>
      </c>
      <c r="CH501">
        <f ca="1">INDIRECT(ADDRESS(11+(MATCH(RIGHT(Table14[[#This Row],[spawner_sku]],LEN(Table14[[#This Row],[spawner_sku]])-FIND("/",Table14[[#This Row],[spawner_sku]])),Table1[Entity Prefab])),10,1,1,"Entities"))</f>
        <v>75</v>
      </c>
      <c r="CI501">
        <f ca="1">ROUND((Table14[[#This Row],[XP]]*Table14[[#This Row],[entity_spawned (AVG)]])*(Table14[[#This Row],[activating_chance]]/100),0)</f>
        <v>53</v>
      </c>
      <c r="CJ501" s="73" t="s">
        <v>351</v>
      </c>
    </row>
    <row r="502" spans="2:88" x14ac:dyDescent="0.25">
      <c r="B502" s="74" t="s">
        <v>465</v>
      </c>
      <c r="C502">
        <v>1</v>
      </c>
      <c r="D502" s="76">
        <v>260</v>
      </c>
      <c r="E502" s="76">
        <v>100</v>
      </c>
      <c r="F502" s="76">
        <f ca="1">INDIRECT(ADDRESS(11+(MATCH(RIGHT(Table245[[#This Row],[spawner_sku]],LEN(Table245[[#This Row],[spawner_sku]])-FIND("/",Table245[[#This Row],[spawner_sku]])),Table1[Entity Prefab])),10,1,1,"Entities"))</f>
        <v>75</v>
      </c>
      <c r="G502" s="76">
        <f ca="1">ROUND((Table245[[#This Row],[XP]]*Table245[[#This Row],[entity_spawned (AVG)]])*(Table245[[#This Row],[activating_chance]]/100),0)</f>
        <v>75</v>
      </c>
      <c r="H502" s="73" t="s">
        <v>351</v>
      </c>
      <c r="AX502" t="s">
        <v>475</v>
      </c>
      <c r="AY502">
        <v>1</v>
      </c>
      <c r="AZ502">
        <v>220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Prefab])),10,1,1,"Entities"))</f>
        <v>75</v>
      </c>
      <c r="BC502" s="76">
        <f ca="1">ROUND((Table61011[[#This Row],[XP]]*Table61011[[#This Row],[entity_spawned (AVG)]])*(Table61011[[#This Row],[activating_chance]]/100),0)</f>
        <v>75</v>
      </c>
      <c r="BD502" s="73" t="s">
        <v>351</v>
      </c>
      <c r="CD502" t="s">
        <v>563</v>
      </c>
      <c r="CE502">
        <v>1</v>
      </c>
      <c r="CF502">
        <v>200</v>
      </c>
      <c r="CG502">
        <v>100</v>
      </c>
      <c r="CH502">
        <f ca="1">INDIRECT(ADDRESS(11+(MATCH(RIGHT(Table14[[#This Row],[spawner_sku]],LEN(Table14[[#This Row],[spawner_sku]])-FIND("/",Table14[[#This Row],[spawner_sku]])),Table1[Entity Prefab])),10,1,1,"Entities"))</f>
        <v>75</v>
      </c>
      <c r="CI502">
        <f ca="1">ROUND((Table14[[#This Row],[XP]]*Table14[[#This Row],[entity_spawned (AVG)]])*(Table14[[#This Row],[activating_chance]]/100),0)</f>
        <v>75</v>
      </c>
      <c r="CJ502" s="73" t="s">
        <v>351</v>
      </c>
    </row>
    <row r="503" spans="2:88" x14ac:dyDescent="0.25">
      <c r="B503" s="74" t="s">
        <v>254</v>
      </c>
      <c r="C503">
        <v>1</v>
      </c>
      <c r="D503" s="76">
        <v>260</v>
      </c>
      <c r="E503" s="76">
        <v>100</v>
      </c>
      <c r="F503" s="76">
        <f ca="1">INDIRECT(ADDRESS(11+(MATCH(RIGHT(Table245[[#This Row],[spawner_sku]],LEN(Table245[[#This Row],[spawner_sku]])-FIND("/",Table245[[#This Row],[spawner_sku]])),Table1[Entity Prefab])),10,1,1,"Entities"))</f>
        <v>75</v>
      </c>
      <c r="G503" s="76">
        <f ca="1">ROUND((Table245[[#This Row],[XP]]*Table245[[#This Row],[entity_spawned (AVG)]])*(Table245[[#This Row],[activating_chance]]/100),0)</f>
        <v>75</v>
      </c>
      <c r="H503" s="73" t="s">
        <v>351</v>
      </c>
      <c r="AX503" t="s">
        <v>538</v>
      </c>
      <c r="AY503">
        <v>1</v>
      </c>
      <c r="AZ503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Prefab])),10,1,1,"Entities"))</f>
        <v>50</v>
      </c>
      <c r="BC503" s="76">
        <f ca="1">ROUND((Table61011[[#This Row],[XP]]*Table61011[[#This Row],[entity_spawned (AVG)]])*(Table61011[[#This Row],[activating_chance]]/100),0)</f>
        <v>50</v>
      </c>
      <c r="BD503" s="73" t="s">
        <v>351</v>
      </c>
      <c r="CD503" t="s">
        <v>563</v>
      </c>
      <c r="CE503">
        <v>1</v>
      </c>
      <c r="CF503">
        <v>140</v>
      </c>
      <c r="CG503">
        <v>100</v>
      </c>
      <c r="CH503">
        <f ca="1">INDIRECT(ADDRESS(11+(MATCH(RIGHT(Table14[[#This Row],[spawner_sku]],LEN(Table14[[#This Row],[spawner_sku]])-FIND("/",Table14[[#This Row],[spawner_sku]])),Table1[Entity Prefab])),10,1,1,"Entities"))</f>
        <v>75</v>
      </c>
      <c r="CI503">
        <f ca="1">ROUND((Table14[[#This Row],[XP]]*Table14[[#This Row],[entity_spawned (AVG)]])*(Table14[[#This Row],[activating_chance]]/100),0)</f>
        <v>75</v>
      </c>
      <c r="CJ503" s="73" t="s">
        <v>351</v>
      </c>
    </row>
    <row r="504" spans="2:88" x14ac:dyDescent="0.25">
      <c r="B504" s="74" t="s">
        <v>254</v>
      </c>
      <c r="C504">
        <v>1</v>
      </c>
      <c r="D504" s="76">
        <v>270</v>
      </c>
      <c r="E504" s="76">
        <v>40</v>
      </c>
      <c r="F504" s="76">
        <f ca="1">INDIRECT(ADDRESS(11+(MATCH(RIGHT(Table245[[#This Row],[spawner_sku]],LEN(Table245[[#This Row],[spawner_sku]])-FIND("/",Table245[[#This Row],[spawner_sku]])),Table1[Entity Prefab])),10,1,1,"Entities"))</f>
        <v>75</v>
      </c>
      <c r="G504" s="76">
        <f ca="1">ROUND((Table245[[#This Row],[XP]]*Table245[[#This Row],[entity_spawned (AVG)]])*(Table245[[#This Row],[activating_chance]]/100),0)</f>
        <v>30</v>
      </c>
      <c r="H504" s="73" t="s">
        <v>351</v>
      </c>
      <c r="AX504" t="s">
        <v>538</v>
      </c>
      <c r="AY504">
        <v>1</v>
      </c>
      <c r="AZ504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Prefab])),10,1,1,"Entities"))</f>
        <v>50</v>
      </c>
      <c r="BC504" s="76">
        <f ca="1">ROUND((Table61011[[#This Row],[XP]]*Table61011[[#This Row],[entity_spawned (AVG)]])*(Table61011[[#This Row],[activating_chance]]/100),0)</f>
        <v>50</v>
      </c>
      <c r="BD504" s="73" t="s">
        <v>351</v>
      </c>
      <c r="CD504" t="s">
        <v>563</v>
      </c>
      <c r="CE504">
        <v>1</v>
      </c>
      <c r="CF504">
        <v>200</v>
      </c>
      <c r="CG504">
        <v>100</v>
      </c>
      <c r="CH504">
        <f ca="1">INDIRECT(ADDRESS(11+(MATCH(RIGHT(Table14[[#This Row],[spawner_sku]],LEN(Table14[[#This Row],[spawner_sku]])-FIND("/",Table14[[#This Row],[spawner_sku]])),Table1[Entity Prefab])),10,1,1,"Entities"))</f>
        <v>75</v>
      </c>
      <c r="CI504">
        <f ca="1">ROUND((Table14[[#This Row],[XP]]*Table14[[#This Row],[entity_spawned (AVG)]])*(Table14[[#This Row],[activating_chance]]/100),0)</f>
        <v>75</v>
      </c>
      <c r="CJ504" s="73" t="s">
        <v>351</v>
      </c>
    </row>
    <row r="505" spans="2:88" x14ac:dyDescent="0.25">
      <c r="B505" s="74" t="s">
        <v>254</v>
      </c>
      <c r="C505">
        <v>1</v>
      </c>
      <c r="D505" s="76">
        <v>240</v>
      </c>
      <c r="E505" s="76">
        <v>70</v>
      </c>
      <c r="F505" s="76">
        <f ca="1">INDIRECT(ADDRESS(11+(MATCH(RIGHT(Table245[[#This Row],[spawner_sku]],LEN(Table245[[#This Row],[spawner_sku]])-FIND("/",Table245[[#This Row],[spawner_sku]])),Table1[Entity Prefab])),10,1,1,"Entities"))</f>
        <v>75</v>
      </c>
      <c r="G505" s="76">
        <f ca="1">ROUND((Table245[[#This Row],[XP]]*Table245[[#This Row],[entity_spawned (AVG)]])*(Table245[[#This Row],[activating_chance]]/100),0)</f>
        <v>53</v>
      </c>
      <c r="H505" s="73" t="s">
        <v>351</v>
      </c>
      <c r="AX505" t="s">
        <v>536</v>
      </c>
      <c r="AY505">
        <v>1</v>
      </c>
      <c r="AZ505">
        <v>220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Prefab])),10,1,1,"Entities"))</f>
        <v>50</v>
      </c>
      <c r="BC505" s="76">
        <f ca="1">ROUND((Table61011[[#This Row],[XP]]*Table61011[[#This Row],[entity_spawned (AVG)]])*(Table61011[[#This Row],[activating_chance]]/100),0)</f>
        <v>50</v>
      </c>
      <c r="BD505" s="73" t="s">
        <v>351</v>
      </c>
      <c r="CD505" t="s">
        <v>563</v>
      </c>
      <c r="CE505">
        <v>1</v>
      </c>
      <c r="CF505">
        <v>200</v>
      </c>
      <c r="CG505">
        <v>100</v>
      </c>
      <c r="CH505">
        <f ca="1">INDIRECT(ADDRESS(11+(MATCH(RIGHT(Table14[[#This Row],[spawner_sku]],LEN(Table14[[#This Row],[spawner_sku]])-FIND("/",Table14[[#This Row],[spawner_sku]])),Table1[Entity Prefab])),10,1,1,"Entities"))</f>
        <v>75</v>
      </c>
      <c r="CI505">
        <f ca="1">ROUND((Table14[[#This Row],[XP]]*Table14[[#This Row],[entity_spawned (AVG)]])*(Table14[[#This Row],[activating_chance]]/100),0)</f>
        <v>75</v>
      </c>
      <c r="CJ505" s="73" t="s">
        <v>351</v>
      </c>
    </row>
    <row r="506" spans="2:88" x14ac:dyDescent="0.25">
      <c r="B506" s="74" t="s">
        <v>254</v>
      </c>
      <c r="C506">
        <v>1</v>
      </c>
      <c r="D506" s="76">
        <v>280</v>
      </c>
      <c r="E506" s="76">
        <v>20</v>
      </c>
      <c r="F506" s="76">
        <f ca="1">INDIRECT(ADDRESS(11+(MATCH(RIGHT(Table245[[#This Row],[spawner_sku]],LEN(Table245[[#This Row],[spawner_sku]])-FIND("/",Table245[[#This Row],[spawner_sku]])),Table1[Entity Prefab])),10,1,1,"Entities"))</f>
        <v>75</v>
      </c>
      <c r="G506" s="76">
        <f ca="1">ROUND((Table245[[#This Row],[XP]]*Table245[[#This Row],[entity_spawned (AVG)]])*(Table245[[#This Row],[activating_chance]]/100),0)</f>
        <v>15</v>
      </c>
      <c r="H506" s="73" t="s">
        <v>351</v>
      </c>
      <c r="AX506" t="s">
        <v>400</v>
      </c>
      <c r="AY506">
        <v>1</v>
      </c>
      <c r="AZ506">
        <v>300</v>
      </c>
      <c r="BA506" s="76">
        <v>100</v>
      </c>
      <c r="BB506">
        <f ca="1">INDIRECT(ADDRESS(11+(MATCH(RIGHT(Table61011[[#This Row],[spawner_sku]],LEN(Table61011[[#This Row],[spawner_sku]])-FIND("/",Table61011[[#This Row],[spawner_sku]])),Table1[Entity Prefab])),10,1,1,"Entities"))</f>
        <v>83</v>
      </c>
      <c r="BC506" s="76">
        <f ca="1">ROUND((Table61011[[#This Row],[XP]]*Table61011[[#This Row],[entity_spawned (AVG)]])*(Table61011[[#This Row],[activating_chance]]/100),0)</f>
        <v>83</v>
      </c>
      <c r="BD506" s="73" t="s">
        <v>351</v>
      </c>
      <c r="CD506" t="s">
        <v>563</v>
      </c>
      <c r="CE506">
        <v>1</v>
      </c>
      <c r="CF506">
        <v>200</v>
      </c>
      <c r="CG506">
        <v>100</v>
      </c>
      <c r="CH506">
        <f ca="1">INDIRECT(ADDRESS(11+(MATCH(RIGHT(Table14[[#This Row],[spawner_sku]],LEN(Table14[[#This Row],[spawner_sku]])-FIND("/",Table14[[#This Row],[spawner_sku]])),Table1[Entity Prefab])),10,1,1,"Entities"))</f>
        <v>75</v>
      </c>
      <c r="CI506">
        <f ca="1">ROUND((Table14[[#This Row],[XP]]*Table14[[#This Row],[entity_spawned (AVG)]])*(Table14[[#This Row],[activating_chance]]/100),0)</f>
        <v>75</v>
      </c>
      <c r="CJ506" s="73" t="s">
        <v>351</v>
      </c>
    </row>
    <row r="507" spans="2:88" x14ac:dyDescent="0.25">
      <c r="B507" s="74" t="s">
        <v>356</v>
      </c>
      <c r="C507">
        <v>1</v>
      </c>
      <c r="D507" s="76">
        <v>180</v>
      </c>
      <c r="E507" s="76">
        <v>100</v>
      </c>
      <c r="F507" s="76">
        <f ca="1">INDIRECT(ADDRESS(11+(MATCH(RIGHT(Table245[[#This Row],[spawner_sku]],LEN(Table245[[#This Row],[spawner_sku]])-FIND("/",Table245[[#This Row],[spawner_sku]])),Table1[Entity Prefab])),10,1,1,"Entities"))</f>
        <v>50</v>
      </c>
      <c r="G507" s="76">
        <f ca="1">ROUND((Table245[[#This Row],[XP]]*Table245[[#This Row],[entity_spawned (AVG)]])*(Table245[[#This Row],[activating_chance]]/100),0)</f>
        <v>50</v>
      </c>
      <c r="H507" s="73" t="s">
        <v>351</v>
      </c>
      <c r="CD507" t="s">
        <v>563</v>
      </c>
      <c r="CE507">
        <v>1</v>
      </c>
      <c r="CF507">
        <v>200</v>
      </c>
      <c r="CG507">
        <v>30</v>
      </c>
      <c r="CH507">
        <f ca="1">INDIRECT(ADDRESS(11+(MATCH(RIGHT(Table14[[#This Row],[spawner_sku]],LEN(Table14[[#This Row],[spawner_sku]])-FIND("/",Table14[[#This Row],[spawner_sku]])),Table1[Entity Prefab])),10,1,1,"Entities"))</f>
        <v>75</v>
      </c>
      <c r="CI507">
        <f ca="1">ROUND((Table14[[#This Row],[XP]]*Table14[[#This Row],[entity_spawned (AVG)]])*(Table14[[#This Row],[activating_chance]]/100),0)</f>
        <v>23</v>
      </c>
      <c r="CJ507" s="73" t="s">
        <v>351</v>
      </c>
    </row>
    <row r="508" spans="2:88" x14ac:dyDescent="0.25">
      <c r="B508" s="74" t="s">
        <v>255</v>
      </c>
      <c r="C508">
        <v>1</v>
      </c>
      <c r="D508" s="76">
        <v>190</v>
      </c>
      <c r="E508" s="76">
        <v>60</v>
      </c>
      <c r="F508" s="76">
        <f ca="1">INDIRECT(ADDRESS(11+(MATCH(RIGHT(Table245[[#This Row],[spawner_sku]],LEN(Table245[[#This Row],[spawner_sku]])-FIND("/",Table245[[#This Row],[spawner_sku]])),Table1[Entity Prefab])),10,1,1,"Entities"))</f>
        <v>75</v>
      </c>
      <c r="G508" s="76">
        <f ca="1">ROUND((Table245[[#This Row],[XP]]*Table245[[#This Row],[entity_spawned (AVG)]])*(Table245[[#This Row],[activating_chance]]/100),0)</f>
        <v>45</v>
      </c>
      <c r="H508" s="73" t="s">
        <v>351</v>
      </c>
      <c r="CD508" t="s">
        <v>563</v>
      </c>
      <c r="CE508">
        <v>1</v>
      </c>
      <c r="CF508">
        <v>200</v>
      </c>
      <c r="CG508">
        <v>100</v>
      </c>
      <c r="CH508">
        <f ca="1">INDIRECT(ADDRESS(11+(MATCH(RIGHT(Table14[[#This Row],[spawner_sku]],LEN(Table14[[#This Row],[spawner_sku]])-FIND("/",Table14[[#This Row],[spawner_sku]])),Table1[Entity Prefab])),10,1,1,"Entities"))</f>
        <v>75</v>
      </c>
      <c r="CI508">
        <f ca="1">ROUND((Table14[[#This Row],[XP]]*Table14[[#This Row],[entity_spawned (AVG)]])*(Table14[[#This Row],[activating_chance]]/100),0)</f>
        <v>75</v>
      </c>
      <c r="CJ508" s="73" t="s">
        <v>351</v>
      </c>
    </row>
    <row r="509" spans="2:88" x14ac:dyDescent="0.25">
      <c r="B509" s="74" t="s">
        <v>255</v>
      </c>
      <c r="C509">
        <v>1</v>
      </c>
      <c r="D509" s="76">
        <v>190</v>
      </c>
      <c r="E509" s="76">
        <v>100</v>
      </c>
      <c r="F509" s="76">
        <f ca="1">INDIRECT(ADDRESS(11+(MATCH(RIGHT(Table245[[#This Row],[spawner_sku]],LEN(Table245[[#This Row],[spawner_sku]])-FIND("/",Table245[[#This Row],[spawner_sku]])),Table1[Entity Prefab])),10,1,1,"Entities"))</f>
        <v>75</v>
      </c>
      <c r="G509" s="76">
        <f ca="1">ROUND((Table245[[#This Row],[XP]]*Table245[[#This Row],[entity_spawned (AVG)]])*(Table245[[#This Row],[activating_chance]]/100),0)</f>
        <v>75</v>
      </c>
      <c r="H509" s="73" t="s">
        <v>351</v>
      </c>
      <c r="CD509" t="s">
        <v>563</v>
      </c>
      <c r="CE509">
        <v>1</v>
      </c>
      <c r="CF509">
        <v>200</v>
      </c>
      <c r="CG509">
        <v>100</v>
      </c>
      <c r="CH509">
        <f ca="1">INDIRECT(ADDRESS(11+(MATCH(RIGHT(Table14[[#This Row],[spawner_sku]],LEN(Table14[[#This Row],[spawner_sku]])-FIND("/",Table14[[#This Row],[spawner_sku]])),Table1[Entity Prefab])),10,1,1,"Entities"))</f>
        <v>75</v>
      </c>
      <c r="CI509">
        <f ca="1">ROUND((Table14[[#This Row],[XP]]*Table14[[#This Row],[entity_spawned (AVG)]])*(Table14[[#This Row],[activating_chance]]/100),0)</f>
        <v>75</v>
      </c>
      <c r="CJ509" s="73" t="s">
        <v>351</v>
      </c>
    </row>
    <row r="510" spans="2:88" x14ac:dyDescent="0.25">
      <c r="B510" s="74" t="s">
        <v>255</v>
      </c>
      <c r="C510">
        <v>1</v>
      </c>
      <c r="D510" s="76">
        <v>160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351</v>
      </c>
      <c r="CD510" t="s">
        <v>563</v>
      </c>
      <c r="CE510">
        <v>1</v>
      </c>
      <c r="CF510">
        <v>200</v>
      </c>
      <c r="CG510">
        <v>100</v>
      </c>
      <c r="CH510">
        <f ca="1">INDIRECT(ADDRESS(11+(MATCH(RIGHT(Table14[[#This Row],[spawner_sku]],LEN(Table14[[#This Row],[spawner_sku]])-FIND("/",Table14[[#This Row],[spawner_sku]])),Table1[Entity Prefab])),10,1,1,"Entities"))</f>
        <v>75</v>
      </c>
      <c r="CI510">
        <f ca="1">ROUND((Table14[[#This Row],[XP]]*Table14[[#This Row],[entity_spawned (AVG)]])*(Table14[[#This Row],[activating_chance]]/100),0)</f>
        <v>75</v>
      </c>
      <c r="CJ510" s="73" t="s">
        <v>351</v>
      </c>
    </row>
    <row r="511" spans="2:88" x14ac:dyDescent="0.25">
      <c r="B511" s="74" t="s">
        <v>255</v>
      </c>
      <c r="C511">
        <v>1</v>
      </c>
      <c r="D511" s="76">
        <v>160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Prefab])),10,1,1,"Entities"))</f>
        <v>75</v>
      </c>
      <c r="G511" s="76">
        <f ca="1">ROUND((Table245[[#This Row],[XP]]*Table245[[#This Row],[entity_spawned (AVG)]])*(Table245[[#This Row],[activating_chance]]/100),0)</f>
        <v>75</v>
      </c>
      <c r="H511" s="73" t="s">
        <v>351</v>
      </c>
      <c r="CD511" t="s">
        <v>563</v>
      </c>
      <c r="CE511">
        <v>1</v>
      </c>
      <c r="CF511">
        <v>200</v>
      </c>
      <c r="CG511">
        <v>100</v>
      </c>
      <c r="CH511">
        <f ca="1">INDIRECT(ADDRESS(11+(MATCH(RIGHT(Table14[[#This Row],[spawner_sku]],LEN(Table14[[#This Row],[spawner_sku]])-FIND("/",Table14[[#This Row],[spawner_sku]])),Table1[Entity Prefab])),10,1,1,"Entities"))</f>
        <v>75</v>
      </c>
      <c r="CI511">
        <f ca="1">ROUND((Table14[[#This Row],[XP]]*Table14[[#This Row],[entity_spawned (AVG)]])*(Table14[[#This Row],[activating_chance]]/100),0)</f>
        <v>75</v>
      </c>
      <c r="CJ511" s="73" t="s">
        <v>351</v>
      </c>
    </row>
    <row r="512" spans="2:88" x14ac:dyDescent="0.25">
      <c r="B512" s="74" t="s">
        <v>255</v>
      </c>
      <c r="C512">
        <v>1</v>
      </c>
      <c r="D512" s="76">
        <v>180</v>
      </c>
      <c r="E512" s="76">
        <v>60</v>
      </c>
      <c r="F512" s="76">
        <f ca="1">INDIRECT(ADDRESS(11+(MATCH(RIGHT(Table245[[#This Row],[spawner_sku]],LEN(Table245[[#This Row],[spawner_sku]])-FIND("/",Table245[[#This Row],[spawner_sku]])),Table1[Entity Prefab])),10,1,1,"Entities"))</f>
        <v>75</v>
      </c>
      <c r="G512" s="76">
        <f ca="1">ROUND((Table245[[#This Row],[XP]]*Table245[[#This Row],[entity_spawned (AVG)]])*(Table245[[#This Row],[activating_chance]]/100),0)</f>
        <v>45</v>
      </c>
      <c r="H512" s="73" t="s">
        <v>351</v>
      </c>
      <c r="CD512" t="s">
        <v>563</v>
      </c>
      <c r="CE512">
        <v>1</v>
      </c>
      <c r="CF512">
        <v>100</v>
      </c>
      <c r="CG512">
        <v>70</v>
      </c>
      <c r="CH512">
        <f ca="1">INDIRECT(ADDRESS(11+(MATCH(RIGHT(Table14[[#This Row],[spawner_sku]],LEN(Table14[[#This Row],[spawner_sku]])-FIND("/",Table14[[#This Row],[spawner_sku]])),Table1[Entity Prefab])),10,1,1,"Entities"))</f>
        <v>75</v>
      </c>
      <c r="CI512">
        <f ca="1">ROUND((Table14[[#This Row],[XP]]*Table14[[#This Row],[entity_spawned (AVG)]])*(Table14[[#This Row],[activating_chance]]/100),0)</f>
        <v>53</v>
      </c>
      <c r="CJ512" s="73" t="s">
        <v>351</v>
      </c>
    </row>
    <row r="513" spans="2:88" x14ac:dyDescent="0.25">
      <c r="B513" s="74" t="s">
        <v>255</v>
      </c>
      <c r="C513">
        <v>1</v>
      </c>
      <c r="D513" s="76">
        <v>160</v>
      </c>
      <c r="E513" s="76">
        <v>100</v>
      </c>
      <c r="F513" s="76">
        <f ca="1">INDIRECT(ADDRESS(11+(MATCH(RIGHT(Table245[[#This Row],[spawner_sku]],LEN(Table245[[#This Row],[spawner_sku]])-FIND("/",Table245[[#This Row],[spawner_sku]])),Table1[Entity Prefab])),10,1,1,"Entities"))</f>
        <v>75</v>
      </c>
      <c r="G513" s="76">
        <f ca="1">ROUND((Table245[[#This Row],[XP]]*Table245[[#This Row],[entity_spawned (AVG)]])*(Table245[[#This Row],[activating_chance]]/100),0)</f>
        <v>75</v>
      </c>
      <c r="H513" s="73" t="s">
        <v>351</v>
      </c>
      <c r="CD513" t="s">
        <v>563</v>
      </c>
      <c r="CE513">
        <v>1</v>
      </c>
      <c r="CF513">
        <v>200</v>
      </c>
      <c r="CG513">
        <v>100</v>
      </c>
      <c r="CH513">
        <f ca="1">INDIRECT(ADDRESS(11+(MATCH(RIGHT(Table14[[#This Row],[spawner_sku]],LEN(Table14[[#This Row],[spawner_sku]])-FIND("/",Table14[[#This Row],[spawner_sku]])),Table1[Entity Prefab])),10,1,1,"Entities"))</f>
        <v>75</v>
      </c>
      <c r="CI513">
        <f ca="1">ROUND((Table14[[#This Row],[XP]]*Table14[[#This Row],[entity_spawned (AVG)]])*(Table14[[#This Row],[activating_chance]]/100),0)</f>
        <v>75</v>
      </c>
      <c r="CJ513" s="73" t="s">
        <v>351</v>
      </c>
    </row>
    <row r="514" spans="2:88" x14ac:dyDescent="0.25">
      <c r="B514" s="74" t="s">
        <v>255</v>
      </c>
      <c r="C514">
        <v>1</v>
      </c>
      <c r="D514" s="76">
        <v>160</v>
      </c>
      <c r="E514" s="76">
        <v>100</v>
      </c>
      <c r="F514" s="76">
        <f ca="1">INDIRECT(ADDRESS(11+(MATCH(RIGHT(Table245[[#This Row],[spawner_sku]],LEN(Table245[[#This Row],[spawner_sku]])-FIND("/",Table245[[#This Row],[spawner_sku]])),Table1[Entity Prefab])),10,1,1,"Entities"))</f>
        <v>75</v>
      </c>
      <c r="G514" s="76">
        <f ca="1">ROUND((Table245[[#This Row],[XP]]*Table245[[#This Row],[entity_spawned (AVG)]])*(Table245[[#This Row],[activating_chance]]/100),0)</f>
        <v>75</v>
      </c>
      <c r="H514" s="73" t="s">
        <v>351</v>
      </c>
      <c r="CD514" t="s">
        <v>563</v>
      </c>
      <c r="CE514">
        <v>1</v>
      </c>
      <c r="CF514">
        <v>200</v>
      </c>
      <c r="CG514">
        <v>100</v>
      </c>
      <c r="CH514">
        <f ca="1">INDIRECT(ADDRESS(11+(MATCH(RIGHT(Table14[[#This Row],[spawner_sku]],LEN(Table14[[#This Row],[spawner_sku]])-FIND("/",Table14[[#This Row],[spawner_sku]])),Table1[Entity Prefab])),10,1,1,"Entities"))</f>
        <v>75</v>
      </c>
      <c r="CI514">
        <f ca="1">ROUND((Table14[[#This Row],[XP]]*Table14[[#This Row],[entity_spawned (AVG)]])*(Table14[[#This Row],[activating_chance]]/100),0)</f>
        <v>75</v>
      </c>
      <c r="CJ514" s="73" t="s">
        <v>351</v>
      </c>
    </row>
    <row r="515" spans="2:88" x14ac:dyDescent="0.25">
      <c r="B515" s="74" t="s">
        <v>255</v>
      </c>
      <c r="C515">
        <v>1</v>
      </c>
      <c r="D515" s="76">
        <v>160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Prefab])),10,1,1,"Entities"))</f>
        <v>75</v>
      </c>
      <c r="G515" s="76">
        <f ca="1">ROUND((Table245[[#This Row],[XP]]*Table245[[#This Row],[entity_spawned (AVG)]])*(Table245[[#This Row],[activating_chance]]/100),0)</f>
        <v>75</v>
      </c>
      <c r="H515" s="73" t="s">
        <v>351</v>
      </c>
      <c r="CD515" t="s">
        <v>563</v>
      </c>
      <c r="CE515">
        <v>1</v>
      </c>
      <c r="CF515">
        <v>200</v>
      </c>
      <c r="CG515">
        <v>100</v>
      </c>
      <c r="CH515">
        <f ca="1">INDIRECT(ADDRESS(11+(MATCH(RIGHT(Table14[[#This Row],[spawner_sku]],LEN(Table14[[#This Row],[spawner_sku]])-FIND("/",Table14[[#This Row],[spawner_sku]])),Table1[Entity Prefab])),10,1,1,"Entities"))</f>
        <v>75</v>
      </c>
      <c r="CI515">
        <f ca="1">ROUND((Table14[[#This Row],[XP]]*Table14[[#This Row],[entity_spawned (AVG)]])*(Table14[[#This Row],[activating_chance]]/100),0)</f>
        <v>75</v>
      </c>
      <c r="CJ515" s="73" t="s">
        <v>351</v>
      </c>
    </row>
    <row r="516" spans="2:88" x14ac:dyDescent="0.25">
      <c r="B516" s="74" t="s">
        <v>255</v>
      </c>
      <c r="C516">
        <v>1</v>
      </c>
      <c r="D516" s="76">
        <v>190</v>
      </c>
      <c r="E516" s="76">
        <v>100</v>
      </c>
      <c r="F516" s="76">
        <f ca="1">INDIRECT(ADDRESS(11+(MATCH(RIGHT(Table245[[#This Row],[spawner_sku]],LEN(Table245[[#This Row],[spawner_sku]])-FIND("/",Table245[[#This Row],[spawner_sku]])),Table1[Entity Prefab])),10,1,1,"Entities"))</f>
        <v>75</v>
      </c>
      <c r="G516" s="76">
        <f ca="1">ROUND((Table245[[#This Row],[XP]]*Table245[[#This Row],[entity_spawned (AVG)]])*(Table245[[#This Row],[activating_chance]]/100),0)</f>
        <v>75</v>
      </c>
      <c r="H516" s="73" t="s">
        <v>351</v>
      </c>
      <c r="CD516" t="s">
        <v>563</v>
      </c>
      <c r="CE516">
        <v>1</v>
      </c>
      <c r="CF516">
        <v>200</v>
      </c>
      <c r="CG516">
        <v>100</v>
      </c>
      <c r="CH516">
        <f ca="1">INDIRECT(ADDRESS(11+(MATCH(RIGHT(Table14[[#This Row],[spawner_sku]],LEN(Table14[[#This Row],[spawner_sku]])-FIND("/",Table14[[#This Row],[spawner_sku]])),Table1[Entity Prefab])),10,1,1,"Entities"))</f>
        <v>75</v>
      </c>
      <c r="CI516">
        <f ca="1">ROUND((Table14[[#This Row],[XP]]*Table14[[#This Row],[entity_spawned (AVG)]])*(Table14[[#This Row],[activating_chance]]/100),0)</f>
        <v>75</v>
      </c>
      <c r="CJ516" s="73" t="s">
        <v>351</v>
      </c>
    </row>
    <row r="517" spans="2:88" x14ac:dyDescent="0.25">
      <c r="B517" s="74" t="s">
        <v>255</v>
      </c>
      <c r="C517">
        <v>1</v>
      </c>
      <c r="D517" s="76">
        <v>220</v>
      </c>
      <c r="E517" s="76">
        <v>75</v>
      </c>
      <c r="F517" s="76">
        <f ca="1">INDIRECT(ADDRESS(11+(MATCH(RIGHT(Table245[[#This Row],[spawner_sku]],LEN(Table245[[#This Row],[spawner_sku]])-FIND("/",Table245[[#This Row],[spawner_sku]])),Table1[Entity Prefab])),10,1,1,"Entities"))</f>
        <v>75</v>
      </c>
      <c r="G517" s="76">
        <f ca="1">ROUND((Table245[[#This Row],[XP]]*Table245[[#This Row],[entity_spawned (AVG)]])*(Table245[[#This Row],[activating_chance]]/100),0)</f>
        <v>56</v>
      </c>
      <c r="H517" s="73" t="s">
        <v>351</v>
      </c>
      <c r="CD517" t="s">
        <v>563</v>
      </c>
      <c r="CE517">
        <v>1</v>
      </c>
      <c r="CF517">
        <v>100</v>
      </c>
      <c r="CG517">
        <v>100</v>
      </c>
      <c r="CH517">
        <f ca="1">INDIRECT(ADDRESS(11+(MATCH(RIGHT(Table14[[#This Row],[spawner_sku]],LEN(Table14[[#This Row],[spawner_sku]])-FIND("/",Table14[[#This Row],[spawner_sku]])),Table1[Entity Prefab])),10,1,1,"Entities"))</f>
        <v>75</v>
      </c>
      <c r="CI517">
        <f ca="1">ROUND((Table14[[#This Row],[XP]]*Table14[[#This Row],[entity_spawned (AVG)]])*(Table14[[#This Row],[activating_chance]]/100),0)</f>
        <v>75</v>
      </c>
      <c r="CJ517" s="73" t="s">
        <v>351</v>
      </c>
    </row>
    <row r="518" spans="2:88" x14ac:dyDescent="0.25">
      <c r="B518" s="74" t="s">
        <v>255</v>
      </c>
      <c r="C518">
        <v>1</v>
      </c>
      <c r="D518" s="76">
        <v>180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351</v>
      </c>
      <c r="CD518" t="s">
        <v>563</v>
      </c>
      <c r="CE518">
        <v>1</v>
      </c>
      <c r="CF518">
        <v>200</v>
      </c>
      <c r="CG518">
        <v>100</v>
      </c>
      <c r="CH518">
        <f ca="1">INDIRECT(ADDRESS(11+(MATCH(RIGHT(Table14[[#This Row],[spawner_sku]],LEN(Table14[[#This Row],[spawner_sku]])-FIND("/",Table14[[#This Row],[spawner_sku]])),Table1[Entity Prefab])),10,1,1,"Entities"))</f>
        <v>75</v>
      </c>
      <c r="CI518">
        <f ca="1">ROUND((Table14[[#This Row],[XP]]*Table14[[#This Row],[entity_spawned (AVG)]])*(Table14[[#This Row],[activating_chance]]/100),0)</f>
        <v>75</v>
      </c>
      <c r="CJ518" s="73" t="s">
        <v>351</v>
      </c>
    </row>
    <row r="519" spans="2:88" x14ac:dyDescent="0.25">
      <c r="B519" s="74" t="s">
        <v>255</v>
      </c>
      <c r="C519">
        <v>2</v>
      </c>
      <c r="D519" s="76">
        <v>220</v>
      </c>
      <c r="E519" s="76">
        <v>100</v>
      </c>
      <c r="F519" s="76">
        <f ca="1">INDIRECT(ADDRESS(11+(MATCH(RIGHT(Table245[[#This Row],[spawner_sku]],LEN(Table245[[#This Row],[spawner_sku]])-FIND("/",Table245[[#This Row],[spawner_sku]])),Table1[Entity Prefab])),10,1,1,"Entities"))</f>
        <v>75</v>
      </c>
      <c r="G519" s="76">
        <f ca="1">ROUND((Table245[[#This Row],[XP]]*Table245[[#This Row],[entity_spawned (AVG)]])*(Table245[[#This Row],[activating_chance]]/100),0)</f>
        <v>150</v>
      </c>
      <c r="H519" s="73" t="s">
        <v>351</v>
      </c>
      <c r="CD519" t="s">
        <v>563</v>
      </c>
      <c r="CE519">
        <v>1</v>
      </c>
      <c r="CF519">
        <v>160</v>
      </c>
      <c r="CG519">
        <v>100</v>
      </c>
      <c r="CH519">
        <f ca="1">INDIRECT(ADDRESS(11+(MATCH(RIGHT(Table14[[#This Row],[spawner_sku]],LEN(Table14[[#This Row],[spawner_sku]])-FIND("/",Table14[[#This Row],[spawner_sku]])),Table1[Entity Prefab])),10,1,1,"Entities"))</f>
        <v>75</v>
      </c>
      <c r="CI519">
        <f ca="1">ROUND((Table14[[#This Row],[XP]]*Table14[[#This Row],[entity_spawned (AVG)]])*(Table14[[#This Row],[activating_chance]]/100),0)</f>
        <v>75</v>
      </c>
      <c r="CJ519" s="73" t="s">
        <v>351</v>
      </c>
    </row>
    <row r="520" spans="2:88" x14ac:dyDescent="0.25">
      <c r="B520" s="74" t="s">
        <v>255</v>
      </c>
      <c r="C520">
        <v>1</v>
      </c>
      <c r="D520" s="76">
        <v>220</v>
      </c>
      <c r="E520" s="76">
        <v>75</v>
      </c>
      <c r="F520" s="76">
        <f ca="1">INDIRECT(ADDRESS(11+(MATCH(RIGHT(Table245[[#This Row],[spawner_sku]],LEN(Table245[[#This Row],[spawner_sku]])-FIND("/",Table245[[#This Row],[spawner_sku]])),Table1[Entity Prefab])),10,1,1,"Entities"))</f>
        <v>75</v>
      </c>
      <c r="G520" s="76">
        <f ca="1">ROUND((Table245[[#This Row],[XP]]*Table245[[#This Row],[entity_spawned (AVG)]])*(Table245[[#This Row],[activating_chance]]/100),0)</f>
        <v>56</v>
      </c>
      <c r="H520" s="73" t="s">
        <v>351</v>
      </c>
      <c r="CD520" t="s">
        <v>563</v>
      </c>
      <c r="CE520">
        <v>1</v>
      </c>
      <c r="CF520">
        <v>200</v>
      </c>
      <c r="CG520">
        <v>100</v>
      </c>
      <c r="CH520">
        <f ca="1">INDIRECT(ADDRESS(11+(MATCH(RIGHT(Table14[[#This Row],[spawner_sku]],LEN(Table14[[#This Row],[spawner_sku]])-FIND("/",Table14[[#This Row],[spawner_sku]])),Table1[Entity Prefab])),10,1,1,"Entities"))</f>
        <v>75</v>
      </c>
      <c r="CI520">
        <f ca="1">ROUND((Table14[[#This Row],[XP]]*Table14[[#This Row],[entity_spawned (AVG)]])*(Table14[[#This Row],[activating_chance]]/100),0)</f>
        <v>75</v>
      </c>
      <c r="CJ520" s="73" t="s">
        <v>351</v>
      </c>
    </row>
    <row r="521" spans="2:88" x14ac:dyDescent="0.25">
      <c r="B521" s="74" t="s">
        <v>255</v>
      </c>
      <c r="C521">
        <v>1</v>
      </c>
      <c r="D521" s="76">
        <v>160</v>
      </c>
      <c r="E521" s="76">
        <v>100</v>
      </c>
      <c r="F521" s="76">
        <f ca="1">INDIRECT(ADDRESS(11+(MATCH(RIGHT(Table245[[#This Row],[spawner_sku]],LEN(Table245[[#This Row],[spawner_sku]])-FIND("/",Table245[[#This Row],[spawner_sku]])),Table1[Entity Prefab])),10,1,1,"Entities"))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">
        <v>351</v>
      </c>
      <c r="CD521" t="s">
        <v>563</v>
      </c>
      <c r="CE521">
        <v>1</v>
      </c>
      <c r="CF521">
        <v>200</v>
      </c>
      <c r="CG521">
        <v>100</v>
      </c>
      <c r="CH521">
        <f ca="1">INDIRECT(ADDRESS(11+(MATCH(RIGHT(Table14[[#This Row],[spawner_sku]],LEN(Table14[[#This Row],[spawner_sku]])-FIND("/",Table14[[#This Row],[spawner_sku]])),Table1[Entity Prefab])),10,1,1,"Entities"))</f>
        <v>75</v>
      </c>
      <c r="CI521">
        <f ca="1">ROUND((Table14[[#This Row],[XP]]*Table14[[#This Row],[entity_spawned (AVG)]])*(Table14[[#This Row],[activating_chance]]/100),0)</f>
        <v>75</v>
      </c>
      <c r="CJ521" s="73" t="s">
        <v>351</v>
      </c>
    </row>
    <row r="522" spans="2:88" x14ac:dyDescent="0.25">
      <c r="B522" s="74" t="s">
        <v>255</v>
      </c>
      <c r="C522">
        <v>1</v>
      </c>
      <c r="D522" s="76">
        <v>220</v>
      </c>
      <c r="E522" s="76">
        <v>40</v>
      </c>
      <c r="F522" s="76">
        <f ca="1">INDIRECT(ADDRESS(11+(MATCH(RIGHT(Table245[[#This Row],[spawner_sku]],LEN(Table245[[#This Row],[spawner_sku]])-FIND("/",Table245[[#This Row],[spawner_sku]])),Table1[Entity Prefab])),10,1,1,"Entities"))</f>
        <v>75</v>
      </c>
      <c r="G522" s="76">
        <f ca="1">ROUND((Table245[[#This Row],[XP]]*Table245[[#This Row],[entity_spawned (AVG)]])*(Table245[[#This Row],[activating_chance]]/100),0)</f>
        <v>30</v>
      </c>
      <c r="H522" s="73" t="s">
        <v>351</v>
      </c>
      <c r="CD522" t="s">
        <v>563</v>
      </c>
      <c r="CE522">
        <v>1</v>
      </c>
      <c r="CF522">
        <v>200</v>
      </c>
      <c r="CG522">
        <v>100</v>
      </c>
      <c r="CH522">
        <f ca="1">INDIRECT(ADDRESS(11+(MATCH(RIGHT(Table14[[#This Row],[spawner_sku]],LEN(Table14[[#This Row],[spawner_sku]])-FIND("/",Table14[[#This Row],[spawner_sku]])),Table1[Entity Prefab])),10,1,1,"Entities"))</f>
        <v>75</v>
      </c>
      <c r="CI522">
        <f ca="1">ROUND((Table14[[#This Row],[XP]]*Table14[[#This Row],[entity_spawned (AVG)]])*(Table14[[#This Row],[activating_chance]]/100),0)</f>
        <v>75</v>
      </c>
      <c r="CJ522" s="73" t="s">
        <v>351</v>
      </c>
    </row>
    <row r="523" spans="2:88" x14ac:dyDescent="0.25">
      <c r="B523" s="74" t="s">
        <v>255</v>
      </c>
      <c r="C523">
        <v>1</v>
      </c>
      <c r="D523" s="76">
        <v>220</v>
      </c>
      <c r="E523" s="76">
        <v>40</v>
      </c>
      <c r="F523" s="76">
        <f ca="1">INDIRECT(ADDRESS(11+(MATCH(RIGHT(Table245[[#This Row],[spawner_sku]],LEN(Table245[[#This Row],[spawner_sku]])-FIND("/",Table245[[#This Row],[spawner_sku]])),Table1[Entity Prefab])),10,1,1,"Entities"))</f>
        <v>75</v>
      </c>
      <c r="G523" s="76">
        <f ca="1">ROUND((Table245[[#This Row],[XP]]*Table245[[#This Row],[entity_spawned (AVG)]])*(Table245[[#This Row],[activating_chance]]/100),0)</f>
        <v>30</v>
      </c>
      <c r="H523" s="73" t="s">
        <v>351</v>
      </c>
      <c r="CD523" t="s">
        <v>563</v>
      </c>
      <c r="CE523">
        <v>1</v>
      </c>
      <c r="CF523">
        <v>175</v>
      </c>
      <c r="CG523">
        <v>80</v>
      </c>
      <c r="CH523">
        <f ca="1">INDIRECT(ADDRESS(11+(MATCH(RIGHT(Table14[[#This Row],[spawner_sku]],LEN(Table14[[#This Row],[spawner_sku]])-FIND("/",Table14[[#This Row],[spawner_sku]])),Table1[Entity Prefab])),10,1,1,"Entities"))</f>
        <v>75</v>
      </c>
      <c r="CI523">
        <f ca="1">ROUND((Table14[[#This Row],[XP]]*Table14[[#This Row],[entity_spawned (AVG)]])*(Table14[[#This Row],[activating_chance]]/100),0)</f>
        <v>60</v>
      </c>
      <c r="CJ523" s="73" t="s">
        <v>351</v>
      </c>
    </row>
    <row r="524" spans="2:88" x14ac:dyDescent="0.25">
      <c r="B524" s="74" t="s">
        <v>255</v>
      </c>
      <c r="C524">
        <v>1</v>
      </c>
      <c r="D524" s="76">
        <v>190</v>
      </c>
      <c r="E524" s="76">
        <v>100</v>
      </c>
      <c r="F524" s="76">
        <f ca="1">INDIRECT(ADDRESS(11+(MATCH(RIGHT(Table245[[#This Row],[spawner_sku]],LEN(Table245[[#This Row],[spawner_sku]])-FIND("/",Table245[[#This Row],[spawner_sku]])),Table1[Entity Prefab])),10,1,1,"Entities"))</f>
        <v>75</v>
      </c>
      <c r="G524" s="76">
        <f ca="1">ROUND((Table245[[#This Row],[XP]]*Table245[[#This Row],[entity_spawned (AVG)]])*(Table245[[#This Row],[activating_chance]]/100),0)</f>
        <v>75</v>
      </c>
      <c r="H524" s="73" t="s">
        <v>351</v>
      </c>
      <c r="CD524" t="s">
        <v>563</v>
      </c>
      <c r="CE524">
        <v>1</v>
      </c>
      <c r="CF524">
        <v>200</v>
      </c>
      <c r="CG524">
        <v>80</v>
      </c>
      <c r="CH524">
        <f ca="1">INDIRECT(ADDRESS(11+(MATCH(RIGHT(Table14[[#This Row],[spawner_sku]],LEN(Table14[[#This Row],[spawner_sku]])-FIND("/",Table14[[#This Row],[spawner_sku]])),Table1[Entity Prefab])),10,1,1,"Entities"))</f>
        <v>75</v>
      </c>
      <c r="CI524">
        <f ca="1">ROUND((Table14[[#This Row],[XP]]*Table14[[#This Row],[entity_spawned (AVG)]])*(Table14[[#This Row],[activating_chance]]/100),0)</f>
        <v>60</v>
      </c>
      <c r="CJ524" s="73" t="s">
        <v>351</v>
      </c>
    </row>
    <row r="525" spans="2:88" x14ac:dyDescent="0.25">
      <c r="B525" s="74" t="s">
        <v>255</v>
      </c>
      <c r="C525">
        <v>1</v>
      </c>
      <c r="D525" s="76">
        <v>170</v>
      </c>
      <c r="E525" s="76">
        <v>80</v>
      </c>
      <c r="F525" s="76">
        <f ca="1">INDIRECT(ADDRESS(11+(MATCH(RIGHT(Table245[[#This Row],[spawner_sku]],LEN(Table245[[#This Row],[spawner_sku]])-FIND("/",Table245[[#This Row],[spawner_sku]])),Table1[Entity Prefab])),10,1,1,"Entities"))</f>
        <v>75</v>
      </c>
      <c r="G525" s="76">
        <f ca="1">ROUND((Table245[[#This Row],[XP]]*Table245[[#This Row],[entity_spawned (AVG)]])*(Table245[[#This Row],[activating_chance]]/100),0)</f>
        <v>60</v>
      </c>
      <c r="H525" s="73" t="s">
        <v>351</v>
      </c>
      <c r="CD525" t="s">
        <v>563</v>
      </c>
      <c r="CE525">
        <v>1</v>
      </c>
      <c r="CF525">
        <v>140</v>
      </c>
      <c r="CG525">
        <v>100</v>
      </c>
      <c r="CH525">
        <f ca="1">INDIRECT(ADDRESS(11+(MATCH(RIGHT(Table14[[#This Row],[spawner_sku]],LEN(Table14[[#This Row],[spawner_sku]])-FIND("/",Table14[[#This Row],[spawner_sku]])),Table1[Entity Prefab])),10,1,1,"Entities"))</f>
        <v>75</v>
      </c>
      <c r="CI525">
        <f ca="1">ROUND((Table14[[#This Row],[XP]]*Table14[[#This Row],[entity_spawned (AVG)]])*(Table14[[#This Row],[activating_chance]]/100),0)</f>
        <v>75</v>
      </c>
      <c r="CJ525" s="73" t="s">
        <v>351</v>
      </c>
    </row>
    <row r="526" spans="2:88" x14ac:dyDescent="0.25">
      <c r="B526" s="74" t="s">
        <v>255</v>
      </c>
      <c r="C526">
        <v>1</v>
      </c>
      <c r="D526" s="76">
        <v>160</v>
      </c>
      <c r="E526" s="76">
        <v>60</v>
      </c>
      <c r="F526" s="76">
        <f ca="1">INDIRECT(ADDRESS(11+(MATCH(RIGHT(Table245[[#This Row],[spawner_sku]],LEN(Table245[[#This Row],[spawner_sku]])-FIND("/",Table245[[#This Row],[spawner_sku]])),Table1[Entity Prefab])),10,1,1,"Entities"))</f>
        <v>75</v>
      </c>
      <c r="G526" s="76">
        <f ca="1">ROUND((Table245[[#This Row],[XP]]*Table245[[#This Row],[entity_spawned (AVG)]])*(Table245[[#This Row],[activating_chance]]/100),0)</f>
        <v>45</v>
      </c>
      <c r="H526" s="73" t="s">
        <v>351</v>
      </c>
      <c r="CD526" t="s">
        <v>563</v>
      </c>
      <c r="CE526">
        <v>1</v>
      </c>
      <c r="CF526">
        <v>200</v>
      </c>
      <c r="CG526">
        <v>70</v>
      </c>
      <c r="CH526">
        <f ca="1">INDIRECT(ADDRESS(11+(MATCH(RIGHT(Table14[[#This Row],[spawner_sku]],LEN(Table14[[#This Row],[spawner_sku]])-FIND("/",Table14[[#This Row],[spawner_sku]])),Table1[Entity Prefab])),10,1,1,"Entities"))</f>
        <v>75</v>
      </c>
      <c r="CI526">
        <f ca="1">ROUND((Table14[[#This Row],[XP]]*Table14[[#This Row],[entity_spawned (AVG)]])*(Table14[[#This Row],[activating_chance]]/100),0)</f>
        <v>53</v>
      </c>
      <c r="CJ526" s="73" t="s">
        <v>351</v>
      </c>
    </row>
    <row r="527" spans="2:88" x14ac:dyDescent="0.25">
      <c r="B527" s="74" t="s">
        <v>255</v>
      </c>
      <c r="C527">
        <v>1</v>
      </c>
      <c r="D527" s="76">
        <v>160</v>
      </c>
      <c r="E527" s="76">
        <v>30</v>
      </c>
      <c r="F527" s="76">
        <f ca="1">INDIRECT(ADDRESS(11+(MATCH(RIGHT(Table245[[#This Row],[spawner_sku]],LEN(Table245[[#This Row],[spawner_sku]])-FIND("/",Table245[[#This Row],[spawner_sku]])),Table1[Entity Prefab])),10,1,1,"Entities"))</f>
        <v>75</v>
      </c>
      <c r="G527" s="76">
        <f ca="1">ROUND((Table245[[#This Row],[XP]]*Table245[[#This Row],[entity_spawned (AVG)]])*(Table245[[#This Row],[activating_chance]]/100),0)</f>
        <v>23</v>
      </c>
      <c r="H527" s="73" t="s">
        <v>351</v>
      </c>
      <c r="CD527" t="s">
        <v>563</v>
      </c>
      <c r="CE527">
        <v>1</v>
      </c>
      <c r="CF527">
        <v>140</v>
      </c>
      <c r="CG527">
        <v>100</v>
      </c>
      <c r="CH527">
        <f ca="1">INDIRECT(ADDRESS(11+(MATCH(RIGHT(Table14[[#This Row],[spawner_sku]],LEN(Table14[[#This Row],[spawner_sku]])-FIND("/",Table14[[#This Row],[spawner_sku]])),Table1[Entity Prefab])),10,1,1,"Entities"))</f>
        <v>75</v>
      </c>
      <c r="CI527">
        <f ca="1">ROUND((Table14[[#This Row],[XP]]*Table14[[#This Row],[entity_spawned (AVG)]])*(Table14[[#This Row],[activating_chance]]/100),0)</f>
        <v>75</v>
      </c>
      <c r="CJ527" s="73" t="s">
        <v>351</v>
      </c>
    </row>
    <row r="528" spans="2:88" x14ac:dyDescent="0.25">
      <c r="B528" s="74" t="s">
        <v>255</v>
      </c>
      <c r="C528">
        <v>1</v>
      </c>
      <c r="D528" s="76">
        <v>170</v>
      </c>
      <c r="E528" s="76">
        <v>80</v>
      </c>
      <c r="F528" s="76">
        <f ca="1">INDIRECT(ADDRESS(11+(MATCH(RIGHT(Table245[[#This Row],[spawner_sku]],LEN(Table245[[#This Row],[spawner_sku]])-FIND("/",Table245[[#This Row],[spawner_sku]])),Table1[Entity Prefab])),10,1,1,"Entities"))</f>
        <v>75</v>
      </c>
      <c r="G528" s="76">
        <f ca="1">ROUND((Table245[[#This Row],[XP]]*Table245[[#This Row],[entity_spawned (AVG)]])*(Table245[[#This Row],[activating_chance]]/100),0)</f>
        <v>60</v>
      </c>
      <c r="H528" s="73" t="s">
        <v>351</v>
      </c>
      <c r="CD528" t="s">
        <v>563</v>
      </c>
      <c r="CE528">
        <v>1</v>
      </c>
      <c r="CF528">
        <v>120</v>
      </c>
      <c r="CG528">
        <v>100</v>
      </c>
      <c r="CH528">
        <f ca="1">INDIRECT(ADDRESS(11+(MATCH(RIGHT(Table14[[#This Row],[spawner_sku]],LEN(Table14[[#This Row],[spawner_sku]])-FIND("/",Table14[[#This Row],[spawner_sku]])),Table1[Entity Prefab])),10,1,1,"Entities"))</f>
        <v>75</v>
      </c>
      <c r="CI528">
        <f ca="1">ROUND((Table14[[#This Row],[XP]]*Table14[[#This Row],[entity_spawned (AVG)]])*(Table14[[#This Row],[activating_chance]]/100),0)</f>
        <v>75</v>
      </c>
      <c r="CJ528" s="73" t="s">
        <v>351</v>
      </c>
    </row>
    <row r="529" spans="2:88" x14ac:dyDescent="0.25">
      <c r="B529" s="74" t="s">
        <v>255</v>
      </c>
      <c r="C529">
        <v>1</v>
      </c>
      <c r="D529" s="76">
        <v>160</v>
      </c>
      <c r="E529" s="76">
        <v>80</v>
      </c>
      <c r="F529" s="76">
        <f ca="1">INDIRECT(ADDRESS(11+(MATCH(RIGHT(Table245[[#This Row],[spawner_sku]],LEN(Table245[[#This Row],[spawner_sku]])-FIND("/",Table245[[#This Row],[spawner_sku]])),Table1[Entity Prefab])),10,1,1,"Entities"))</f>
        <v>75</v>
      </c>
      <c r="G529" s="76">
        <f ca="1">ROUND((Table245[[#This Row],[XP]]*Table245[[#This Row],[entity_spawned (AVG)]])*(Table245[[#This Row],[activating_chance]]/100),0)</f>
        <v>60</v>
      </c>
      <c r="H529" s="73" t="s">
        <v>351</v>
      </c>
      <c r="CD529" t="s">
        <v>563</v>
      </c>
      <c r="CE529">
        <v>1</v>
      </c>
      <c r="CF529">
        <v>200</v>
      </c>
      <c r="CG529">
        <v>100</v>
      </c>
      <c r="CH529">
        <f ca="1">INDIRECT(ADDRESS(11+(MATCH(RIGHT(Table14[[#This Row],[spawner_sku]],LEN(Table14[[#This Row],[spawner_sku]])-FIND("/",Table14[[#This Row],[spawner_sku]])),Table1[Entity Prefab])),10,1,1,"Entities"))</f>
        <v>75</v>
      </c>
      <c r="CI529">
        <f ca="1">ROUND((Table14[[#This Row],[XP]]*Table14[[#This Row],[entity_spawned (AVG)]])*(Table14[[#This Row],[activating_chance]]/100),0)</f>
        <v>75</v>
      </c>
      <c r="CJ529" s="73" t="s">
        <v>351</v>
      </c>
    </row>
    <row r="530" spans="2:88" x14ac:dyDescent="0.25">
      <c r="B530" s="74" t="s">
        <v>255</v>
      </c>
      <c r="C530">
        <v>1</v>
      </c>
      <c r="D530" s="76">
        <v>180</v>
      </c>
      <c r="E530" s="76">
        <v>80</v>
      </c>
      <c r="F530" s="76">
        <f ca="1">INDIRECT(ADDRESS(11+(MATCH(RIGHT(Table245[[#This Row],[spawner_sku]],LEN(Table245[[#This Row],[spawner_sku]])-FIND("/",Table245[[#This Row],[spawner_sku]])),Table1[Entity Prefab])),10,1,1,"Entities"))</f>
        <v>75</v>
      </c>
      <c r="G530" s="76">
        <f ca="1">ROUND((Table245[[#This Row],[XP]]*Table245[[#This Row],[entity_spawned (AVG)]])*(Table245[[#This Row],[activating_chance]]/100),0)</f>
        <v>60</v>
      </c>
      <c r="H530" s="73" t="s">
        <v>351</v>
      </c>
      <c r="CD530" t="s">
        <v>476</v>
      </c>
      <c r="CE530">
        <v>1</v>
      </c>
      <c r="CF530">
        <v>200</v>
      </c>
      <c r="CG530">
        <v>100</v>
      </c>
      <c r="CH530">
        <f ca="1">INDIRECT(ADDRESS(11+(MATCH(RIGHT(Table14[[#This Row],[spawner_sku]],LEN(Table14[[#This Row],[spawner_sku]])-FIND("/",Table14[[#This Row],[spawner_sku]])),Table1[Entity Prefab])),10,1,1,"Entities"))</f>
        <v>75</v>
      </c>
      <c r="CI530">
        <f ca="1">ROUND((Table14[[#This Row],[XP]]*Table14[[#This Row],[entity_spawned (AVG)]])*(Table14[[#This Row],[activating_chance]]/100),0)</f>
        <v>75</v>
      </c>
      <c r="CJ530" s="73" t="s">
        <v>351</v>
      </c>
    </row>
    <row r="531" spans="2:88" x14ac:dyDescent="0.25">
      <c r="B531" s="74" t="s">
        <v>255</v>
      </c>
      <c r="C531">
        <v>1</v>
      </c>
      <c r="D531" s="76">
        <v>180</v>
      </c>
      <c r="E531" s="76">
        <v>100</v>
      </c>
      <c r="F531" s="76">
        <f ca="1">INDIRECT(ADDRESS(11+(MATCH(RIGHT(Table245[[#This Row],[spawner_sku]],LEN(Table245[[#This Row],[spawner_sku]])-FIND("/",Table245[[#This Row],[spawner_sku]])),Table1[Entity Prefab])),10,1,1,"Entities"))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">
        <v>351</v>
      </c>
      <c r="CD531" t="s">
        <v>476</v>
      </c>
      <c r="CE531">
        <v>1</v>
      </c>
      <c r="CF531">
        <v>200</v>
      </c>
      <c r="CG531">
        <v>100</v>
      </c>
      <c r="CH531">
        <f ca="1">INDIRECT(ADDRESS(11+(MATCH(RIGHT(Table14[[#This Row],[spawner_sku]],LEN(Table14[[#This Row],[spawner_sku]])-FIND("/",Table14[[#This Row],[spawner_sku]])),Table1[Entity Prefab])),10,1,1,"Entities"))</f>
        <v>75</v>
      </c>
      <c r="CI531">
        <f ca="1">ROUND((Table14[[#This Row],[XP]]*Table14[[#This Row],[entity_spawned (AVG)]])*(Table14[[#This Row],[activating_chance]]/100),0)</f>
        <v>75</v>
      </c>
      <c r="CJ531" s="73" t="s">
        <v>351</v>
      </c>
    </row>
    <row r="532" spans="2:88" x14ac:dyDescent="0.25">
      <c r="B532" s="74" t="s">
        <v>255</v>
      </c>
      <c r="C532">
        <v>1</v>
      </c>
      <c r="D532" s="76">
        <v>160</v>
      </c>
      <c r="E532" s="76">
        <v>100</v>
      </c>
      <c r="F532" s="76">
        <f ca="1">INDIRECT(ADDRESS(11+(MATCH(RIGHT(Table245[[#This Row],[spawner_sku]],LEN(Table245[[#This Row],[spawner_sku]])-FIND("/",Table245[[#This Row],[spawner_sku]])),Table1[Entity Prefab])),10,1,1,"Entities"))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">
        <v>351</v>
      </c>
      <c r="CD532" t="s">
        <v>476</v>
      </c>
      <c r="CE532">
        <v>1</v>
      </c>
      <c r="CF532">
        <v>120</v>
      </c>
      <c r="CG532">
        <v>100</v>
      </c>
      <c r="CH532">
        <f ca="1">INDIRECT(ADDRESS(11+(MATCH(RIGHT(Table14[[#This Row],[spawner_sku]],LEN(Table14[[#This Row],[spawner_sku]])-FIND("/",Table14[[#This Row],[spawner_sku]])),Table1[Entity Prefab])),10,1,1,"Entities"))</f>
        <v>75</v>
      </c>
      <c r="CI532">
        <f ca="1">ROUND((Table14[[#This Row],[XP]]*Table14[[#This Row],[entity_spawned (AVG)]])*(Table14[[#This Row],[activating_chance]]/100),0)</f>
        <v>75</v>
      </c>
      <c r="CJ532" s="73" t="s">
        <v>351</v>
      </c>
    </row>
    <row r="533" spans="2:88" x14ac:dyDescent="0.25">
      <c r="B533" s="74" t="s">
        <v>255</v>
      </c>
      <c r="C533">
        <v>1</v>
      </c>
      <c r="D533" s="76">
        <v>190</v>
      </c>
      <c r="E533" s="76">
        <v>80</v>
      </c>
      <c r="F533" s="76">
        <f ca="1">INDIRECT(ADDRESS(11+(MATCH(RIGHT(Table245[[#This Row],[spawner_sku]],LEN(Table245[[#This Row],[spawner_sku]])-FIND("/",Table245[[#This Row],[spawner_sku]])),Table1[Entity Prefab])),10,1,1,"Entities"))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">
        <v>351</v>
      </c>
      <c r="CD533" t="s">
        <v>476</v>
      </c>
      <c r="CE533">
        <v>1</v>
      </c>
      <c r="CF533">
        <v>150</v>
      </c>
      <c r="CG533">
        <v>100</v>
      </c>
      <c r="CH533">
        <f ca="1">INDIRECT(ADDRESS(11+(MATCH(RIGHT(Table14[[#This Row],[spawner_sku]],LEN(Table14[[#This Row],[spawner_sku]])-FIND("/",Table14[[#This Row],[spawner_sku]])),Table1[Entity Prefab])),10,1,1,"Entities"))</f>
        <v>75</v>
      </c>
      <c r="CI533">
        <f ca="1">ROUND((Table14[[#This Row],[XP]]*Table14[[#This Row],[entity_spawned (AVG)]])*(Table14[[#This Row],[activating_chance]]/100),0)</f>
        <v>75</v>
      </c>
      <c r="CJ533" s="73" t="s">
        <v>351</v>
      </c>
    </row>
    <row r="534" spans="2:88" x14ac:dyDescent="0.25">
      <c r="B534" s="74" t="s">
        <v>255</v>
      </c>
      <c r="C534">
        <v>1</v>
      </c>
      <c r="D534" s="76">
        <v>160</v>
      </c>
      <c r="E534" s="76">
        <v>60</v>
      </c>
      <c r="F534" s="76">
        <f ca="1">INDIRECT(ADDRESS(11+(MATCH(RIGHT(Table245[[#This Row],[spawner_sku]],LEN(Table245[[#This Row],[spawner_sku]])-FIND("/",Table245[[#This Row],[spawner_sku]])),Table1[Entity Prefab])),10,1,1,"Entities"))</f>
        <v>75</v>
      </c>
      <c r="G534" s="76">
        <f ca="1">ROUND((Table245[[#This Row],[XP]]*Table245[[#This Row],[entity_spawned (AVG)]])*(Table245[[#This Row],[activating_chance]]/100),0)</f>
        <v>45</v>
      </c>
      <c r="H534" s="73" t="s">
        <v>351</v>
      </c>
      <c r="CD534" t="s">
        <v>476</v>
      </c>
      <c r="CE534">
        <v>1</v>
      </c>
      <c r="CF534">
        <v>200</v>
      </c>
      <c r="CG534">
        <v>100</v>
      </c>
      <c r="CH534">
        <f ca="1">INDIRECT(ADDRESS(11+(MATCH(RIGHT(Table14[[#This Row],[spawner_sku]],LEN(Table14[[#This Row],[spawner_sku]])-FIND("/",Table14[[#This Row],[spawner_sku]])),Table1[Entity Prefab])),10,1,1,"Entities"))</f>
        <v>75</v>
      </c>
      <c r="CI534">
        <f ca="1">ROUND((Table14[[#This Row],[XP]]*Table14[[#This Row],[entity_spawned (AVG)]])*(Table14[[#This Row],[activating_chance]]/100),0)</f>
        <v>75</v>
      </c>
      <c r="CJ534" s="73" t="s">
        <v>351</v>
      </c>
    </row>
    <row r="535" spans="2:88" x14ac:dyDescent="0.25">
      <c r="B535" s="74" t="s">
        <v>255</v>
      </c>
      <c r="C535">
        <v>1</v>
      </c>
      <c r="D535" s="76">
        <v>230</v>
      </c>
      <c r="E535" s="76">
        <v>100</v>
      </c>
      <c r="F535" s="76">
        <f ca="1">INDIRECT(ADDRESS(11+(MATCH(RIGHT(Table245[[#This Row],[spawner_sku]],LEN(Table245[[#This Row],[spawner_sku]])-FIND("/",Table245[[#This Row],[spawner_sku]])),Table1[Entity Prefab])),10,1,1,"Entities"))</f>
        <v>75</v>
      </c>
      <c r="G535" s="76">
        <f ca="1">ROUND((Table245[[#This Row],[XP]]*Table245[[#This Row],[entity_spawned (AVG)]])*(Table245[[#This Row],[activating_chance]]/100),0)</f>
        <v>75</v>
      </c>
      <c r="H535" s="73" t="s">
        <v>351</v>
      </c>
      <c r="CD535" t="s">
        <v>476</v>
      </c>
      <c r="CE535">
        <v>1</v>
      </c>
      <c r="CF535">
        <v>200</v>
      </c>
      <c r="CG535">
        <v>100</v>
      </c>
      <c r="CH535">
        <f ca="1">INDIRECT(ADDRESS(11+(MATCH(RIGHT(Table14[[#This Row],[spawner_sku]],LEN(Table14[[#This Row],[spawner_sku]])-FIND("/",Table14[[#This Row],[spawner_sku]])),Table1[Entity Prefab])),10,1,1,"Entities"))</f>
        <v>75</v>
      </c>
      <c r="CI535">
        <f ca="1">ROUND((Table14[[#This Row],[XP]]*Table14[[#This Row],[entity_spawned (AVG)]])*(Table14[[#This Row],[activating_chance]]/100),0)</f>
        <v>75</v>
      </c>
      <c r="CJ535" s="73" t="s">
        <v>351</v>
      </c>
    </row>
    <row r="536" spans="2:88" x14ac:dyDescent="0.25">
      <c r="B536" s="74" t="s">
        <v>343</v>
      </c>
      <c r="C536">
        <v>1</v>
      </c>
      <c r="D536" s="76">
        <v>160</v>
      </c>
      <c r="E536" s="76">
        <v>100</v>
      </c>
      <c r="F536" s="76">
        <f ca="1">INDIRECT(ADDRESS(11+(MATCH(RIGHT(Table245[[#This Row],[spawner_sku]],LEN(Table245[[#This Row],[spawner_sku]])-FIND("/",Table245[[#This Row],[spawner_sku]])),Table1[Entity Prefab])),10,1,1,"Entities"))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">
        <v>351</v>
      </c>
      <c r="CD536" t="s">
        <v>476</v>
      </c>
      <c r="CE536">
        <v>1</v>
      </c>
      <c r="CF536">
        <v>200</v>
      </c>
      <c r="CG536">
        <v>100</v>
      </c>
      <c r="CH536">
        <f ca="1">INDIRECT(ADDRESS(11+(MATCH(RIGHT(Table14[[#This Row],[spawner_sku]],LEN(Table14[[#This Row],[spawner_sku]])-FIND("/",Table14[[#This Row],[spawner_sku]])),Table1[Entity Prefab])),10,1,1,"Entities"))</f>
        <v>75</v>
      </c>
      <c r="CI536">
        <f ca="1">ROUND((Table14[[#This Row],[XP]]*Table14[[#This Row],[entity_spawned (AVG)]])*(Table14[[#This Row],[activating_chance]]/100),0)</f>
        <v>75</v>
      </c>
      <c r="CJ536" s="73" t="s">
        <v>351</v>
      </c>
    </row>
    <row r="537" spans="2:88" x14ac:dyDescent="0.25">
      <c r="B537" s="74" t="s">
        <v>343</v>
      </c>
      <c r="C537">
        <v>1</v>
      </c>
      <c r="D537" s="76">
        <v>190</v>
      </c>
      <c r="E537" s="76">
        <v>100</v>
      </c>
      <c r="F537" s="76">
        <f ca="1">INDIRECT(ADDRESS(11+(MATCH(RIGHT(Table245[[#This Row],[spawner_sku]],LEN(Table245[[#This Row],[spawner_sku]])-FIND("/",Table245[[#This Row],[spawner_sku]])),Table1[Entity Prefab])),10,1,1,"Entities"))</f>
        <v>75</v>
      </c>
      <c r="G537" s="76">
        <f ca="1">ROUND((Table245[[#This Row],[XP]]*Table245[[#This Row],[entity_spawned (AVG)]])*(Table245[[#This Row],[activating_chance]]/100),0)</f>
        <v>75</v>
      </c>
      <c r="H537" s="73" t="s">
        <v>351</v>
      </c>
      <c r="CD537" t="s">
        <v>476</v>
      </c>
      <c r="CE537">
        <v>1</v>
      </c>
      <c r="CF537">
        <v>200</v>
      </c>
      <c r="CG537">
        <v>100</v>
      </c>
      <c r="CH537">
        <f ca="1">INDIRECT(ADDRESS(11+(MATCH(RIGHT(Table14[[#This Row],[spawner_sku]],LEN(Table14[[#This Row],[spawner_sku]])-FIND("/",Table14[[#This Row],[spawner_sku]])),Table1[Entity Prefab])),10,1,1,"Entities"))</f>
        <v>75</v>
      </c>
      <c r="CI537">
        <f ca="1">ROUND((Table14[[#This Row],[XP]]*Table14[[#This Row],[entity_spawned (AVG)]])*(Table14[[#This Row],[activating_chance]]/100),0)</f>
        <v>75</v>
      </c>
      <c r="CJ537" s="73" t="s">
        <v>351</v>
      </c>
    </row>
    <row r="538" spans="2:88" x14ac:dyDescent="0.25">
      <c r="B538" s="74" t="s">
        <v>343</v>
      </c>
      <c r="C538">
        <v>1</v>
      </c>
      <c r="D538" s="76">
        <v>200</v>
      </c>
      <c r="E538" s="76">
        <v>100</v>
      </c>
      <c r="F538" s="76">
        <f ca="1">INDIRECT(ADDRESS(11+(MATCH(RIGHT(Table245[[#This Row],[spawner_sku]],LEN(Table245[[#This Row],[spawner_sku]])-FIND("/",Table245[[#This Row],[spawner_sku]])),Table1[Entity Prefab])),10,1,1,"Entities"))</f>
        <v>75</v>
      </c>
      <c r="G538" s="76">
        <f ca="1">ROUND((Table245[[#This Row],[XP]]*Table245[[#This Row],[entity_spawned (AVG)]])*(Table245[[#This Row],[activating_chance]]/100),0)</f>
        <v>75</v>
      </c>
      <c r="H538" s="73" t="s">
        <v>351</v>
      </c>
      <c r="CD538" t="s">
        <v>476</v>
      </c>
      <c r="CE538">
        <v>1</v>
      </c>
      <c r="CF538">
        <v>200</v>
      </c>
      <c r="CG538">
        <v>100</v>
      </c>
      <c r="CH538">
        <f ca="1">INDIRECT(ADDRESS(11+(MATCH(RIGHT(Table14[[#This Row],[spawner_sku]],LEN(Table14[[#This Row],[spawner_sku]])-FIND("/",Table14[[#This Row],[spawner_sku]])),Table1[Entity Prefab])),10,1,1,"Entities"))</f>
        <v>75</v>
      </c>
      <c r="CI538">
        <f ca="1">ROUND((Table14[[#This Row],[XP]]*Table14[[#This Row],[entity_spawned (AVG)]])*(Table14[[#This Row],[activating_chance]]/100),0)</f>
        <v>75</v>
      </c>
      <c r="CJ538" s="73" t="s">
        <v>351</v>
      </c>
    </row>
    <row r="539" spans="2:88" x14ac:dyDescent="0.25">
      <c r="B539" s="74" t="s">
        <v>343</v>
      </c>
      <c r="C539">
        <v>1</v>
      </c>
      <c r="D539" s="76">
        <v>220</v>
      </c>
      <c r="E539" s="76">
        <v>60</v>
      </c>
      <c r="F539" s="76">
        <f ca="1">INDIRECT(ADDRESS(11+(MATCH(RIGHT(Table245[[#This Row],[spawner_sku]],LEN(Table245[[#This Row],[spawner_sku]])-FIND("/",Table245[[#This Row],[spawner_sku]])),Table1[Entity Prefab])),10,1,1,"Entities"))</f>
        <v>75</v>
      </c>
      <c r="G539" s="76">
        <f ca="1">ROUND((Table245[[#This Row],[XP]]*Table245[[#This Row],[entity_spawned (AVG)]])*(Table245[[#This Row],[activating_chance]]/100),0)</f>
        <v>45</v>
      </c>
      <c r="H539" s="73" t="s">
        <v>351</v>
      </c>
      <c r="CD539" t="s">
        <v>476</v>
      </c>
      <c r="CE539">
        <v>1</v>
      </c>
      <c r="CF539">
        <v>200</v>
      </c>
      <c r="CG539">
        <v>100</v>
      </c>
      <c r="CH539">
        <f ca="1">INDIRECT(ADDRESS(11+(MATCH(RIGHT(Table14[[#This Row],[spawner_sku]],LEN(Table14[[#This Row],[spawner_sku]])-FIND("/",Table14[[#This Row],[spawner_sku]])),Table1[Entity Prefab])),10,1,1,"Entities"))</f>
        <v>75</v>
      </c>
      <c r="CI539">
        <f ca="1">ROUND((Table14[[#This Row],[XP]]*Table14[[#This Row],[entity_spawned (AVG)]])*(Table14[[#This Row],[activating_chance]]/100),0)</f>
        <v>75</v>
      </c>
      <c r="CJ539" s="73" t="s">
        <v>351</v>
      </c>
    </row>
    <row r="540" spans="2:88" x14ac:dyDescent="0.25">
      <c r="B540" s="74" t="s">
        <v>343</v>
      </c>
      <c r="C540">
        <v>1</v>
      </c>
      <c r="D540" s="76">
        <v>210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">
        <v>351</v>
      </c>
      <c r="CD540" t="s">
        <v>476</v>
      </c>
      <c r="CE540">
        <v>1</v>
      </c>
      <c r="CF540">
        <v>200</v>
      </c>
      <c r="CG540">
        <v>100</v>
      </c>
      <c r="CH540">
        <f ca="1">INDIRECT(ADDRESS(11+(MATCH(RIGHT(Table14[[#This Row],[spawner_sku]],LEN(Table14[[#This Row],[spawner_sku]])-FIND("/",Table14[[#This Row],[spawner_sku]])),Table1[Entity Prefab])),10,1,1,"Entities"))</f>
        <v>75</v>
      </c>
      <c r="CI540">
        <f ca="1">ROUND((Table14[[#This Row],[XP]]*Table14[[#This Row],[entity_spawned (AVG)]])*(Table14[[#This Row],[activating_chance]]/100),0)</f>
        <v>75</v>
      </c>
      <c r="CJ540" s="73" t="s">
        <v>351</v>
      </c>
    </row>
    <row r="541" spans="2:88" x14ac:dyDescent="0.25">
      <c r="B541" s="74" t="s">
        <v>256</v>
      </c>
      <c r="C541">
        <v>1</v>
      </c>
      <c r="D541" s="76">
        <v>190</v>
      </c>
      <c r="E541" s="76">
        <v>100</v>
      </c>
      <c r="F541" s="76">
        <f ca="1">INDIRECT(ADDRESS(11+(MATCH(RIGHT(Table245[[#This Row],[spawner_sku]],LEN(Table245[[#This Row],[spawner_sku]])-FIND("/",Table245[[#This Row],[spawner_sku]])),Table1[Entity Prefab])),10,1,1,"Entities"))</f>
        <v>70</v>
      </c>
      <c r="G541" s="76">
        <f ca="1">ROUND((Table245[[#This Row],[XP]]*Table245[[#This Row],[entity_spawned (AVG)]])*(Table245[[#This Row],[activating_chance]]/100),0)</f>
        <v>70</v>
      </c>
      <c r="H541" s="73" t="s">
        <v>352</v>
      </c>
      <c r="CD541" t="s">
        <v>476</v>
      </c>
      <c r="CE541">
        <v>1</v>
      </c>
      <c r="CF541">
        <v>150</v>
      </c>
      <c r="CG541">
        <v>30</v>
      </c>
      <c r="CH541">
        <f ca="1">INDIRECT(ADDRESS(11+(MATCH(RIGHT(Table14[[#This Row],[spawner_sku]],LEN(Table14[[#This Row],[spawner_sku]])-FIND("/",Table14[[#This Row],[spawner_sku]])),Table1[Entity Prefab])),10,1,1,"Entities"))</f>
        <v>75</v>
      </c>
      <c r="CI541">
        <f ca="1">ROUND((Table14[[#This Row],[XP]]*Table14[[#This Row],[entity_spawned (AVG)]])*(Table14[[#This Row],[activating_chance]]/100),0)</f>
        <v>23</v>
      </c>
      <c r="CJ541" s="73" t="s">
        <v>351</v>
      </c>
    </row>
    <row r="542" spans="2:88" x14ac:dyDescent="0.25">
      <c r="B542" s="74" t="s">
        <v>257</v>
      </c>
      <c r="C542">
        <v>1</v>
      </c>
      <c r="D542" s="76">
        <v>175</v>
      </c>
      <c r="E542" s="76">
        <v>100</v>
      </c>
      <c r="F542" s="76">
        <f ca="1">INDIRECT(ADDRESS(11+(MATCH(RIGHT(Table245[[#This Row],[spawner_sku]],LEN(Table245[[#This Row],[spawner_sku]])-FIND("/",Table245[[#This Row],[spawner_sku]])),Table1[Entity Prefab])),10,1,1,"Entities"))</f>
        <v>70</v>
      </c>
      <c r="G542" s="76">
        <f ca="1">ROUND((Table245[[#This Row],[XP]]*Table245[[#This Row],[entity_spawned (AVG)]])*(Table245[[#This Row],[activating_chance]]/100),0)</f>
        <v>70</v>
      </c>
      <c r="H542" s="73" t="s">
        <v>352</v>
      </c>
      <c r="CD542" t="s">
        <v>463</v>
      </c>
      <c r="CE542">
        <v>3</v>
      </c>
      <c r="CF542">
        <v>200</v>
      </c>
      <c r="CG542">
        <v>100</v>
      </c>
      <c r="CH542">
        <f ca="1">INDIRECT(ADDRESS(11+(MATCH(RIGHT(Table14[[#This Row],[spawner_sku]],LEN(Table14[[#This Row],[spawner_sku]])-FIND("/",Table14[[#This Row],[spawner_sku]])),Table1[Entity Prefab])),10,1,1,"Entities"))</f>
        <v>0</v>
      </c>
      <c r="CI542">
        <f ca="1">ROUND((Table14[[#This Row],[XP]]*Table14[[#This Row],[entity_spawned (AVG)]])*(Table14[[#This Row],[activating_chance]]/100),0)</f>
        <v>0</v>
      </c>
      <c r="CJ542" s="73" t="s">
        <v>352</v>
      </c>
    </row>
    <row r="543" spans="2:88" x14ac:dyDescent="0.25">
      <c r="B543" s="74" t="s">
        <v>257</v>
      </c>
      <c r="C543">
        <v>1</v>
      </c>
      <c r="D543" s="76">
        <v>220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Prefab])),10,1,1,"Entities"))</f>
        <v>70</v>
      </c>
      <c r="G543" s="76">
        <f ca="1">ROUND((Table245[[#This Row],[XP]]*Table245[[#This Row],[entity_spawned (AVG)]])*(Table245[[#This Row],[activating_chance]]/100),0)</f>
        <v>70</v>
      </c>
      <c r="H543" s="73" t="s">
        <v>352</v>
      </c>
      <c r="CD543" t="s">
        <v>463</v>
      </c>
      <c r="CE543">
        <v>1</v>
      </c>
      <c r="CF543">
        <v>200</v>
      </c>
      <c r="CG543">
        <v>100</v>
      </c>
      <c r="CH543">
        <f ca="1">INDIRECT(ADDRESS(11+(MATCH(RIGHT(Table14[[#This Row],[spawner_sku]],LEN(Table14[[#This Row],[spawner_sku]])-FIND("/",Table14[[#This Row],[spawner_sku]])),Table1[Entity Prefab])),10,1,1,"Entities"))</f>
        <v>0</v>
      </c>
      <c r="CI543">
        <f ca="1">ROUND((Table14[[#This Row],[XP]]*Table14[[#This Row],[entity_spawned (AVG)]])*(Table14[[#This Row],[activating_chance]]/100),0)</f>
        <v>0</v>
      </c>
      <c r="CJ543" s="73" t="s">
        <v>352</v>
      </c>
    </row>
    <row r="544" spans="2:88" x14ac:dyDescent="0.25">
      <c r="B544" s="74" t="s">
        <v>257</v>
      </c>
      <c r="C544">
        <v>1</v>
      </c>
      <c r="D544" s="76">
        <v>175</v>
      </c>
      <c r="E544" s="76">
        <v>100</v>
      </c>
      <c r="F544" s="76">
        <f ca="1">INDIRECT(ADDRESS(11+(MATCH(RIGHT(Table245[[#This Row],[spawner_sku]],LEN(Table245[[#This Row],[spawner_sku]])-FIND("/",Table245[[#This Row],[spawner_sku]])),Table1[Entity Prefab])),10,1,1,"Entities"))</f>
        <v>70</v>
      </c>
      <c r="G544" s="76">
        <f ca="1">ROUND((Table245[[#This Row],[XP]]*Table245[[#This Row],[entity_spawned (AVG)]])*(Table245[[#This Row],[activating_chance]]/100),0)</f>
        <v>70</v>
      </c>
      <c r="H544" s="73" t="s">
        <v>352</v>
      </c>
      <c r="CD544" t="s">
        <v>463</v>
      </c>
      <c r="CE544">
        <v>2</v>
      </c>
      <c r="CF544">
        <v>200</v>
      </c>
      <c r="CG544">
        <v>100</v>
      </c>
      <c r="CH544">
        <f ca="1">INDIRECT(ADDRESS(11+(MATCH(RIGHT(Table14[[#This Row],[spawner_sku]],LEN(Table14[[#This Row],[spawner_sku]])-FIND("/",Table14[[#This Row],[spawner_sku]])),Table1[Entity Prefab])),10,1,1,"Entities"))</f>
        <v>0</v>
      </c>
      <c r="CI544">
        <f ca="1">ROUND((Table14[[#This Row],[XP]]*Table14[[#This Row],[entity_spawned (AVG)]])*(Table14[[#This Row],[activating_chance]]/100),0)</f>
        <v>0</v>
      </c>
      <c r="CJ544" s="73" t="s">
        <v>352</v>
      </c>
    </row>
    <row r="545" spans="2:88" x14ac:dyDescent="0.25">
      <c r="B545" s="74" t="s">
        <v>257</v>
      </c>
      <c r="C545">
        <v>1</v>
      </c>
      <c r="D545" s="76">
        <v>190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Prefab])),10,1,1,"Entities"))</f>
        <v>70</v>
      </c>
      <c r="G545" s="76">
        <f ca="1">ROUND((Table245[[#This Row],[XP]]*Table245[[#This Row],[entity_spawned (AVG)]])*(Table245[[#This Row],[activating_chance]]/100),0)</f>
        <v>70</v>
      </c>
      <c r="H545" s="73" t="s">
        <v>352</v>
      </c>
      <c r="CD545" t="s">
        <v>463</v>
      </c>
      <c r="CE545">
        <v>3</v>
      </c>
      <c r="CF545">
        <v>200</v>
      </c>
      <c r="CG545">
        <v>80</v>
      </c>
      <c r="CH545">
        <f ca="1">INDIRECT(ADDRESS(11+(MATCH(RIGHT(Table14[[#This Row],[spawner_sku]],LEN(Table14[[#This Row],[spawner_sku]])-FIND("/",Table14[[#This Row],[spawner_sku]])),Table1[Entity Prefab])),10,1,1,"Entities"))</f>
        <v>0</v>
      </c>
      <c r="CI545">
        <f ca="1">ROUND((Table14[[#This Row],[XP]]*Table14[[#This Row],[entity_spawned (AVG)]])*(Table14[[#This Row],[activating_chance]]/100),0)</f>
        <v>0</v>
      </c>
      <c r="CJ545" s="73" t="s">
        <v>352</v>
      </c>
    </row>
    <row r="546" spans="2:88" x14ac:dyDescent="0.25">
      <c r="B546" s="74" t="s">
        <v>257</v>
      </c>
      <c r="C546">
        <v>1</v>
      </c>
      <c r="D546" s="76">
        <v>175</v>
      </c>
      <c r="E546" s="76">
        <v>100</v>
      </c>
      <c r="F546" s="76">
        <f ca="1">INDIRECT(ADDRESS(11+(MATCH(RIGHT(Table245[[#This Row],[spawner_sku]],LEN(Table245[[#This Row],[spawner_sku]])-FIND("/",Table245[[#This Row],[spawner_sku]])),Table1[Entity Prefab])),10,1,1,"Entities"))</f>
        <v>70</v>
      </c>
      <c r="G546" s="76">
        <f ca="1">ROUND((Table245[[#This Row],[XP]]*Table245[[#This Row],[entity_spawned (AVG)]])*(Table245[[#This Row],[activating_chance]]/100),0)</f>
        <v>70</v>
      </c>
      <c r="H546" s="73" t="s">
        <v>352</v>
      </c>
      <c r="CD546" t="s">
        <v>463</v>
      </c>
      <c r="CE546">
        <v>1</v>
      </c>
      <c r="CF546">
        <v>200</v>
      </c>
      <c r="CG546">
        <v>100</v>
      </c>
      <c r="CH546">
        <f ca="1">INDIRECT(ADDRESS(11+(MATCH(RIGHT(Table14[[#This Row],[spawner_sku]],LEN(Table14[[#This Row],[spawner_sku]])-FIND("/",Table14[[#This Row],[spawner_sku]])),Table1[Entity Prefab])),10,1,1,"Entities"))</f>
        <v>0</v>
      </c>
      <c r="CI546">
        <f ca="1">ROUND((Table14[[#This Row],[XP]]*Table14[[#This Row],[entity_spawned (AVG)]])*(Table14[[#This Row],[activating_chance]]/100),0)</f>
        <v>0</v>
      </c>
      <c r="CJ546" s="73" t="s">
        <v>352</v>
      </c>
    </row>
    <row r="547" spans="2:88" x14ac:dyDescent="0.25">
      <c r="B547" s="74" t="s">
        <v>257</v>
      </c>
      <c r="C547">
        <v>1</v>
      </c>
      <c r="D547" s="76">
        <v>190</v>
      </c>
      <c r="E547" s="76">
        <v>100</v>
      </c>
      <c r="F547" s="76">
        <f ca="1">INDIRECT(ADDRESS(11+(MATCH(RIGHT(Table245[[#This Row],[spawner_sku]],LEN(Table245[[#This Row],[spawner_sku]])-FIND("/",Table245[[#This Row],[spawner_sku]])),Table1[Entity Prefab])),10,1,1,"Entities"))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">
        <v>352</v>
      </c>
      <c r="CD547" t="s">
        <v>463</v>
      </c>
      <c r="CE547">
        <v>1</v>
      </c>
      <c r="CF547">
        <v>200</v>
      </c>
      <c r="CG547">
        <v>100</v>
      </c>
      <c r="CH547">
        <f ca="1">INDIRECT(ADDRESS(11+(MATCH(RIGHT(Table14[[#This Row],[spawner_sku]],LEN(Table14[[#This Row],[spawner_sku]])-FIND("/",Table14[[#This Row],[spawner_sku]])),Table1[Entity Prefab])),10,1,1,"Entities"))</f>
        <v>0</v>
      </c>
      <c r="CI547">
        <f ca="1">ROUND((Table14[[#This Row],[XP]]*Table14[[#This Row],[entity_spawned (AVG)]])*(Table14[[#This Row],[activating_chance]]/100),0)</f>
        <v>0</v>
      </c>
      <c r="CJ547" s="73" t="s">
        <v>352</v>
      </c>
    </row>
    <row r="548" spans="2:88" x14ac:dyDescent="0.25">
      <c r="B548" s="74" t="s">
        <v>257</v>
      </c>
      <c r="C548">
        <v>1</v>
      </c>
      <c r="D548" s="76">
        <v>220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">
        <v>352</v>
      </c>
      <c r="CD548" t="s">
        <v>463</v>
      </c>
      <c r="CE548">
        <v>1</v>
      </c>
      <c r="CF548">
        <v>200</v>
      </c>
      <c r="CG548">
        <v>100</v>
      </c>
      <c r="CH548">
        <f ca="1">INDIRECT(ADDRESS(11+(MATCH(RIGHT(Table14[[#This Row],[spawner_sku]],LEN(Table14[[#This Row],[spawner_sku]])-FIND("/",Table14[[#This Row],[spawner_sku]])),Table1[Entity Prefab])),10,1,1,"Entities"))</f>
        <v>0</v>
      </c>
      <c r="CI548">
        <f ca="1">ROUND((Table14[[#This Row],[XP]]*Table14[[#This Row],[entity_spawned (AVG)]])*(Table14[[#This Row],[activating_chance]]/100),0)</f>
        <v>0</v>
      </c>
      <c r="CJ548" s="73" t="s">
        <v>352</v>
      </c>
    </row>
    <row r="549" spans="2:88" x14ac:dyDescent="0.25">
      <c r="B549" s="74" t="s">
        <v>257</v>
      </c>
      <c r="C549">
        <v>1</v>
      </c>
      <c r="D549" s="76">
        <v>170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352</v>
      </c>
      <c r="CD549" t="s">
        <v>463</v>
      </c>
      <c r="CE549">
        <v>1</v>
      </c>
      <c r="CF549">
        <v>200</v>
      </c>
      <c r="CG549">
        <v>80</v>
      </c>
      <c r="CH549">
        <f ca="1">INDIRECT(ADDRESS(11+(MATCH(RIGHT(Table14[[#This Row],[spawner_sku]],LEN(Table14[[#This Row],[spawner_sku]])-FIND("/",Table14[[#This Row],[spawner_sku]])),Table1[Entity Prefab])),10,1,1,"Entities"))</f>
        <v>0</v>
      </c>
      <c r="CI549">
        <f ca="1">ROUND((Table14[[#This Row],[XP]]*Table14[[#This Row],[entity_spawned (AVG)]])*(Table14[[#This Row],[activating_chance]]/100),0)</f>
        <v>0</v>
      </c>
      <c r="CJ549" s="73" t="s">
        <v>352</v>
      </c>
    </row>
    <row r="550" spans="2:88" x14ac:dyDescent="0.25">
      <c r="B550" s="74" t="s">
        <v>257</v>
      </c>
      <c r="C550">
        <v>1</v>
      </c>
      <c r="D550" s="76">
        <v>190</v>
      </c>
      <c r="E550" s="76">
        <v>80</v>
      </c>
      <c r="F550" s="76">
        <f ca="1">INDIRECT(ADDRESS(11+(MATCH(RIGHT(Table245[[#This Row],[spawner_sku]],LEN(Table245[[#This Row],[spawner_sku]])-FIND("/",Table245[[#This Row],[spawner_sku]])),Table1[Entity Prefab])),10,1,1,"Entities"))</f>
        <v>70</v>
      </c>
      <c r="G550" s="76">
        <f ca="1">ROUND((Table245[[#This Row],[XP]]*Table245[[#This Row],[entity_spawned (AVG)]])*(Table245[[#This Row],[activating_chance]]/100),0)</f>
        <v>56</v>
      </c>
      <c r="H550" s="73" t="s">
        <v>352</v>
      </c>
      <c r="CD550" t="s">
        <v>463</v>
      </c>
      <c r="CE550">
        <v>1</v>
      </c>
      <c r="CF550">
        <v>200</v>
      </c>
      <c r="CG550">
        <v>100</v>
      </c>
      <c r="CH550">
        <f ca="1">INDIRECT(ADDRESS(11+(MATCH(RIGHT(Table14[[#This Row],[spawner_sku]],LEN(Table14[[#This Row],[spawner_sku]])-FIND("/",Table14[[#This Row],[spawner_sku]])),Table1[Entity Prefab])),10,1,1,"Entities"))</f>
        <v>0</v>
      </c>
      <c r="CI550">
        <f ca="1">ROUND((Table14[[#This Row],[XP]]*Table14[[#This Row],[entity_spawned (AVG)]])*(Table14[[#This Row],[activating_chance]]/100),0)</f>
        <v>0</v>
      </c>
      <c r="CJ550" s="73" t="s">
        <v>352</v>
      </c>
    </row>
    <row r="551" spans="2:88" x14ac:dyDescent="0.25">
      <c r="B551" s="74" t="s">
        <v>257</v>
      </c>
      <c r="C551">
        <v>1</v>
      </c>
      <c r="D551" s="76">
        <v>220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352</v>
      </c>
      <c r="CD551" t="s">
        <v>463</v>
      </c>
      <c r="CE551">
        <v>1</v>
      </c>
      <c r="CF551">
        <v>200</v>
      </c>
      <c r="CG551">
        <v>100</v>
      </c>
      <c r="CH551">
        <f ca="1">INDIRECT(ADDRESS(11+(MATCH(RIGHT(Table14[[#This Row],[spawner_sku]],LEN(Table14[[#This Row],[spawner_sku]])-FIND("/",Table14[[#This Row],[spawner_sku]])),Table1[Entity Prefab])),10,1,1,"Entities"))</f>
        <v>0</v>
      </c>
      <c r="CI551">
        <f ca="1">ROUND((Table14[[#This Row],[XP]]*Table14[[#This Row],[entity_spawned (AVG)]])*(Table14[[#This Row],[activating_chance]]/100),0)</f>
        <v>0</v>
      </c>
      <c r="CJ551" s="73" t="s">
        <v>352</v>
      </c>
    </row>
    <row r="552" spans="2:88" x14ac:dyDescent="0.25">
      <c r="B552" s="74" t="s">
        <v>257</v>
      </c>
      <c r="C552">
        <v>1</v>
      </c>
      <c r="D552" s="76">
        <v>220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352</v>
      </c>
      <c r="CD552" t="s">
        <v>463</v>
      </c>
      <c r="CE552">
        <v>1</v>
      </c>
      <c r="CF552">
        <v>200</v>
      </c>
      <c r="CG552">
        <v>100</v>
      </c>
      <c r="CH552">
        <f ca="1">INDIRECT(ADDRESS(11+(MATCH(RIGHT(Table14[[#This Row],[spawner_sku]],LEN(Table14[[#This Row],[spawner_sku]])-FIND("/",Table14[[#This Row],[spawner_sku]])),Table1[Entity Prefab])),10,1,1,"Entities"))</f>
        <v>0</v>
      </c>
      <c r="CI552">
        <f ca="1">ROUND((Table14[[#This Row],[XP]]*Table14[[#This Row],[entity_spawned (AVG)]])*(Table14[[#This Row],[activating_chance]]/100),0)</f>
        <v>0</v>
      </c>
      <c r="CJ552" s="73" t="s">
        <v>352</v>
      </c>
    </row>
    <row r="553" spans="2:88" x14ac:dyDescent="0.25">
      <c r="B553" s="74" t="s">
        <v>257</v>
      </c>
      <c r="C553">
        <v>1</v>
      </c>
      <c r="D553" s="76">
        <v>175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352</v>
      </c>
      <c r="CD553" t="s">
        <v>463</v>
      </c>
      <c r="CE553">
        <v>1</v>
      </c>
      <c r="CF553">
        <v>200</v>
      </c>
      <c r="CG553">
        <v>30</v>
      </c>
      <c r="CH553">
        <f ca="1">INDIRECT(ADDRESS(11+(MATCH(RIGHT(Table14[[#This Row],[spawner_sku]],LEN(Table14[[#This Row],[spawner_sku]])-FIND("/",Table14[[#This Row],[spawner_sku]])),Table1[Entity Prefab])),10,1,1,"Entities"))</f>
        <v>0</v>
      </c>
      <c r="CI553">
        <f ca="1">ROUND((Table14[[#This Row],[XP]]*Table14[[#This Row],[entity_spawned (AVG)]])*(Table14[[#This Row],[activating_chance]]/100),0)</f>
        <v>0</v>
      </c>
      <c r="CJ553" s="73" t="s">
        <v>352</v>
      </c>
    </row>
    <row r="554" spans="2:88" x14ac:dyDescent="0.25">
      <c r="B554" s="74" t="s">
        <v>257</v>
      </c>
      <c r="C554">
        <v>1</v>
      </c>
      <c r="D554" s="76">
        <v>190</v>
      </c>
      <c r="E554" s="76">
        <v>90</v>
      </c>
      <c r="F554" s="76">
        <f ca="1">INDIRECT(ADDRESS(11+(MATCH(RIGHT(Table245[[#This Row],[spawner_sku]],LEN(Table245[[#This Row],[spawner_sku]])-FIND("/",Table245[[#This Row],[spawner_sku]])),Table1[Entity Prefab])),10,1,1,"Entities"))</f>
        <v>70</v>
      </c>
      <c r="G554" s="76">
        <f ca="1">ROUND((Table245[[#This Row],[XP]]*Table245[[#This Row],[entity_spawned (AVG)]])*(Table245[[#This Row],[activating_chance]]/100),0)</f>
        <v>63</v>
      </c>
      <c r="H554" s="73" t="s">
        <v>352</v>
      </c>
      <c r="CD554" t="s">
        <v>463</v>
      </c>
      <c r="CE554">
        <v>1</v>
      </c>
      <c r="CF554">
        <v>200</v>
      </c>
      <c r="CG554">
        <v>100</v>
      </c>
      <c r="CH554">
        <f ca="1">INDIRECT(ADDRESS(11+(MATCH(RIGHT(Table14[[#This Row],[spawner_sku]],LEN(Table14[[#This Row],[spawner_sku]])-FIND("/",Table14[[#This Row],[spawner_sku]])),Table1[Entity Prefab])),10,1,1,"Entities"))</f>
        <v>0</v>
      </c>
      <c r="CI554">
        <f ca="1">ROUND((Table14[[#This Row],[XP]]*Table14[[#This Row],[entity_spawned (AVG)]])*(Table14[[#This Row],[activating_chance]]/100),0)</f>
        <v>0</v>
      </c>
      <c r="CJ554" s="73" t="s">
        <v>352</v>
      </c>
    </row>
    <row r="555" spans="2:88" x14ac:dyDescent="0.25">
      <c r="B555" s="74" t="s">
        <v>257</v>
      </c>
      <c r="C555">
        <v>1</v>
      </c>
      <c r="D555" s="76">
        <v>190</v>
      </c>
      <c r="E555" s="76">
        <v>100</v>
      </c>
      <c r="F555" s="76">
        <f ca="1">INDIRECT(ADDRESS(11+(MATCH(RIGHT(Table245[[#This Row],[spawner_sku]],LEN(Table245[[#This Row],[spawner_sku]])-FIND("/",Table245[[#This Row],[spawner_sku]])),Table1[Entity Prefab])),10,1,1,"Entities"))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">
        <v>352</v>
      </c>
      <c r="CD555" t="s">
        <v>463</v>
      </c>
      <c r="CE555">
        <v>1</v>
      </c>
      <c r="CF555">
        <v>200</v>
      </c>
      <c r="CG555">
        <v>100</v>
      </c>
      <c r="CH555">
        <f ca="1">INDIRECT(ADDRESS(11+(MATCH(RIGHT(Table14[[#This Row],[spawner_sku]],LEN(Table14[[#This Row],[spawner_sku]])-FIND("/",Table14[[#This Row],[spawner_sku]])),Table1[Entity Prefab])),10,1,1,"Entities"))</f>
        <v>0</v>
      </c>
      <c r="CI555">
        <f ca="1">ROUND((Table14[[#This Row],[XP]]*Table14[[#This Row],[entity_spawned (AVG)]])*(Table14[[#This Row],[activating_chance]]/100),0)</f>
        <v>0</v>
      </c>
      <c r="CJ555" s="73" t="s">
        <v>352</v>
      </c>
    </row>
    <row r="556" spans="2:88" x14ac:dyDescent="0.25">
      <c r="B556" s="74" t="s">
        <v>257</v>
      </c>
      <c r="C556">
        <v>1</v>
      </c>
      <c r="D556" s="76">
        <v>175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352</v>
      </c>
      <c r="CD556" t="s">
        <v>463</v>
      </c>
      <c r="CE556">
        <v>3</v>
      </c>
      <c r="CF556">
        <v>200</v>
      </c>
      <c r="CG556">
        <v>100</v>
      </c>
      <c r="CH556">
        <f ca="1">INDIRECT(ADDRESS(11+(MATCH(RIGHT(Table14[[#This Row],[spawner_sku]],LEN(Table14[[#This Row],[spawner_sku]])-FIND("/",Table14[[#This Row],[spawner_sku]])),Table1[Entity Prefab])),10,1,1,"Entities"))</f>
        <v>0</v>
      </c>
      <c r="CI556">
        <f ca="1">ROUND((Table14[[#This Row],[XP]]*Table14[[#This Row],[entity_spawned (AVG)]])*(Table14[[#This Row],[activating_chance]]/100),0)</f>
        <v>0</v>
      </c>
      <c r="CJ556" s="73" t="s">
        <v>352</v>
      </c>
    </row>
    <row r="557" spans="2:88" x14ac:dyDescent="0.25">
      <c r="B557" s="74" t="s">
        <v>257</v>
      </c>
      <c r="C557">
        <v>1</v>
      </c>
      <c r="D557" s="76">
        <v>175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352</v>
      </c>
      <c r="CD557" t="s">
        <v>463</v>
      </c>
      <c r="CE557">
        <v>4</v>
      </c>
      <c r="CF557">
        <v>200</v>
      </c>
      <c r="CG557">
        <v>100</v>
      </c>
      <c r="CH557">
        <f ca="1">INDIRECT(ADDRESS(11+(MATCH(RIGHT(Table14[[#This Row],[spawner_sku]],LEN(Table14[[#This Row],[spawner_sku]])-FIND("/",Table14[[#This Row],[spawner_sku]])),Table1[Entity Prefab])),10,1,1,"Entities"))</f>
        <v>0</v>
      </c>
      <c r="CI557">
        <f ca="1">ROUND((Table14[[#This Row],[XP]]*Table14[[#This Row],[entity_spawned (AVG)]])*(Table14[[#This Row],[activating_chance]]/100),0)</f>
        <v>0</v>
      </c>
      <c r="CJ557" s="73" t="s">
        <v>352</v>
      </c>
    </row>
    <row r="558" spans="2:88" x14ac:dyDescent="0.25">
      <c r="B558" s="74" t="s">
        <v>257</v>
      </c>
      <c r="C558">
        <v>1</v>
      </c>
      <c r="D558" s="76">
        <v>220</v>
      </c>
      <c r="E558" s="76">
        <v>100</v>
      </c>
      <c r="F558" s="76">
        <f ca="1">INDIRECT(ADDRESS(11+(MATCH(RIGHT(Table245[[#This Row],[spawner_sku]],LEN(Table245[[#This Row],[spawner_sku]])-FIND("/",Table245[[#This Row],[spawner_sku]])),Table1[Entity Prefab])),10,1,1,"Entities"))</f>
        <v>70</v>
      </c>
      <c r="G558" s="76">
        <f ca="1">ROUND((Table245[[#This Row],[XP]]*Table245[[#This Row],[entity_spawned (AVG)]])*(Table245[[#This Row],[activating_chance]]/100),0)</f>
        <v>70</v>
      </c>
      <c r="H558" s="73" t="s">
        <v>352</v>
      </c>
      <c r="CD558" t="s">
        <v>463</v>
      </c>
      <c r="CE558">
        <v>2</v>
      </c>
      <c r="CF558">
        <v>200</v>
      </c>
      <c r="CG558">
        <v>100</v>
      </c>
      <c r="CH558">
        <f ca="1">INDIRECT(ADDRESS(11+(MATCH(RIGHT(Table14[[#This Row],[spawner_sku]],LEN(Table14[[#This Row],[spawner_sku]])-FIND("/",Table14[[#This Row],[spawner_sku]])),Table1[Entity Prefab])),10,1,1,"Entities"))</f>
        <v>0</v>
      </c>
      <c r="CI558">
        <f ca="1">ROUND((Table14[[#This Row],[XP]]*Table14[[#This Row],[entity_spawned (AVG)]])*(Table14[[#This Row],[activating_chance]]/100),0)</f>
        <v>0</v>
      </c>
      <c r="CJ558" s="73" t="s">
        <v>352</v>
      </c>
    </row>
    <row r="559" spans="2:88" x14ac:dyDescent="0.25">
      <c r="B559" s="74" t="s">
        <v>257</v>
      </c>
      <c r="C559">
        <v>1</v>
      </c>
      <c r="D559" s="76">
        <v>220</v>
      </c>
      <c r="E559" s="76">
        <v>100</v>
      </c>
      <c r="F559" s="76">
        <f ca="1">INDIRECT(ADDRESS(11+(MATCH(RIGHT(Table245[[#This Row],[spawner_sku]],LEN(Table245[[#This Row],[spawner_sku]])-FIND("/",Table245[[#This Row],[spawner_sku]])),Table1[Entity Prefab])),10,1,1,"Entities"))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">
        <v>352</v>
      </c>
      <c r="CD559" t="s">
        <v>463</v>
      </c>
      <c r="CE559">
        <v>1</v>
      </c>
      <c r="CF559">
        <v>200</v>
      </c>
      <c r="CG559">
        <v>100</v>
      </c>
      <c r="CH559">
        <f ca="1">INDIRECT(ADDRESS(11+(MATCH(RIGHT(Table14[[#This Row],[spawner_sku]],LEN(Table14[[#This Row],[spawner_sku]])-FIND("/",Table14[[#This Row],[spawner_sku]])),Table1[Entity Prefab])),10,1,1,"Entities"))</f>
        <v>0</v>
      </c>
      <c r="CI559">
        <f ca="1">ROUND((Table14[[#This Row],[XP]]*Table14[[#This Row],[entity_spawned (AVG)]])*(Table14[[#This Row],[activating_chance]]/100),0)</f>
        <v>0</v>
      </c>
      <c r="CJ559" s="73" t="s">
        <v>352</v>
      </c>
    </row>
    <row r="560" spans="2:88" x14ac:dyDescent="0.25">
      <c r="B560" s="74" t="s">
        <v>257</v>
      </c>
      <c r="C560">
        <v>1</v>
      </c>
      <c r="D560" s="76">
        <v>190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352</v>
      </c>
      <c r="CD560" t="s">
        <v>463</v>
      </c>
      <c r="CE560">
        <v>1</v>
      </c>
      <c r="CF560">
        <v>200</v>
      </c>
      <c r="CG560">
        <v>100</v>
      </c>
      <c r="CH560">
        <f ca="1">INDIRECT(ADDRESS(11+(MATCH(RIGHT(Table14[[#This Row],[spawner_sku]],LEN(Table14[[#This Row],[spawner_sku]])-FIND("/",Table14[[#This Row],[spawner_sku]])),Table1[Entity Prefab])),10,1,1,"Entities"))</f>
        <v>0</v>
      </c>
      <c r="CI560">
        <f ca="1">ROUND((Table14[[#This Row],[XP]]*Table14[[#This Row],[entity_spawned (AVG)]])*(Table14[[#This Row],[activating_chance]]/100),0)</f>
        <v>0</v>
      </c>
      <c r="CJ560" s="73" t="s">
        <v>352</v>
      </c>
    </row>
    <row r="561" spans="2:88" x14ac:dyDescent="0.25">
      <c r="B561" s="74" t="s">
        <v>257</v>
      </c>
      <c r="C561">
        <v>1</v>
      </c>
      <c r="D561" s="76">
        <v>190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">
        <v>352</v>
      </c>
      <c r="CD561" t="s">
        <v>463</v>
      </c>
      <c r="CE561">
        <v>1</v>
      </c>
      <c r="CF561">
        <v>200</v>
      </c>
      <c r="CG561">
        <v>100</v>
      </c>
      <c r="CH561">
        <f ca="1">INDIRECT(ADDRESS(11+(MATCH(RIGHT(Table14[[#This Row],[spawner_sku]],LEN(Table14[[#This Row],[spawner_sku]])-FIND("/",Table14[[#This Row],[spawner_sku]])),Table1[Entity Prefab])),10,1,1,"Entities"))</f>
        <v>0</v>
      </c>
      <c r="CI561">
        <f ca="1">ROUND((Table14[[#This Row],[XP]]*Table14[[#This Row],[entity_spawned (AVG)]])*(Table14[[#This Row],[activating_chance]]/100),0)</f>
        <v>0</v>
      </c>
      <c r="CJ561" s="73" t="s">
        <v>352</v>
      </c>
    </row>
    <row r="562" spans="2:88" x14ac:dyDescent="0.25">
      <c r="B562" s="74" t="s">
        <v>257</v>
      </c>
      <c r="C562">
        <v>1</v>
      </c>
      <c r="D562" s="76">
        <v>190</v>
      </c>
      <c r="E562" s="76">
        <v>40</v>
      </c>
      <c r="F562" s="76">
        <f ca="1">INDIRECT(ADDRESS(11+(MATCH(RIGHT(Table245[[#This Row],[spawner_sku]],LEN(Table245[[#This Row],[spawner_sku]])-FIND("/",Table245[[#This Row],[spawner_sku]])),Table1[Entity Prefab])),10,1,1,"Entities"))</f>
        <v>70</v>
      </c>
      <c r="G562" s="76">
        <f ca="1">ROUND((Table245[[#This Row],[XP]]*Table245[[#This Row],[entity_spawned (AVG)]])*(Table245[[#This Row],[activating_chance]]/100),0)</f>
        <v>28</v>
      </c>
      <c r="H562" s="73" t="s">
        <v>352</v>
      </c>
      <c r="CD562" t="s">
        <v>463</v>
      </c>
      <c r="CE562">
        <v>3</v>
      </c>
      <c r="CF562">
        <v>200</v>
      </c>
      <c r="CG562">
        <v>100</v>
      </c>
      <c r="CH562">
        <f ca="1">INDIRECT(ADDRESS(11+(MATCH(RIGHT(Table14[[#This Row],[spawner_sku]],LEN(Table14[[#This Row],[spawner_sku]])-FIND("/",Table14[[#This Row],[spawner_sku]])),Table1[Entity Prefab])),10,1,1,"Entities"))</f>
        <v>0</v>
      </c>
      <c r="CI562">
        <f ca="1">ROUND((Table14[[#This Row],[XP]]*Table14[[#This Row],[entity_spawned (AVG)]])*(Table14[[#This Row],[activating_chance]]/100),0)</f>
        <v>0</v>
      </c>
      <c r="CJ562" s="73" t="s">
        <v>352</v>
      </c>
    </row>
    <row r="563" spans="2:88" x14ac:dyDescent="0.25">
      <c r="B563" s="74" t="s">
        <v>257</v>
      </c>
      <c r="C563">
        <v>1</v>
      </c>
      <c r="D563" s="76">
        <v>175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">
        <v>352</v>
      </c>
      <c r="CD563" t="s">
        <v>463</v>
      </c>
      <c r="CE563">
        <v>1</v>
      </c>
      <c r="CF563">
        <v>200</v>
      </c>
      <c r="CG563">
        <v>100</v>
      </c>
      <c r="CH563">
        <f ca="1">INDIRECT(ADDRESS(11+(MATCH(RIGHT(Table14[[#This Row],[spawner_sku]],LEN(Table14[[#This Row],[spawner_sku]])-FIND("/",Table14[[#This Row],[spawner_sku]])),Table1[Entity Prefab])),10,1,1,"Entities"))</f>
        <v>0</v>
      </c>
      <c r="CI563">
        <f ca="1">ROUND((Table14[[#This Row],[XP]]*Table14[[#This Row],[entity_spawned (AVG)]])*(Table14[[#This Row],[activating_chance]]/100),0)</f>
        <v>0</v>
      </c>
      <c r="CJ563" s="73" t="s">
        <v>352</v>
      </c>
    </row>
    <row r="564" spans="2:88" x14ac:dyDescent="0.25">
      <c r="B564" s="74" t="s">
        <v>257</v>
      </c>
      <c r="C564">
        <v>1</v>
      </c>
      <c r="D564" s="76">
        <v>190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">
        <v>352</v>
      </c>
      <c r="CD564" t="s">
        <v>463</v>
      </c>
      <c r="CE564">
        <v>1</v>
      </c>
      <c r="CF564">
        <v>200</v>
      </c>
      <c r="CG564">
        <v>100</v>
      </c>
      <c r="CH564">
        <f ca="1">INDIRECT(ADDRESS(11+(MATCH(RIGHT(Table14[[#This Row],[spawner_sku]],LEN(Table14[[#This Row],[spawner_sku]])-FIND("/",Table14[[#This Row],[spawner_sku]])),Table1[Entity Prefab])),10,1,1,"Entities"))</f>
        <v>0</v>
      </c>
      <c r="CI564">
        <f ca="1">ROUND((Table14[[#This Row],[XP]]*Table14[[#This Row],[entity_spawned (AVG)]])*(Table14[[#This Row],[activating_chance]]/100),0)</f>
        <v>0</v>
      </c>
      <c r="CJ564" s="73" t="s">
        <v>352</v>
      </c>
    </row>
    <row r="565" spans="2:88" x14ac:dyDescent="0.25">
      <c r="B565" s="74" t="s">
        <v>258</v>
      </c>
      <c r="C565">
        <v>1</v>
      </c>
      <c r="D565" s="76">
        <v>130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Prefab])),10,1,1,"Entities"))</f>
        <v>25</v>
      </c>
      <c r="G565" s="76">
        <f ca="1">ROUND((Table245[[#This Row],[XP]]*Table245[[#This Row],[entity_spawned (AVG)]])*(Table245[[#This Row],[activating_chance]]/100),0)</f>
        <v>25</v>
      </c>
      <c r="H565" s="73" t="s">
        <v>351</v>
      </c>
      <c r="CD565" t="s">
        <v>463</v>
      </c>
      <c r="CE565">
        <v>1</v>
      </c>
      <c r="CF565">
        <v>200</v>
      </c>
      <c r="CG565">
        <v>80</v>
      </c>
      <c r="CH565">
        <f ca="1">INDIRECT(ADDRESS(11+(MATCH(RIGHT(Table14[[#This Row],[spawner_sku]],LEN(Table14[[#This Row],[spawner_sku]])-FIND("/",Table14[[#This Row],[spawner_sku]])),Table1[Entity Prefab])),10,1,1,"Entities"))</f>
        <v>0</v>
      </c>
      <c r="CI565">
        <f ca="1">ROUND((Table14[[#This Row],[XP]]*Table14[[#This Row],[entity_spawned (AVG)]])*(Table14[[#This Row],[activating_chance]]/100),0)</f>
        <v>0</v>
      </c>
      <c r="CJ565" s="73" t="s">
        <v>352</v>
      </c>
    </row>
    <row r="566" spans="2:88" x14ac:dyDescent="0.25">
      <c r="B566" s="74" t="s">
        <v>258</v>
      </c>
      <c r="C566">
        <v>1</v>
      </c>
      <c r="D566" s="76">
        <v>190</v>
      </c>
      <c r="E566" s="76">
        <v>80</v>
      </c>
      <c r="F566" s="76">
        <f ca="1">INDIRECT(ADDRESS(11+(MATCH(RIGHT(Table245[[#This Row],[spawner_sku]],LEN(Table245[[#This Row],[spawner_sku]])-FIND("/",Table245[[#This Row],[spawner_sku]])),Table1[Entity Prefab])),10,1,1,"Entities"))</f>
        <v>25</v>
      </c>
      <c r="G566" s="76">
        <f ca="1">ROUND((Table245[[#This Row],[XP]]*Table245[[#This Row],[entity_spawned (AVG)]])*(Table245[[#This Row],[activating_chance]]/100),0)</f>
        <v>20</v>
      </c>
      <c r="H566" s="73" t="s">
        <v>351</v>
      </c>
      <c r="CD566" t="s">
        <v>463</v>
      </c>
      <c r="CE566">
        <v>2</v>
      </c>
      <c r="CF566">
        <v>200</v>
      </c>
      <c r="CG566">
        <v>100</v>
      </c>
      <c r="CH566">
        <f ca="1">INDIRECT(ADDRESS(11+(MATCH(RIGHT(Table14[[#This Row],[spawner_sku]],LEN(Table14[[#This Row],[spawner_sku]])-FIND("/",Table14[[#This Row],[spawner_sku]])),Table1[Entity Prefab])),10,1,1,"Entities"))</f>
        <v>0</v>
      </c>
      <c r="CI566">
        <f ca="1">ROUND((Table14[[#This Row],[XP]]*Table14[[#This Row],[entity_spawned (AVG)]])*(Table14[[#This Row],[activating_chance]]/100),0)</f>
        <v>0</v>
      </c>
      <c r="CJ566" s="73" t="s">
        <v>352</v>
      </c>
    </row>
    <row r="567" spans="2:88" x14ac:dyDescent="0.25">
      <c r="B567" s="74" t="s">
        <v>258</v>
      </c>
      <c r="C567">
        <v>1</v>
      </c>
      <c r="D567" s="76">
        <v>170</v>
      </c>
      <c r="E567" s="76">
        <v>100</v>
      </c>
      <c r="F567" s="76">
        <f ca="1">INDIRECT(ADDRESS(11+(MATCH(RIGHT(Table245[[#This Row],[spawner_sku]],LEN(Table245[[#This Row],[spawner_sku]])-FIND("/",Table245[[#This Row],[spawner_sku]])),Table1[Entity Prefab])),10,1,1,"Entities"))</f>
        <v>25</v>
      </c>
      <c r="G567" s="76">
        <f ca="1">ROUND((Table245[[#This Row],[XP]]*Table245[[#This Row],[entity_spawned (AVG)]])*(Table245[[#This Row],[activating_chance]]/100),0)</f>
        <v>25</v>
      </c>
      <c r="H567" s="73" t="s">
        <v>351</v>
      </c>
      <c r="CD567" t="s">
        <v>463</v>
      </c>
      <c r="CE567">
        <v>2</v>
      </c>
      <c r="CF567">
        <v>200</v>
      </c>
      <c r="CG567">
        <v>30</v>
      </c>
      <c r="CH567">
        <f ca="1">INDIRECT(ADDRESS(11+(MATCH(RIGHT(Table14[[#This Row],[spawner_sku]],LEN(Table14[[#This Row],[spawner_sku]])-FIND("/",Table14[[#This Row],[spawner_sku]])),Table1[Entity Prefab])),10,1,1,"Entities"))</f>
        <v>0</v>
      </c>
      <c r="CI567">
        <f ca="1">ROUND((Table14[[#This Row],[XP]]*Table14[[#This Row],[entity_spawned (AVG)]])*(Table14[[#This Row],[activating_chance]]/100),0)</f>
        <v>0</v>
      </c>
      <c r="CJ567" s="73" t="s">
        <v>352</v>
      </c>
    </row>
    <row r="568" spans="2:88" x14ac:dyDescent="0.25">
      <c r="B568" s="74" t="s">
        <v>258</v>
      </c>
      <c r="C568">
        <v>1</v>
      </c>
      <c r="D568" s="76">
        <v>200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Prefab])),10,1,1,"Entities"))</f>
        <v>25</v>
      </c>
      <c r="G568" s="76">
        <f ca="1">ROUND((Table245[[#This Row],[XP]]*Table245[[#This Row],[entity_spawned (AVG)]])*(Table245[[#This Row],[activating_chance]]/100),0)</f>
        <v>25</v>
      </c>
      <c r="H568" s="73" t="s">
        <v>351</v>
      </c>
      <c r="CD568" t="s">
        <v>463</v>
      </c>
      <c r="CE568">
        <v>1</v>
      </c>
      <c r="CF568">
        <v>200</v>
      </c>
      <c r="CG568">
        <v>100</v>
      </c>
      <c r="CH568">
        <f ca="1">INDIRECT(ADDRESS(11+(MATCH(RIGHT(Table14[[#This Row],[spawner_sku]],LEN(Table14[[#This Row],[spawner_sku]])-FIND("/",Table14[[#This Row],[spawner_sku]])),Table1[Entity Prefab])),10,1,1,"Entities"))</f>
        <v>0</v>
      </c>
      <c r="CI568">
        <f ca="1">ROUND((Table14[[#This Row],[XP]]*Table14[[#This Row],[entity_spawned (AVG)]])*(Table14[[#This Row],[activating_chance]]/100),0)</f>
        <v>0</v>
      </c>
      <c r="CJ568" s="73" t="s">
        <v>352</v>
      </c>
    </row>
    <row r="569" spans="2:88" x14ac:dyDescent="0.25">
      <c r="B569" s="74" t="s">
        <v>258</v>
      </c>
      <c r="C569">
        <v>1</v>
      </c>
      <c r="D569" s="76">
        <v>130</v>
      </c>
      <c r="E569" s="76">
        <v>100</v>
      </c>
      <c r="F569" s="76">
        <f ca="1">INDIRECT(ADDRESS(11+(MATCH(RIGHT(Table245[[#This Row],[spawner_sku]],LEN(Table245[[#This Row],[spawner_sku]])-FIND("/",Table245[[#This Row],[spawner_sku]])),Table1[Entity Prefab])),10,1,1,"Entities"))</f>
        <v>25</v>
      </c>
      <c r="G569" s="76">
        <f ca="1">ROUND((Table245[[#This Row],[XP]]*Table245[[#This Row],[entity_spawned (AVG)]])*(Table245[[#This Row],[activating_chance]]/100),0)</f>
        <v>25</v>
      </c>
      <c r="H569" s="73" t="s">
        <v>351</v>
      </c>
      <c r="CD569" t="s">
        <v>463</v>
      </c>
      <c r="CE569">
        <v>1</v>
      </c>
      <c r="CF569">
        <v>200</v>
      </c>
      <c r="CG569">
        <v>100</v>
      </c>
      <c r="CH569">
        <f ca="1">INDIRECT(ADDRESS(11+(MATCH(RIGHT(Table14[[#This Row],[spawner_sku]],LEN(Table14[[#This Row],[spawner_sku]])-FIND("/",Table14[[#This Row],[spawner_sku]])),Table1[Entity Prefab])),10,1,1,"Entities"))</f>
        <v>0</v>
      </c>
      <c r="CI569">
        <f ca="1">ROUND((Table14[[#This Row],[XP]]*Table14[[#This Row],[entity_spawned (AVG)]])*(Table14[[#This Row],[activating_chance]]/100),0)</f>
        <v>0</v>
      </c>
      <c r="CJ569" s="73" t="s">
        <v>352</v>
      </c>
    </row>
    <row r="570" spans="2:88" x14ac:dyDescent="0.25">
      <c r="B570" s="74" t="s">
        <v>258</v>
      </c>
      <c r="C570">
        <v>1</v>
      </c>
      <c r="D570" s="76">
        <v>170</v>
      </c>
      <c r="E570" s="76">
        <v>60</v>
      </c>
      <c r="F570" s="76">
        <f ca="1">INDIRECT(ADDRESS(11+(MATCH(RIGHT(Table245[[#This Row],[spawner_sku]],LEN(Table245[[#This Row],[spawner_sku]])-FIND("/",Table245[[#This Row],[spawner_sku]])),Table1[Entity Prefab])),10,1,1,"Entities"))</f>
        <v>25</v>
      </c>
      <c r="G570" s="76">
        <f ca="1">ROUND((Table245[[#This Row],[XP]]*Table245[[#This Row],[entity_spawned (AVG)]])*(Table245[[#This Row],[activating_chance]]/100),0)</f>
        <v>15</v>
      </c>
      <c r="H570" s="73" t="s">
        <v>351</v>
      </c>
      <c r="CD570" t="s">
        <v>463</v>
      </c>
      <c r="CE570">
        <v>1</v>
      </c>
      <c r="CF570">
        <v>200</v>
      </c>
      <c r="CG570">
        <v>100</v>
      </c>
      <c r="CH570">
        <f ca="1">INDIRECT(ADDRESS(11+(MATCH(RIGHT(Table14[[#This Row],[spawner_sku]],LEN(Table14[[#This Row],[spawner_sku]])-FIND("/",Table14[[#This Row],[spawner_sku]])),Table1[Entity Prefab])),10,1,1,"Entities"))</f>
        <v>0</v>
      </c>
      <c r="CI570">
        <f ca="1">ROUND((Table14[[#This Row],[XP]]*Table14[[#This Row],[entity_spawned (AVG)]])*(Table14[[#This Row],[activating_chance]]/100),0)</f>
        <v>0</v>
      </c>
      <c r="CJ570" s="73" t="s">
        <v>352</v>
      </c>
    </row>
    <row r="571" spans="2:88" x14ac:dyDescent="0.25">
      <c r="B571" s="74" t="s">
        <v>258</v>
      </c>
      <c r="C571">
        <v>1</v>
      </c>
      <c r="D571" s="76">
        <v>140</v>
      </c>
      <c r="E571" s="76">
        <v>100</v>
      </c>
      <c r="F571" s="76">
        <f ca="1">INDIRECT(ADDRESS(11+(MATCH(RIGHT(Table245[[#This Row],[spawner_sku]],LEN(Table245[[#This Row],[spawner_sku]])-FIND("/",Table245[[#This Row],[spawner_sku]])),Table1[Entity Prefab])),10,1,1,"Entities"))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">
        <v>351</v>
      </c>
      <c r="CD571" t="s">
        <v>463</v>
      </c>
      <c r="CE571">
        <v>1</v>
      </c>
      <c r="CF571">
        <v>200</v>
      </c>
      <c r="CG571">
        <v>100</v>
      </c>
      <c r="CH571">
        <f ca="1">INDIRECT(ADDRESS(11+(MATCH(RIGHT(Table14[[#This Row],[spawner_sku]],LEN(Table14[[#This Row],[spawner_sku]])-FIND("/",Table14[[#This Row],[spawner_sku]])),Table1[Entity Prefab])),10,1,1,"Entities"))</f>
        <v>0</v>
      </c>
      <c r="CI571">
        <f ca="1">ROUND((Table14[[#This Row],[XP]]*Table14[[#This Row],[entity_spawned (AVG)]])*(Table14[[#This Row],[activating_chance]]/100),0)</f>
        <v>0</v>
      </c>
      <c r="CJ571" s="73" t="s">
        <v>352</v>
      </c>
    </row>
    <row r="572" spans="2:88" x14ac:dyDescent="0.25">
      <c r="B572" s="74" t="s">
        <v>258</v>
      </c>
      <c r="C572">
        <v>1</v>
      </c>
      <c r="D572" s="76">
        <v>190</v>
      </c>
      <c r="E572" s="76">
        <v>100</v>
      </c>
      <c r="F572" s="76">
        <f ca="1">INDIRECT(ADDRESS(11+(MATCH(RIGHT(Table245[[#This Row],[spawner_sku]],LEN(Table245[[#This Row],[spawner_sku]])-FIND("/",Table245[[#This Row],[spawner_sku]])),Table1[Entity Prefab])),10,1,1,"Entities"))</f>
        <v>25</v>
      </c>
      <c r="G572" s="76">
        <f ca="1">ROUND((Table245[[#This Row],[XP]]*Table245[[#This Row],[entity_spawned (AVG)]])*(Table245[[#This Row],[activating_chance]]/100),0)</f>
        <v>25</v>
      </c>
      <c r="H572" s="73" t="s">
        <v>351</v>
      </c>
      <c r="CD572" t="s">
        <v>463</v>
      </c>
      <c r="CE572">
        <v>3</v>
      </c>
      <c r="CF572">
        <v>200</v>
      </c>
      <c r="CG572">
        <v>100</v>
      </c>
      <c r="CH572">
        <f ca="1">INDIRECT(ADDRESS(11+(MATCH(RIGHT(Table14[[#This Row],[spawner_sku]],LEN(Table14[[#This Row],[spawner_sku]])-FIND("/",Table14[[#This Row],[spawner_sku]])),Table1[Entity Prefab])),10,1,1,"Entities"))</f>
        <v>0</v>
      </c>
      <c r="CI572">
        <f ca="1">ROUND((Table14[[#This Row],[XP]]*Table14[[#This Row],[entity_spawned (AVG)]])*(Table14[[#This Row],[activating_chance]]/100),0)</f>
        <v>0</v>
      </c>
      <c r="CJ572" s="73" t="s">
        <v>352</v>
      </c>
    </row>
    <row r="573" spans="2:88" x14ac:dyDescent="0.25">
      <c r="B573" s="74" t="s">
        <v>258</v>
      </c>
      <c r="C573">
        <v>1</v>
      </c>
      <c r="D573" s="76">
        <v>140</v>
      </c>
      <c r="E573" s="76">
        <v>85</v>
      </c>
      <c r="F573" s="76">
        <f ca="1">INDIRECT(ADDRESS(11+(MATCH(RIGHT(Table245[[#This Row],[spawner_sku]],LEN(Table245[[#This Row],[spawner_sku]])-FIND("/",Table245[[#This Row],[spawner_sku]])),Table1[Entity Prefab])),10,1,1,"Entities"))</f>
        <v>25</v>
      </c>
      <c r="G573" s="76">
        <f ca="1">ROUND((Table245[[#This Row],[XP]]*Table245[[#This Row],[entity_spawned (AVG)]])*(Table245[[#This Row],[activating_chance]]/100),0)</f>
        <v>21</v>
      </c>
      <c r="H573" s="73" t="s">
        <v>351</v>
      </c>
      <c r="CD573" t="s">
        <v>463</v>
      </c>
      <c r="CE573">
        <v>1</v>
      </c>
      <c r="CF573">
        <v>200</v>
      </c>
      <c r="CG573">
        <v>30</v>
      </c>
      <c r="CH573">
        <f ca="1">INDIRECT(ADDRESS(11+(MATCH(RIGHT(Table14[[#This Row],[spawner_sku]],LEN(Table14[[#This Row],[spawner_sku]])-FIND("/",Table14[[#This Row],[spawner_sku]])),Table1[Entity Prefab])),10,1,1,"Entities"))</f>
        <v>0</v>
      </c>
      <c r="CI573">
        <f ca="1">ROUND((Table14[[#This Row],[XP]]*Table14[[#This Row],[entity_spawned (AVG)]])*(Table14[[#This Row],[activating_chance]]/100),0)</f>
        <v>0</v>
      </c>
      <c r="CJ573" s="73" t="s">
        <v>352</v>
      </c>
    </row>
    <row r="574" spans="2:88" x14ac:dyDescent="0.25">
      <c r="B574" s="74" t="s">
        <v>258</v>
      </c>
      <c r="C574">
        <v>1</v>
      </c>
      <c r="D574" s="76">
        <v>190</v>
      </c>
      <c r="E574" s="76">
        <v>100</v>
      </c>
      <c r="F574" s="76">
        <f ca="1">INDIRECT(ADDRESS(11+(MATCH(RIGHT(Table245[[#This Row],[spawner_sku]],LEN(Table245[[#This Row],[spawner_sku]])-FIND("/",Table245[[#This Row],[spawner_sku]])),Table1[Entity Prefab])),10,1,1,"Entities"))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">
        <v>351</v>
      </c>
      <c r="CD574" t="s">
        <v>463</v>
      </c>
      <c r="CE574">
        <v>1</v>
      </c>
      <c r="CF574">
        <v>200</v>
      </c>
      <c r="CG574">
        <v>100</v>
      </c>
      <c r="CH574">
        <f ca="1">INDIRECT(ADDRESS(11+(MATCH(RIGHT(Table14[[#This Row],[spawner_sku]],LEN(Table14[[#This Row],[spawner_sku]])-FIND("/",Table14[[#This Row],[spawner_sku]])),Table1[Entity Prefab])),10,1,1,"Entities"))</f>
        <v>0</v>
      </c>
      <c r="CI574">
        <f ca="1">ROUND((Table14[[#This Row],[XP]]*Table14[[#This Row],[entity_spawned (AVG)]])*(Table14[[#This Row],[activating_chance]]/100),0)</f>
        <v>0</v>
      </c>
      <c r="CJ574" s="73" t="s">
        <v>352</v>
      </c>
    </row>
    <row r="575" spans="2:88" x14ac:dyDescent="0.25">
      <c r="B575" s="74" t="s">
        <v>258</v>
      </c>
      <c r="C575">
        <v>1</v>
      </c>
      <c r="D575" s="76">
        <v>140</v>
      </c>
      <c r="E575" s="76">
        <v>100</v>
      </c>
      <c r="F575" s="76">
        <f ca="1">INDIRECT(ADDRESS(11+(MATCH(RIGHT(Table245[[#This Row],[spawner_sku]],LEN(Table245[[#This Row],[spawner_sku]])-FIND("/",Table245[[#This Row],[spawner_sku]])),Table1[Entity Prefab])),10,1,1,"Entities"))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">
        <v>351</v>
      </c>
      <c r="CD575" t="s">
        <v>463</v>
      </c>
      <c r="CE575">
        <v>1</v>
      </c>
      <c r="CF575">
        <v>200</v>
      </c>
      <c r="CG575">
        <v>100</v>
      </c>
      <c r="CH575">
        <f ca="1">INDIRECT(ADDRESS(11+(MATCH(RIGHT(Table14[[#This Row],[spawner_sku]],LEN(Table14[[#This Row],[spawner_sku]])-FIND("/",Table14[[#This Row],[spawner_sku]])),Table1[Entity Prefab])),10,1,1,"Entities"))</f>
        <v>0</v>
      </c>
      <c r="CI575">
        <f ca="1">ROUND((Table14[[#This Row],[XP]]*Table14[[#This Row],[entity_spawned (AVG)]])*(Table14[[#This Row],[activating_chance]]/100),0)</f>
        <v>0</v>
      </c>
      <c r="CJ575" s="73" t="s">
        <v>352</v>
      </c>
    </row>
    <row r="576" spans="2:88" x14ac:dyDescent="0.25">
      <c r="B576" s="74" t="s">
        <v>258</v>
      </c>
      <c r="C576">
        <v>1</v>
      </c>
      <c r="D576" s="76">
        <v>190</v>
      </c>
      <c r="E576" s="76">
        <v>90</v>
      </c>
      <c r="F576" s="76">
        <f ca="1">INDIRECT(ADDRESS(11+(MATCH(RIGHT(Table245[[#This Row],[spawner_sku]],LEN(Table245[[#This Row],[spawner_sku]])-FIND("/",Table245[[#This Row],[spawner_sku]])),Table1[Entity Prefab])),10,1,1,"Entities"))</f>
        <v>25</v>
      </c>
      <c r="G576" s="76">
        <f ca="1">ROUND((Table245[[#This Row],[XP]]*Table245[[#This Row],[entity_spawned (AVG)]])*(Table245[[#This Row],[activating_chance]]/100),0)</f>
        <v>23</v>
      </c>
      <c r="H576" s="73" t="s">
        <v>351</v>
      </c>
      <c r="CD576" t="s">
        <v>463</v>
      </c>
      <c r="CE576">
        <v>1</v>
      </c>
      <c r="CF576">
        <v>200</v>
      </c>
      <c r="CG576">
        <v>80</v>
      </c>
      <c r="CH576">
        <f ca="1">INDIRECT(ADDRESS(11+(MATCH(RIGHT(Table14[[#This Row],[spawner_sku]],LEN(Table14[[#This Row],[spawner_sku]])-FIND("/",Table14[[#This Row],[spawner_sku]])),Table1[Entity Prefab])),10,1,1,"Entities"))</f>
        <v>0</v>
      </c>
      <c r="CI576">
        <f ca="1">ROUND((Table14[[#This Row],[XP]]*Table14[[#This Row],[entity_spawned (AVG)]])*(Table14[[#This Row],[activating_chance]]/100),0)</f>
        <v>0</v>
      </c>
      <c r="CJ576" s="73" t="s">
        <v>352</v>
      </c>
    </row>
    <row r="577" spans="2:88" x14ac:dyDescent="0.25">
      <c r="B577" s="74" t="s">
        <v>258</v>
      </c>
      <c r="C577">
        <v>1</v>
      </c>
      <c r="D577" s="76">
        <v>200</v>
      </c>
      <c r="E577" s="76">
        <v>70</v>
      </c>
      <c r="F577" s="76">
        <f ca="1">INDIRECT(ADDRESS(11+(MATCH(RIGHT(Table245[[#This Row],[spawner_sku]],LEN(Table245[[#This Row],[spawner_sku]])-FIND("/",Table245[[#This Row],[spawner_sku]])),Table1[Entity Prefab])),10,1,1,"Entities"))</f>
        <v>25</v>
      </c>
      <c r="G577" s="76">
        <f ca="1">ROUND((Table245[[#This Row],[XP]]*Table245[[#This Row],[entity_spawned (AVG)]])*(Table245[[#This Row],[activating_chance]]/100),0)</f>
        <v>18</v>
      </c>
      <c r="H577" s="73" t="s">
        <v>351</v>
      </c>
      <c r="CD577" t="s">
        <v>463</v>
      </c>
      <c r="CE577">
        <v>1</v>
      </c>
      <c r="CF577">
        <v>200</v>
      </c>
      <c r="CG577">
        <v>100</v>
      </c>
      <c r="CH577">
        <f ca="1">INDIRECT(ADDRESS(11+(MATCH(RIGHT(Table14[[#This Row],[spawner_sku]],LEN(Table14[[#This Row],[spawner_sku]])-FIND("/",Table14[[#This Row],[spawner_sku]])),Table1[Entity Prefab])),10,1,1,"Entities"))</f>
        <v>0</v>
      </c>
      <c r="CI577">
        <f ca="1">ROUND((Table14[[#This Row],[XP]]*Table14[[#This Row],[entity_spawned (AVG)]])*(Table14[[#This Row],[activating_chance]]/100),0)</f>
        <v>0</v>
      </c>
      <c r="CJ577" s="73" t="s">
        <v>352</v>
      </c>
    </row>
    <row r="578" spans="2:88" x14ac:dyDescent="0.25">
      <c r="B578" s="74" t="s">
        <v>258</v>
      </c>
      <c r="C578">
        <v>1</v>
      </c>
      <c r="D578" s="76">
        <v>170</v>
      </c>
      <c r="E578" s="76">
        <v>100</v>
      </c>
      <c r="F578" s="76">
        <f ca="1">INDIRECT(ADDRESS(11+(MATCH(RIGHT(Table245[[#This Row],[spawner_sku]],LEN(Table245[[#This Row],[spawner_sku]])-FIND("/",Table245[[#This Row],[spawner_sku]])),Table1[Entity Prefab])),10,1,1,"Entities"))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">
        <v>351</v>
      </c>
      <c r="CD578" t="s">
        <v>463</v>
      </c>
      <c r="CE578">
        <v>2</v>
      </c>
      <c r="CF578">
        <v>200</v>
      </c>
      <c r="CG578">
        <v>30</v>
      </c>
      <c r="CH578">
        <f ca="1">INDIRECT(ADDRESS(11+(MATCH(RIGHT(Table14[[#This Row],[spawner_sku]],LEN(Table14[[#This Row],[spawner_sku]])-FIND("/",Table14[[#This Row],[spawner_sku]])),Table1[Entity Prefab])),10,1,1,"Entities"))</f>
        <v>0</v>
      </c>
      <c r="CI578">
        <f ca="1">ROUND((Table14[[#This Row],[XP]]*Table14[[#This Row],[entity_spawned (AVG)]])*(Table14[[#This Row],[activating_chance]]/100),0)</f>
        <v>0</v>
      </c>
      <c r="CJ578" s="73" t="s">
        <v>352</v>
      </c>
    </row>
    <row r="579" spans="2:88" x14ac:dyDescent="0.25">
      <c r="B579" s="74" t="s">
        <v>258</v>
      </c>
      <c r="C579">
        <v>1</v>
      </c>
      <c r="D579" s="76">
        <v>140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351</v>
      </c>
      <c r="CD579" t="s">
        <v>463</v>
      </c>
      <c r="CE579">
        <v>1</v>
      </c>
      <c r="CF579">
        <v>200</v>
      </c>
      <c r="CG579">
        <v>100</v>
      </c>
      <c r="CH579">
        <f ca="1">INDIRECT(ADDRESS(11+(MATCH(RIGHT(Table14[[#This Row],[spawner_sku]],LEN(Table14[[#This Row],[spawner_sku]])-FIND("/",Table14[[#This Row],[spawner_sku]])),Table1[Entity Prefab])),10,1,1,"Entities"))</f>
        <v>0</v>
      </c>
      <c r="CI579">
        <f ca="1">ROUND((Table14[[#This Row],[XP]]*Table14[[#This Row],[entity_spawned (AVG)]])*(Table14[[#This Row],[activating_chance]]/100),0)</f>
        <v>0</v>
      </c>
      <c r="CJ579" s="73" t="s">
        <v>352</v>
      </c>
    </row>
    <row r="580" spans="2:88" x14ac:dyDescent="0.25">
      <c r="B580" s="74" t="s">
        <v>258</v>
      </c>
      <c r="C580">
        <v>1</v>
      </c>
      <c r="D580" s="76">
        <v>140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351</v>
      </c>
      <c r="CD580" t="s">
        <v>463</v>
      </c>
      <c r="CE580">
        <v>1</v>
      </c>
      <c r="CF580">
        <v>200</v>
      </c>
      <c r="CG580">
        <v>100</v>
      </c>
      <c r="CH580">
        <f ca="1">INDIRECT(ADDRESS(11+(MATCH(RIGHT(Table14[[#This Row],[spawner_sku]],LEN(Table14[[#This Row],[spawner_sku]])-FIND("/",Table14[[#This Row],[spawner_sku]])),Table1[Entity Prefab])),10,1,1,"Entities"))</f>
        <v>0</v>
      </c>
      <c r="CI580">
        <f ca="1">ROUND((Table14[[#This Row],[XP]]*Table14[[#This Row],[entity_spawned (AVG)]])*(Table14[[#This Row],[activating_chance]]/100),0)</f>
        <v>0</v>
      </c>
      <c r="CJ580" s="73" t="s">
        <v>352</v>
      </c>
    </row>
    <row r="581" spans="2:88" x14ac:dyDescent="0.25">
      <c r="B581" s="74" t="s">
        <v>258</v>
      </c>
      <c r="C581">
        <v>1</v>
      </c>
      <c r="D581" s="76">
        <v>170</v>
      </c>
      <c r="E581" s="76">
        <v>60</v>
      </c>
      <c r="F581" s="76">
        <f ca="1">INDIRECT(ADDRESS(11+(MATCH(RIGHT(Table245[[#This Row],[spawner_sku]],LEN(Table245[[#This Row],[spawner_sku]])-FIND("/",Table245[[#This Row],[spawner_sku]])),Table1[Entity Prefab])),10,1,1,"Entities"))</f>
        <v>25</v>
      </c>
      <c r="G581" s="76">
        <f ca="1">ROUND((Table245[[#This Row],[XP]]*Table245[[#This Row],[entity_spawned (AVG)]])*(Table245[[#This Row],[activating_chance]]/100),0)</f>
        <v>15</v>
      </c>
      <c r="H581" s="73" t="s">
        <v>351</v>
      </c>
      <c r="CD581" t="s">
        <v>463</v>
      </c>
      <c r="CE581">
        <v>1</v>
      </c>
      <c r="CF581">
        <v>200</v>
      </c>
      <c r="CG581">
        <v>100</v>
      </c>
      <c r="CH581">
        <f ca="1">INDIRECT(ADDRESS(11+(MATCH(RIGHT(Table14[[#This Row],[spawner_sku]],LEN(Table14[[#This Row],[spawner_sku]])-FIND("/",Table14[[#This Row],[spawner_sku]])),Table1[Entity Prefab])),10,1,1,"Entities"))</f>
        <v>0</v>
      </c>
      <c r="CI581">
        <f ca="1">ROUND((Table14[[#This Row],[XP]]*Table14[[#This Row],[entity_spawned (AVG)]])*(Table14[[#This Row],[activating_chance]]/100),0)</f>
        <v>0</v>
      </c>
      <c r="CJ581" s="73" t="s">
        <v>352</v>
      </c>
    </row>
    <row r="582" spans="2:88" x14ac:dyDescent="0.25">
      <c r="B582" s="74" t="s">
        <v>258</v>
      </c>
      <c r="C582">
        <v>1</v>
      </c>
      <c r="D582" s="76">
        <v>170</v>
      </c>
      <c r="E582" s="76">
        <v>100</v>
      </c>
      <c r="F582" s="76">
        <f ca="1">INDIRECT(ADDRESS(11+(MATCH(RIGHT(Table245[[#This Row],[spawner_sku]],LEN(Table245[[#This Row],[spawner_sku]])-FIND("/",Table245[[#This Row],[spawner_sku]])),Table1[Entity Prefab])),10,1,1,"Entities"))</f>
        <v>25</v>
      </c>
      <c r="G582" s="76">
        <f ca="1">ROUND((Table245[[#This Row],[XP]]*Table245[[#This Row],[entity_spawned (AVG)]])*(Table245[[#This Row],[activating_chance]]/100),0)</f>
        <v>25</v>
      </c>
      <c r="H582" s="73" t="s">
        <v>351</v>
      </c>
      <c r="CD582" t="s">
        <v>463</v>
      </c>
      <c r="CE582">
        <v>1</v>
      </c>
      <c r="CF582">
        <v>200</v>
      </c>
      <c r="CG582">
        <v>100</v>
      </c>
      <c r="CH582">
        <f ca="1">INDIRECT(ADDRESS(11+(MATCH(RIGHT(Table14[[#This Row],[spawner_sku]],LEN(Table14[[#This Row],[spawner_sku]])-FIND("/",Table14[[#This Row],[spawner_sku]])),Table1[Entity Prefab])),10,1,1,"Entities"))</f>
        <v>0</v>
      </c>
      <c r="CI582">
        <f ca="1">ROUND((Table14[[#This Row],[XP]]*Table14[[#This Row],[entity_spawned (AVG)]])*(Table14[[#This Row],[activating_chance]]/100),0)</f>
        <v>0</v>
      </c>
      <c r="CJ582" s="73" t="s">
        <v>352</v>
      </c>
    </row>
    <row r="583" spans="2:88" x14ac:dyDescent="0.25">
      <c r="B583" s="74" t="s">
        <v>258</v>
      </c>
      <c r="C583">
        <v>1</v>
      </c>
      <c r="D583" s="76">
        <v>160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351</v>
      </c>
      <c r="CD583" t="s">
        <v>463</v>
      </c>
      <c r="CE583">
        <v>1</v>
      </c>
      <c r="CF583">
        <v>200</v>
      </c>
      <c r="CG583">
        <v>30</v>
      </c>
      <c r="CH583">
        <f ca="1">INDIRECT(ADDRESS(11+(MATCH(RIGHT(Table14[[#This Row],[spawner_sku]],LEN(Table14[[#This Row],[spawner_sku]])-FIND("/",Table14[[#This Row],[spawner_sku]])),Table1[Entity Prefab])),10,1,1,"Entities"))</f>
        <v>0</v>
      </c>
      <c r="CI583">
        <f ca="1">ROUND((Table14[[#This Row],[XP]]*Table14[[#This Row],[entity_spawned (AVG)]])*(Table14[[#This Row],[activating_chance]]/100),0)</f>
        <v>0</v>
      </c>
      <c r="CJ583" s="73" t="s">
        <v>352</v>
      </c>
    </row>
    <row r="584" spans="2:88" x14ac:dyDescent="0.25">
      <c r="B584" s="74" t="s">
        <v>258</v>
      </c>
      <c r="C584">
        <v>1</v>
      </c>
      <c r="D584" s="76">
        <v>170</v>
      </c>
      <c r="E584" s="76">
        <v>100</v>
      </c>
      <c r="F584" s="76">
        <f ca="1">INDIRECT(ADDRESS(11+(MATCH(RIGHT(Table245[[#This Row],[spawner_sku]],LEN(Table245[[#This Row],[spawner_sku]])-FIND("/",Table245[[#This Row],[spawner_sku]])),Table1[Entity Prefab])),10,1,1,"Entities"))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">
        <v>351</v>
      </c>
      <c r="CD584" t="s">
        <v>463</v>
      </c>
      <c r="CE584">
        <v>1</v>
      </c>
      <c r="CF584">
        <v>200</v>
      </c>
      <c r="CG584">
        <v>80</v>
      </c>
      <c r="CH584">
        <f ca="1">INDIRECT(ADDRESS(11+(MATCH(RIGHT(Table14[[#This Row],[spawner_sku]],LEN(Table14[[#This Row],[spawner_sku]])-FIND("/",Table14[[#This Row],[spawner_sku]])),Table1[Entity Prefab])),10,1,1,"Entities"))</f>
        <v>0</v>
      </c>
      <c r="CI584">
        <f ca="1">ROUND((Table14[[#This Row],[XP]]*Table14[[#This Row],[entity_spawned (AVG)]])*(Table14[[#This Row],[activating_chance]]/100),0)</f>
        <v>0</v>
      </c>
      <c r="CJ584" s="73" t="s">
        <v>352</v>
      </c>
    </row>
    <row r="585" spans="2:88" x14ac:dyDescent="0.25">
      <c r="B585" s="74" t="s">
        <v>258</v>
      </c>
      <c r="C585">
        <v>1</v>
      </c>
      <c r="D585" s="76">
        <v>140</v>
      </c>
      <c r="E585" s="76">
        <v>80</v>
      </c>
      <c r="F585" s="76">
        <f ca="1">INDIRECT(ADDRESS(11+(MATCH(RIGHT(Table245[[#This Row],[spawner_sku]],LEN(Table245[[#This Row],[spawner_sku]])-FIND("/",Table245[[#This Row],[spawner_sku]])),Table1[Entity Prefab])),10,1,1,"Entities"))</f>
        <v>25</v>
      </c>
      <c r="G585" s="76">
        <f ca="1">ROUND((Table245[[#This Row],[XP]]*Table245[[#This Row],[entity_spawned (AVG)]])*(Table245[[#This Row],[activating_chance]]/100),0)</f>
        <v>20</v>
      </c>
      <c r="H585" s="73" t="s">
        <v>351</v>
      </c>
      <c r="CD585" t="s">
        <v>463</v>
      </c>
      <c r="CE585">
        <v>1</v>
      </c>
      <c r="CF585">
        <v>200</v>
      </c>
      <c r="CG585">
        <v>100</v>
      </c>
      <c r="CH585">
        <f ca="1">INDIRECT(ADDRESS(11+(MATCH(RIGHT(Table14[[#This Row],[spawner_sku]],LEN(Table14[[#This Row],[spawner_sku]])-FIND("/",Table14[[#This Row],[spawner_sku]])),Table1[Entity Prefab])),10,1,1,"Entities"))</f>
        <v>0</v>
      </c>
      <c r="CI585">
        <f ca="1">ROUND((Table14[[#This Row],[XP]]*Table14[[#This Row],[entity_spawned (AVG)]])*(Table14[[#This Row],[activating_chance]]/100),0)</f>
        <v>0</v>
      </c>
      <c r="CJ585" s="73" t="s">
        <v>352</v>
      </c>
    </row>
    <row r="586" spans="2:88" x14ac:dyDescent="0.25">
      <c r="B586" s="74" t="s">
        <v>258</v>
      </c>
      <c r="C586">
        <v>1</v>
      </c>
      <c r="D586" s="76">
        <v>200</v>
      </c>
      <c r="E586" s="76">
        <v>80</v>
      </c>
      <c r="F586" s="76">
        <f ca="1">INDIRECT(ADDRESS(11+(MATCH(RIGHT(Table245[[#This Row],[spawner_sku]],LEN(Table245[[#This Row],[spawner_sku]])-FIND("/",Table245[[#This Row],[spawner_sku]])),Table1[Entity Prefab])),10,1,1,"Entities"))</f>
        <v>25</v>
      </c>
      <c r="G586" s="76">
        <f ca="1">ROUND((Table245[[#This Row],[XP]]*Table245[[#This Row],[entity_spawned (AVG)]])*(Table245[[#This Row],[activating_chance]]/100),0)</f>
        <v>20</v>
      </c>
      <c r="H586" s="73" t="s">
        <v>351</v>
      </c>
      <c r="CD586" t="s">
        <v>463</v>
      </c>
      <c r="CE586">
        <v>4</v>
      </c>
      <c r="CF586">
        <v>200</v>
      </c>
      <c r="CG586">
        <v>100</v>
      </c>
      <c r="CH586">
        <f ca="1">INDIRECT(ADDRESS(11+(MATCH(RIGHT(Table14[[#This Row],[spawner_sku]],LEN(Table14[[#This Row],[spawner_sku]])-FIND("/",Table14[[#This Row],[spawner_sku]])),Table1[Entity Prefab])),10,1,1,"Entities"))</f>
        <v>0</v>
      </c>
      <c r="CI586">
        <f ca="1">ROUND((Table14[[#This Row],[XP]]*Table14[[#This Row],[entity_spawned (AVG)]])*(Table14[[#This Row],[activating_chance]]/100),0)</f>
        <v>0</v>
      </c>
      <c r="CJ586" s="73" t="s">
        <v>352</v>
      </c>
    </row>
    <row r="587" spans="2:88" x14ac:dyDescent="0.25">
      <c r="B587" s="74" t="s">
        <v>258</v>
      </c>
      <c r="C587">
        <v>1</v>
      </c>
      <c r="D587" s="76">
        <v>190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351</v>
      </c>
      <c r="CD587" t="s">
        <v>463</v>
      </c>
      <c r="CE587">
        <v>1</v>
      </c>
      <c r="CF587">
        <v>200</v>
      </c>
      <c r="CG587">
        <v>100</v>
      </c>
      <c r="CH587">
        <f ca="1">INDIRECT(ADDRESS(11+(MATCH(RIGHT(Table14[[#This Row],[spawner_sku]],LEN(Table14[[#This Row],[spawner_sku]])-FIND("/",Table14[[#This Row],[spawner_sku]])),Table1[Entity Prefab])),10,1,1,"Entities"))</f>
        <v>0</v>
      </c>
      <c r="CI587">
        <f ca="1">ROUND((Table14[[#This Row],[XP]]*Table14[[#This Row],[entity_spawned (AVG)]])*(Table14[[#This Row],[activating_chance]]/100),0)</f>
        <v>0</v>
      </c>
      <c r="CJ587" s="73" t="s">
        <v>352</v>
      </c>
    </row>
    <row r="588" spans="2:88" x14ac:dyDescent="0.25">
      <c r="B588" s="74" t="s">
        <v>258</v>
      </c>
      <c r="C588">
        <v>1</v>
      </c>
      <c r="D588" s="76">
        <v>140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351</v>
      </c>
      <c r="CD588" t="s">
        <v>463</v>
      </c>
      <c r="CE588">
        <v>1</v>
      </c>
      <c r="CF588">
        <v>200</v>
      </c>
      <c r="CG588">
        <v>100</v>
      </c>
      <c r="CH588">
        <f ca="1">INDIRECT(ADDRESS(11+(MATCH(RIGHT(Table14[[#This Row],[spawner_sku]],LEN(Table14[[#This Row],[spawner_sku]])-FIND("/",Table14[[#This Row],[spawner_sku]])),Table1[Entity Prefab])),10,1,1,"Entities"))</f>
        <v>0</v>
      </c>
      <c r="CI588">
        <f ca="1">ROUND((Table14[[#This Row],[XP]]*Table14[[#This Row],[entity_spawned (AVG)]])*(Table14[[#This Row],[activating_chance]]/100),0)</f>
        <v>0</v>
      </c>
      <c r="CJ588" s="73" t="s">
        <v>352</v>
      </c>
    </row>
    <row r="589" spans="2:88" x14ac:dyDescent="0.25">
      <c r="B589" s="74" t="s">
        <v>258</v>
      </c>
      <c r="C589">
        <v>1</v>
      </c>
      <c r="D589" s="76">
        <v>140</v>
      </c>
      <c r="E589" s="76">
        <v>60</v>
      </c>
      <c r="F589" s="76">
        <f ca="1">INDIRECT(ADDRESS(11+(MATCH(RIGHT(Table245[[#This Row],[spawner_sku]],LEN(Table245[[#This Row],[spawner_sku]])-FIND("/",Table245[[#This Row],[spawner_sku]])),Table1[Entity Prefab])),10,1,1,"Entities"))</f>
        <v>25</v>
      </c>
      <c r="G589" s="76">
        <f ca="1">ROUND((Table245[[#This Row],[XP]]*Table245[[#This Row],[entity_spawned (AVG)]])*(Table245[[#This Row],[activating_chance]]/100),0)</f>
        <v>15</v>
      </c>
      <c r="H589" s="73" t="s">
        <v>351</v>
      </c>
      <c r="CD589" t="s">
        <v>463</v>
      </c>
      <c r="CE589">
        <v>1</v>
      </c>
      <c r="CF589">
        <v>200</v>
      </c>
      <c r="CG589">
        <v>100</v>
      </c>
      <c r="CH589">
        <f ca="1">INDIRECT(ADDRESS(11+(MATCH(RIGHT(Table14[[#This Row],[spawner_sku]],LEN(Table14[[#This Row],[spawner_sku]])-FIND("/",Table14[[#This Row],[spawner_sku]])),Table1[Entity Prefab])),10,1,1,"Entities"))</f>
        <v>0</v>
      </c>
      <c r="CI589">
        <f ca="1">ROUND((Table14[[#This Row],[XP]]*Table14[[#This Row],[entity_spawned (AVG)]])*(Table14[[#This Row],[activating_chance]]/100),0)</f>
        <v>0</v>
      </c>
      <c r="CJ589" s="73" t="s">
        <v>352</v>
      </c>
    </row>
    <row r="590" spans="2:88" x14ac:dyDescent="0.25">
      <c r="B590" s="74" t="s">
        <v>258</v>
      </c>
      <c r="C590">
        <v>1</v>
      </c>
      <c r="D590" s="76">
        <v>150</v>
      </c>
      <c r="E590" s="76">
        <v>100</v>
      </c>
      <c r="F590" s="76">
        <f ca="1">INDIRECT(ADDRESS(11+(MATCH(RIGHT(Table245[[#This Row],[spawner_sku]],LEN(Table245[[#This Row],[spawner_sku]])-FIND("/",Table245[[#This Row],[spawner_sku]])),Table1[Entity Prefab])),10,1,1,"Entities"))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">
        <v>351</v>
      </c>
      <c r="CD590" t="s">
        <v>463</v>
      </c>
      <c r="CE590">
        <v>1</v>
      </c>
      <c r="CF590">
        <v>200</v>
      </c>
      <c r="CG590">
        <v>30</v>
      </c>
      <c r="CH590">
        <f ca="1">INDIRECT(ADDRESS(11+(MATCH(RIGHT(Table14[[#This Row],[spawner_sku]],LEN(Table14[[#This Row],[spawner_sku]])-FIND("/",Table14[[#This Row],[spawner_sku]])),Table1[Entity Prefab])),10,1,1,"Entities"))</f>
        <v>0</v>
      </c>
      <c r="CI590">
        <f ca="1">ROUND((Table14[[#This Row],[XP]]*Table14[[#This Row],[entity_spawned (AVG)]])*(Table14[[#This Row],[activating_chance]]/100),0)</f>
        <v>0</v>
      </c>
      <c r="CJ590" s="73" t="s">
        <v>352</v>
      </c>
    </row>
    <row r="591" spans="2:88" x14ac:dyDescent="0.25">
      <c r="B591" s="74" t="s">
        <v>258</v>
      </c>
      <c r="C591">
        <v>1</v>
      </c>
      <c r="D591" s="76">
        <v>150</v>
      </c>
      <c r="E591" s="76">
        <v>100</v>
      </c>
      <c r="F591" s="76">
        <f ca="1">INDIRECT(ADDRESS(11+(MATCH(RIGHT(Table245[[#This Row],[spawner_sku]],LEN(Table245[[#This Row],[spawner_sku]])-FIND("/",Table245[[#This Row],[spawner_sku]])),Table1[Entity Prefab])),10,1,1,"Entities"))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">
        <v>351</v>
      </c>
      <c r="CD591" t="s">
        <v>463</v>
      </c>
      <c r="CE591">
        <v>1</v>
      </c>
      <c r="CF591">
        <v>200</v>
      </c>
      <c r="CG591">
        <v>100</v>
      </c>
      <c r="CH591">
        <f ca="1">INDIRECT(ADDRESS(11+(MATCH(RIGHT(Table14[[#This Row],[spawner_sku]],LEN(Table14[[#This Row],[spawner_sku]])-FIND("/",Table14[[#This Row],[spawner_sku]])),Table1[Entity Prefab])),10,1,1,"Entities"))</f>
        <v>0</v>
      </c>
      <c r="CI591">
        <f ca="1">ROUND((Table14[[#This Row],[XP]]*Table14[[#This Row],[entity_spawned (AVG)]])*(Table14[[#This Row],[activating_chance]]/100),0)</f>
        <v>0</v>
      </c>
      <c r="CJ591" s="73" t="s">
        <v>352</v>
      </c>
    </row>
    <row r="592" spans="2:88" x14ac:dyDescent="0.25">
      <c r="B592" s="74" t="s">
        <v>258</v>
      </c>
      <c r="C592">
        <v>1</v>
      </c>
      <c r="D592" s="76">
        <v>140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351</v>
      </c>
      <c r="CD592" t="s">
        <v>463</v>
      </c>
      <c r="CE592">
        <v>2</v>
      </c>
      <c r="CF592">
        <v>200</v>
      </c>
      <c r="CG592">
        <v>100</v>
      </c>
      <c r="CH592">
        <f ca="1">INDIRECT(ADDRESS(11+(MATCH(RIGHT(Table14[[#This Row],[spawner_sku]],LEN(Table14[[#This Row],[spawner_sku]])-FIND("/",Table14[[#This Row],[spawner_sku]])),Table1[Entity Prefab])),10,1,1,"Entities"))</f>
        <v>0</v>
      </c>
      <c r="CI592">
        <f ca="1">ROUND((Table14[[#This Row],[XP]]*Table14[[#This Row],[entity_spawned (AVG)]])*(Table14[[#This Row],[activating_chance]]/100),0)</f>
        <v>0</v>
      </c>
      <c r="CJ592" s="73" t="s">
        <v>352</v>
      </c>
    </row>
    <row r="593" spans="2:88" x14ac:dyDescent="0.25">
      <c r="B593" s="74" t="s">
        <v>258</v>
      </c>
      <c r="C593">
        <v>1</v>
      </c>
      <c r="D593" s="76">
        <v>160</v>
      </c>
      <c r="E593" s="76">
        <v>40</v>
      </c>
      <c r="F593" s="76">
        <f ca="1">INDIRECT(ADDRESS(11+(MATCH(RIGHT(Table245[[#This Row],[spawner_sku]],LEN(Table245[[#This Row],[spawner_sku]])-FIND("/",Table245[[#This Row],[spawner_sku]])),Table1[Entity Prefab])),10,1,1,"Entities"))</f>
        <v>25</v>
      </c>
      <c r="G593" s="76">
        <f ca="1">ROUND((Table245[[#This Row],[XP]]*Table245[[#This Row],[entity_spawned (AVG)]])*(Table245[[#This Row],[activating_chance]]/100),0)</f>
        <v>10</v>
      </c>
      <c r="H593" s="73" t="s">
        <v>351</v>
      </c>
      <c r="CD593" t="s">
        <v>463</v>
      </c>
      <c r="CE593">
        <v>1</v>
      </c>
      <c r="CF593">
        <v>200</v>
      </c>
      <c r="CG593">
        <v>100</v>
      </c>
      <c r="CH593">
        <f ca="1">INDIRECT(ADDRESS(11+(MATCH(RIGHT(Table14[[#This Row],[spawner_sku]],LEN(Table14[[#This Row],[spawner_sku]])-FIND("/",Table14[[#This Row],[spawner_sku]])),Table1[Entity Prefab])),10,1,1,"Entities"))</f>
        <v>0</v>
      </c>
      <c r="CI593">
        <f ca="1">ROUND((Table14[[#This Row],[XP]]*Table14[[#This Row],[entity_spawned (AVG)]])*(Table14[[#This Row],[activating_chance]]/100),0)</f>
        <v>0</v>
      </c>
      <c r="CJ593" s="73" t="s">
        <v>352</v>
      </c>
    </row>
    <row r="594" spans="2:88" x14ac:dyDescent="0.25">
      <c r="B594" s="74" t="s">
        <v>258</v>
      </c>
      <c r="C594">
        <v>1</v>
      </c>
      <c r="D594" s="76">
        <v>170</v>
      </c>
      <c r="E594" s="76">
        <v>80</v>
      </c>
      <c r="F594" s="76">
        <f ca="1">INDIRECT(ADDRESS(11+(MATCH(RIGHT(Table245[[#This Row],[spawner_sku]],LEN(Table245[[#This Row],[spawner_sku]])-FIND("/",Table245[[#This Row],[spawner_sku]])),Table1[Entity Prefab])),10,1,1,"Entities"))</f>
        <v>25</v>
      </c>
      <c r="G594" s="76">
        <f ca="1">ROUND((Table245[[#This Row],[XP]]*Table245[[#This Row],[entity_spawned (AVG)]])*(Table245[[#This Row],[activating_chance]]/100),0)</f>
        <v>20</v>
      </c>
      <c r="H594" s="73" t="s">
        <v>351</v>
      </c>
      <c r="CD594" t="s">
        <v>463</v>
      </c>
      <c r="CE594">
        <v>1</v>
      </c>
      <c r="CF594">
        <v>200</v>
      </c>
      <c r="CG594">
        <v>100</v>
      </c>
      <c r="CH594">
        <f ca="1">INDIRECT(ADDRESS(11+(MATCH(RIGHT(Table14[[#This Row],[spawner_sku]],LEN(Table14[[#This Row],[spawner_sku]])-FIND("/",Table14[[#This Row],[spawner_sku]])),Table1[Entity Prefab])),10,1,1,"Entities"))</f>
        <v>0</v>
      </c>
      <c r="CI594">
        <f ca="1">ROUND((Table14[[#This Row],[XP]]*Table14[[#This Row],[entity_spawned (AVG)]])*(Table14[[#This Row],[activating_chance]]/100),0)</f>
        <v>0</v>
      </c>
      <c r="CJ594" s="73" t="s">
        <v>352</v>
      </c>
    </row>
    <row r="595" spans="2:88" x14ac:dyDescent="0.25">
      <c r="B595" s="74" t="s">
        <v>258</v>
      </c>
      <c r="C595">
        <v>1</v>
      </c>
      <c r="D595" s="76">
        <v>140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351</v>
      </c>
      <c r="CD595" t="s">
        <v>463</v>
      </c>
      <c r="CE595">
        <v>1</v>
      </c>
      <c r="CF595">
        <v>200</v>
      </c>
      <c r="CG595">
        <v>100</v>
      </c>
      <c r="CH595">
        <f ca="1">INDIRECT(ADDRESS(11+(MATCH(RIGHT(Table14[[#This Row],[spawner_sku]],LEN(Table14[[#This Row],[spawner_sku]])-FIND("/",Table14[[#This Row],[spawner_sku]])),Table1[Entity Prefab])),10,1,1,"Entities"))</f>
        <v>0</v>
      </c>
      <c r="CI595">
        <f ca="1">ROUND((Table14[[#This Row],[XP]]*Table14[[#This Row],[entity_spawned (AVG)]])*(Table14[[#This Row],[activating_chance]]/100),0)</f>
        <v>0</v>
      </c>
      <c r="CJ595" s="73" t="s">
        <v>352</v>
      </c>
    </row>
    <row r="596" spans="2:88" x14ac:dyDescent="0.25">
      <c r="B596" s="74" t="s">
        <v>258</v>
      </c>
      <c r="C596">
        <v>1</v>
      </c>
      <c r="D596" s="76">
        <v>170</v>
      </c>
      <c r="E596" s="76">
        <v>100</v>
      </c>
      <c r="F596" s="76">
        <f ca="1">INDIRECT(ADDRESS(11+(MATCH(RIGHT(Table245[[#This Row],[spawner_sku]],LEN(Table245[[#This Row],[spawner_sku]])-FIND("/",Table245[[#This Row],[spawner_sku]])),Table1[Entity Prefab])),10,1,1,"Entities"))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">
        <v>351</v>
      </c>
      <c r="CD596" t="s">
        <v>463</v>
      </c>
      <c r="CE596">
        <v>2</v>
      </c>
      <c r="CF596">
        <v>200</v>
      </c>
      <c r="CG596">
        <v>30</v>
      </c>
      <c r="CH596">
        <f ca="1">INDIRECT(ADDRESS(11+(MATCH(RIGHT(Table14[[#This Row],[spawner_sku]],LEN(Table14[[#This Row],[spawner_sku]])-FIND("/",Table14[[#This Row],[spawner_sku]])),Table1[Entity Prefab])),10,1,1,"Entities"))</f>
        <v>0</v>
      </c>
      <c r="CI596">
        <f ca="1">ROUND((Table14[[#This Row],[XP]]*Table14[[#This Row],[entity_spawned (AVG)]])*(Table14[[#This Row],[activating_chance]]/100),0)</f>
        <v>0</v>
      </c>
      <c r="CJ596" s="73" t="s">
        <v>352</v>
      </c>
    </row>
    <row r="597" spans="2:88" x14ac:dyDescent="0.25">
      <c r="B597" s="74" t="s">
        <v>258</v>
      </c>
      <c r="C597">
        <v>1</v>
      </c>
      <c r="D597" s="76">
        <v>170</v>
      </c>
      <c r="E597" s="76">
        <v>60</v>
      </c>
      <c r="F597" s="76">
        <f ca="1">INDIRECT(ADDRESS(11+(MATCH(RIGHT(Table245[[#This Row],[spawner_sku]],LEN(Table245[[#This Row],[spawner_sku]])-FIND("/",Table245[[#This Row],[spawner_sku]])),Table1[Entity Prefab])),10,1,1,"Entities"))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">
        <v>351</v>
      </c>
      <c r="CD597" t="s">
        <v>463</v>
      </c>
      <c r="CE597">
        <v>1</v>
      </c>
      <c r="CF597">
        <v>200</v>
      </c>
      <c r="CG597">
        <v>80</v>
      </c>
      <c r="CH597">
        <f ca="1">INDIRECT(ADDRESS(11+(MATCH(RIGHT(Table14[[#This Row],[spawner_sku]],LEN(Table14[[#This Row],[spawner_sku]])-FIND("/",Table14[[#This Row],[spawner_sku]])),Table1[Entity Prefab])),10,1,1,"Entities"))</f>
        <v>0</v>
      </c>
      <c r="CI597">
        <f ca="1">ROUND((Table14[[#This Row],[XP]]*Table14[[#This Row],[entity_spawned (AVG)]])*(Table14[[#This Row],[activating_chance]]/100),0)</f>
        <v>0</v>
      </c>
      <c r="CJ597" s="73" t="s">
        <v>352</v>
      </c>
    </row>
    <row r="598" spans="2:88" x14ac:dyDescent="0.25">
      <c r="B598" s="74" t="s">
        <v>258</v>
      </c>
      <c r="C598">
        <v>1</v>
      </c>
      <c r="D598" s="76">
        <v>140</v>
      </c>
      <c r="E598" s="76">
        <v>100</v>
      </c>
      <c r="F598" s="76">
        <f ca="1">INDIRECT(ADDRESS(11+(MATCH(RIGHT(Table245[[#This Row],[spawner_sku]],LEN(Table245[[#This Row],[spawner_sku]])-FIND("/",Table245[[#This Row],[spawner_sku]])),Table1[Entity Prefab])),10,1,1,"Entities"))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">
        <v>351</v>
      </c>
      <c r="CD598" t="s">
        <v>463</v>
      </c>
      <c r="CE598">
        <v>1</v>
      </c>
      <c r="CF598">
        <v>200</v>
      </c>
      <c r="CG598">
        <v>30</v>
      </c>
      <c r="CH598">
        <f ca="1">INDIRECT(ADDRESS(11+(MATCH(RIGHT(Table14[[#This Row],[spawner_sku]],LEN(Table14[[#This Row],[spawner_sku]])-FIND("/",Table14[[#This Row],[spawner_sku]])),Table1[Entity Prefab])),10,1,1,"Entities"))</f>
        <v>0</v>
      </c>
      <c r="CI598">
        <f ca="1">ROUND((Table14[[#This Row],[XP]]*Table14[[#This Row],[entity_spawned (AVG)]])*(Table14[[#This Row],[activating_chance]]/100),0)</f>
        <v>0</v>
      </c>
      <c r="CJ598" s="73" t="s">
        <v>352</v>
      </c>
    </row>
    <row r="599" spans="2:88" x14ac:dyDescent="0.25">
      <c r="B599" s="74" t="s">
        <v>258</v>
      </c>
      <c r="C599">
        <v>1</v>
      </c>
      <c r="D599" s="76">
        <v>170</v>
      </c>
      <c r="E599" s="76">
        <v>100</v>
      </c>
      <c r="F599" s="76">
        <f ca="1">INDIRECT(ADDRESS(11+(MATCH(RIGHT(Table245[[#This Row],[spawner_sku]],LEN(Table245[[#This Row],[spawner_sku]])-FIND("/",Table245[[#This Row],[spawner_sku]])),Table1[Entity Prefab])),10,1,1,"Entities"))</f>
        <v>25</v>
      </c>
      <c r="G599" s="76">
        <f ca="1">ROUND((Table245[[#This Row],[XP]]*Table245[[#This Row],[entity_spawned (AVG)]])*(Table245[[#This Row],[activating_chance]]/100),0)</f>
        <v>25</v>
      </c>
      <c r="H599" s="73" t="s">
        <v>351</v>
      </c>
      <c r="CD599" t="s">
        <v>463</v>
      </c>
      <c r="CE599">
        <v>1</v>
      </c>
      <c r="CF599">
        <v>200</v>
      </c>
      <c r="CG599">
        <v>30</v>
      </c>
      <c r="CH599">
        <f ca="1">INDIRECT(ADDRESS(11+(MATCH(RIGHT(Table14[[#This Row],[spawner_sku]],LEN(Table14[[#This Row],[spawner_sku]])-FIND("/",Table14[[#This Row],[spawner_sku]])),Table1[Entity Prefab])),10,1,1,"Entities"))</f>
        <v>0</v>
      </c>
      <c r="CI599">
        <f ca="1">ROUND((Table14[[#This Row],[XP]]*Table14[[#This Row],[entity_spawned (AVG)]])*(Table14[[#This Row],[activating_chance]]/100),0)</f>
        <v>0</v>
      </c>
      <c r="CJ599" s="73" t="s">
        <v>352</v>
      </c>
    </row>
    <row r="600" spans="2:88" x14ac:dyDescent="0.25">
      <c r="B600" s="74" t="s">
        <v>258</v>
      </c>
      <c r="C600">
        <v>1</v>
      </c>
      <c r="D600" s="76">
        <v>150</v>
      </c>
      <c r="E600" s="76">
        <v>80</v>
      </c>
      <c r="F600" s="76">
        <f ca="1">INDIRECT(ADDRESS(11+(MATCH(RIGHT(Table245[[#This Row],[spawner_sku]],LEN(Table245[[#This Row],[spawner_sku]])-FIND("/",Table245[[#This Row],[spawner_sku]])),Table1[Entity Prefab])),10,1,1,"Entities"))</f>
        <v>25</v>
      </c>
      <c r="G600" s="76">
        <f ca="1">ROUND((Table245[[#This Row],[XP]]*Table245[[#This Row],[entity_spawned (AVG)]])*(Table245[[#This Row],[activating_chance]]/100),0)</f>
        <v>20</v>
      </c>
      <c r="H600" s="73" t="s">
        <v>351</v>
      </c>
      <c r="CD600" t="s">
        <v>463</v>
      </c>
      <c r="CE600">
        <v>1</v>
      </c>
      <c r="CF600">
        <v>200</v>
      </c>
      <c r="CG600">
        <v>80</v>
      </c>
      <c r="CH600">
        <f ca="1">INDIRECT(ADDRESS(11+(MATCH(RIGHT(Table14[[#This Row],[spawner_sku]],LEN(Table14[[#This Row],[spawner_sku]])-FIND("/",Table14[[#This Row],[spawner_sku]])),Table1[Entity Prefab])),10,1,1,"Entities"))</f>
        <v>0</v>
      </c>
      <c r="CI600">
        <f ca="1">ROUND((Table14[[#This Row],[XP]]*Table14[[#This Row],[entity_spawned (AVG)]])*(Table14[[#This Row],[activating_chance]]/100),0)</f>
        <v>0</v>
      </c>
      <c r="CJ600" s="73" t="s">
        <v>352</v>
      </c>
    </row>
    <row r="601" spans="2:88" x14ac:dyDescent="0.25">
      <c r="B601" s="74" t="s">
        <v>258</v>
      </c>
      <c r="C601">
        <v>1</v>
      </c>
      <c r="D601" s="76">
        <v>140</v>
      </c>
      <c r="E601" s="76">
        <v>60</v>
      </c>
      <c r="F601" s="76">
        <f ca="1">INDIRECT(ADDRESS(11+(MATCH(RIGHT(Table245[[#This Row],[spawner_sku]],LEN(Table245[[#This Row],[spawner_sku]])-FIND("/",Table245[[#This Row],[spawner_sku]])),Table1[Entity Prefab])),10,1,1,"Entities"))</f>
        <v>25</v>
      </c>
      <c r="G601" s="76">
        <f ca="1">ROUND((Table245[[#This Row],[XP]]*Table245[[#This Row],[entity_spawned (AVG)]])*(Table245[[#This Row],[activating_chance]]/100),0)</f>
        <v>15</v>
      </c>
      <c r="H601" s="73" t="s">
        <v>351</v>
      </c>
      <c r="CD601" t="s">
        <v>463</v>
      </c>
      <c r="CE601">
        <v>1</v>
      </c>
      <c r="CF601">
        <v>200</v>
      </c>
      <c r="CG601">
        <v>100</v>
      </c>
      <c r="CH601">
        <f ca="1">INDIRECT(ADDRESS(11+(MATCH(RIGHT(Table14[[#This Row],[spawner_sku]],LEN(Table14[[#This Row],[spawner_sku]])-FIND("/",Table14[[#This Row],[spawner_sku]])),Table1[Entity Prefab])),10,1,1,"Entities"))</f>
        <v>0</v>
      </c>
      <c r="CI601">
        <f ca="1">ROUND((Table14[[#This Row],[XP]]*Table14[[#This Row],[entity_spawned (AVG)]])*(Table14[[#This Row],[activating_chance]]/100),0)</f>
        <v>0</v>
      </c>
      <c r="CJ601" s="73" t="s">
        <v>352</v>
      </c>
    </row>
    <row r="602" spans="2:88" x14ac:dyDescent="0.25">
      <c r="B602" s="74" t="s">
        <v>258</v>
      </c>
      <c r="C602">
        <v>1</v>
      </c>
      <c r="D602" s="76">
        <v>190</v>
      </c>
      <c r="E602" s="76">
        <v>80</v>
      </c>
      <c r="F602" s="76">
        <f ca="1">INDIRECT(ADDRESS(11+(MATCH(RIGHT(Table245[[#This Row],[spawner_sku]],LEN(Table245[[#This Row],[spawner_sku]])-FIND("/",Table245[[#This Row],[spawner_sku]])),Table1[Entity Prefab])),10,1,1,"Entities"))</f>
        <v>25</v>
      </c>
      <c r="G602" s="76">
        <f ca="1">ROUND((Table245[[#This Row],[XP]]*Table245[[#This Row],[entity_spawned (AVG)]])*(Table245[[#This Row],[activating_chance]]/100),0)</f>
        <v>20</v>
      </c>
      <c r="H602" s="73" t="s">
        <v>351</v>
      </c>
      <c r="CD602" t="s">
        <v>463</v>
      </c>
      <c r="CE602">
        <v>1</v>
      </c>
      <c r="CF602">
        <v>200</v>
      </c>
      <c r="CG602">
        <v>100</v>
      </c>
      <c r="CH602">
        <f ca="1">INDIRECT(ADDRESS(11+(MATCH(RIGHT(Table14[[#This Row],[spawner_sku]],LEN(Table14[[#This Row],[spawner_sku]])-FIND("/",Table14[[#This Row],[spawner_sku]])),Table1[Entity Prefab])),10,1,1,"Entities"))</f>
        <v>0</v>
      </c>
      <c r="CI602">
        <f ca="1">ROUND((Table14[[#This Row],[XP]]*Table14[[#This Row],[entity_spawned (AVG)]])*(Table14[[#This Row],[activating_chance]]/100),0)</f>
        <v>0</v>
      </c>
      <c r="CJ602" s="73" t="s">
        <v>352</v>
      </c>
    </row>
    <row r="603" spans="2:88" x14ac:dyDescent="0.25">
      <c r="B603" s="74" t="s">
        <v>258</v>
      </c>
      <c r="C603">
        <v>1</v>
      </c>
      <c r="D603" s="76">
        <v>190</v>
      </c>
      <c r="E603" s="76">
        <v>80</v>
      </c>
      <c r="F603" s="76">
        <f ca="1">INDIRECT(ADDRESS(11+(MATCH(RIGHT(Table245[[#This Row],[spawner_sku]],LEN(Table245[[#This Row],[spawner_sku]])-FIND("/",Table245[[#This Row],[spawner_sku]])),Table1[Entity Prefab])),10,1,1,"Entities"))</f>
        <v>25</v>
      </c>
      <c r="G603" s="76">
        <f ca="1">ROUND((Table245[[#This Row],[XP]]*Table245[[#This Row],[entity_spawned (AVG)]])*(Table245[[#This Row],[activating_chance]]/100),0)</f>
        <v>20</v>
      </c>
      <c r="H603" s="73" t="s">
        <v>351</v>
      </c>
      <c r="CD603" t="s">
        <v>463</v>
      </c>
      <c r="CE603">
        <v>1</v>
      </c>
      <c r="CF603">
        <v>200</v>
      </c>
      <c r="CG603">
        <v>100</v>
      </c>
      <c r="CH603">
        <f ca="1">INDIRECT(ADDRESS(11+(MATCH(RIGHT(Table14[[#This Row],[spawner_sku]],LEN(Table14[[#This Row],[spawner_sku]])-FIND("/",Table14[[#This Row],[spawner_sku]])),Table1[Entity Prefab])),10,1,1,"Entities"))</f>
        <v>0</v>
      </c>
      <c r="CI603">
        <f ca="1">ROUND((Table14[[#This Row],[XP]]*Table14[[#This Row],[entity_spawned (AVG)]])*(Table14[[#This Row],[activating_chance]]/100),0)</f>
        <v>0</v>
      </c>
      <c r="CJ603" s="73" t="s">
        <v>352</v>
      </c>
    </row>
    <row r="604" spans="2:88" x14ac:dyDescent="0.25">
      <c r="B604" s="74" t="s">
        <v>258</v>
      </c>
      <c r="C604">
        <v>1</v>
      </c>
      <c r="D604" s="76">
        <v>170</v>
      </c>
      <c r="E604" s="76">
        <v>80</v>
      </c>
      <c r="F604" s="76">
        <f ca="1">INDIRECT(ADDRESS(11+(MATCH(RIGHT(Table245[[#This Row],[spawner_sku]],LEN(Table245[[#This Row],[spawner_sku]])-FIND("/",Table245[[#This Row],[spawner_sku]])),Table1[Entity Prefab])),10,1,1,"Entities"))</f>
        <v>25</v>
      </c>
      <c r="G604" s="76">
        <f ca="1">ROUND((Table245[[#This Row],[XP]]*Table245[[#This Row],[entity_spawned (AVG)]])*(Table245[[#This Row],[activating_chance]]/100),0)</f>
        <v>20</v>
      </c>
      <c r="H604" s="73" t="s">
        <v>351</v>
      </c>
      <c r="CD604" t="s">
        <v>463</v>
      </c>
      <c r="CE604">
        <v>1</v>
      </c>
      <c r="CF604">
        <v>200</v>
      </c>
      <c r="CG604">
        <v>80</v>
      </c>
      <c r="CH604">
        <f ca="1">INDIRECT(ADDRESS(11+(MATCH(RIGHT(Table14[[#This Row],[spawner_sku]],LEN(Table14[[#This Row],[spawner_sku]])-FIND("/",Table14[[#This Row],[spawner_sku]])),Table1[Entity Prefab])),10,1,1,"Entities"))</f>
        <v>0</v>
      </c>
      <c r="CI604">
        <f ca="1">ROUND((Table14[[#This Row],[XP]]*Table14[[#This Row],[entity_spawned (AVG)]])*(Table14[[#This Row],[activating_chance]]/100),0)</f>
        <v>0</v>
      </c>
      <c r="CJ604" s="73" t="s">
        <v>352</v>
      </c>
    </row>
    <row r="605" spans="2:88" x14ac:dyDescent="0.25">
      <c r="B605" s="74" t="s">
        <v>258</v>
      </c>
      <c r="C605">
        <v>1</v>
      </c>
      <c r="D605" s="76">
        <v>140</v>
      </c>
      <c r="E605" s="76">
        <v>100</v>
      </c>
      <c r="F605" s="76">
        <f ca="1">INDIRECT(ADDRESS(11+(MATCH(RIGHT(Table245[[#This Row],[spawner_sku]],LEN(Table245[[#This Row],[spawner_sku]])-FIND("/",Table245[[#This Row],[spawner_sku]])),Table1[Entity Prefab])),10,1,1,"Entities"))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">
        <v>351</v>
      </c>
      <c r="CD605" t="s">
        <v>463</v>
      </c>
      <c r="CE605">
        <v>2</v>
      </c>
      <c r="CF605">
        <v>200</v>
      </c>
      <c r="CG605">
        <v>100</v>
      </c>
      <c r="CH605">
        <f ca="1">INDIRECT(ADDRESS(11+(MATCH(RIGHT(Table14[[#This Row],[spawner_sku]],LEN(Table14[[#This Row],[spawner_sku]])-FIND("/",Table14[[#This Row],[spawner_sku]])),Table1[Entity Prefab])),10,1,1,"Entities"))</f>
        <v>0</v>
      </c>
      <c r="CI605">
        <f ca="1">ROUND((Table14[[#This Row],[XP]]*Table14[[#This Row],[entity_spawned (AVG)]])*(Table14[[#This Row],[activating_chance]]/100),0)</f>
        <v>0</v>
      </c>
      <c r="CJ605" s="73" t="s">
        <v>352</v>
      </c>
    </row>
    <row r="606" spans="2:88" x14ac:dyDescent="0.25">
      <c r="B606" s="74" t="s">
        <v>258</v>
      </c>
      <c r="C606">
        <v>1</v>
      </c>
      <c r="D606" s="76">
        <v>160</v>
      </c>
      <c r="E606" s="76">
        <v>100</v>
      </c>
      <c r="F606" s="76">
        <f ca="1">INDIRECT(ADDRESS(11+(MATCH(RIGHT(Table245[[#This Row],[spawner_sku]],LEN(Table245[[#This Row],[spawner_sku]])-FIND("/",Table245[[#This Row],[spawner_sku]])),Table1[Entity Prefab])),10,1,1,"Entities"))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">
        <v>351</v>
      </c>
      <c r="CD606" t="s">
        <v>463</v>
      </c>
      <c r="CE606">
        <v>1</v>
      </c>
      <c r="CF606">
        <v>200</v>
      </c>
      <c r="CG606">
        <v>100</v>
      </c>
      <c r="CH606">
        <f ca="1">INDIRECT(ADDRESS(11+(MATCH(RIGHT(Table14[[#This Row],[spawner_sku]],LEN(Table14[[#This Row],[spawner_sku]])-FIND("/",Table14[[#This Row],[spawner_sku]])),Table1[Entity Prefab])),10,1,1,"Entities"))</f>
        <v>0</v>
      </c>
      <c r="CI606">
        <f ca="1">ROUND((Table14[[#This Row],[XP]]*Table14[[#This Row],[entity_spawned (AVG)]])*(Table14[[#This Row],[activating_chance]]/100),0)</f>
        <v>0</v>
      </c>
      <c r="CJ606" s="73" t="s">
        <v>352</v>
      </c>
    </row>
    <row r="607" spans="2:88" x14ac:dyDescent="0.25">
      <c r="B607" s="74" t="s">
        <v>258</v>
      </c>
      <c r="C607">
        <v>1</v>
      </c>
      <c r="D607" s="76">
        <v>170</v>
      </c>
      <c r="E607" s="76">
        <v>100</v>
      </c>
      <c r="F607" s="76">
        <f ca="1">INDIRECT(ADDRESS(11+(MATCH(RIGHT(Table245[[#This Row],[spawner_sku]],LEN(Table245[[#This Row],[spawner_sku]])-FIND("/",Table245[[#This Row],[spawner_sku]])),Table1[Entity Prefab])),10,1,1,"Entities"))</f>
        <v>25</v>
      </c>
      <c r="G607" s="76">
        <f ca="1">ROUND((Table245[[#This Row],[XP]]*Table245[[#This Row],[entity_spawned (AVG)]])*(Table245[[#This Row],[activating_chance]]/100),0)</f>
        <v>25</v>
      </c>
      <c r="H607" s="73" t="s">
        <v>351</v>
      </c>
      <c r="CD607" t="s">
        <v>463</v>
      </c>
      <c r="CE607">
        <v>1</v>
      </c>
      <c r="CF607">
        <v>200</v>
      </c>
      <c r="CG607">
        <v>100</v>
      </c>
      <c r="CH607">
        <f ca="1">INDIRECT(ADDRESS(11+(MATCH(RIGHT(Table14[[#This Row],[spawner_sku]],LEN(Table14[[#This Row],[spawner_sku]])-FIND("/",Table14[[#This Row],[spawner_sku]])),Table1[Entity Prefab])),10,1,1,"Entities"))</f>
        <v>0</v>
      </c>
      <c r="CI607">
        <f ca="1">ROUND((Table14[[#This Row],[XP]]*Table14[[#This Row],[entity_spawned (AVG)]])*(Table14[[#This Row],[activating_chance]]/100),0)</f>
        <v>0</v>
      </c>
      <c r="CJ607" s="73" t="s">
        <v>352</v>
      </c>
    </row>
    <row r="608" spans="2:88" x14ac:dyDescent="0.25">
      <c r="B608" s="74" t="s">
        <v>258</v>
      </c>
      <c r="C608">
        <v>1</v>
      </c>
      <c r="D608" s="76">
        <v>190</v>
      </c>
      <c r="E608" s="76">
        <v>100</v>
      </c>
      <c r="F608" s="76">
        <f ca="1">INDIRECT(ADDRESS(11+(MATCH(RIGHT(Table245[[#This Row],[spawner_sku]],LEN(Table245[[#This Row],[spawner_sku]])-FIND("/",Table245[[#This Row],[spawner_sku]])),Table1[Entity Prefab])),10,1,1,"Entities"))</f>
        <v>25</v>
      </c>
      <c r="G608" s="76">
        <f ca="1">ROUND((Table245[[#This Row],[XP]]*Table245[[#This Row],[entity_spawned (AVG)]])*(Table245[[#This Row],[activating_chance]]/100),0)</f>
        <v>25</v>
      </c>
      <c r="H608" s="73" t="s">
        <v>351</v>
      </c>
      <c r="CD608" t="s">
        <v>463</v>
      </c>
      <c r="CE608">
        <v>1</v>
      </c>
      <c r="CF608">
        <v>200</v>
      </c>
      <c r="CG608">
        <v>100</v>
      </c>
      <c r="CH608">
        <f ca="1">INDIRECT(ADDRESS(11+(MATCH(RIGHT(Table14[[#This Row],[spawner_sku]],LEN(Table14[[#This Row],[spawner_sku]])-FIND("/",Table14[[#This Row],[spawner_sku]])),Table1[Entity Prefab])),10,1,1,"Entities"))</f>
        <v>0</v>
      </c>
      <c r="CI608">
        <f ca="1">ROUND((Table14[[#This Row],[XP]]*Table14[[#This Row],[entity_spawned (AVG)]])*(Table14[[#This Row],[activating_chance]]/100),0)</f>
        <v>0</v>
      </c>
      <c r="CJ608" s="73" t="s">
        <v>352</v>
      </c>
    </row>
    <row r="609" spans="2:88" x14ac:dyDescent="0.25">
      <c r="B609" s="74" t="s">
        <v>258</v>
      </c>
      <c r="C609">
        <v>1</v>
      </c>
      <c r="D609" s="76">
        <v>150</v>
      </c>
      <c r="E609" s="76">
        <v>100</v>
      </c>
      <c r="F609" s="76">
        <f ca="1">INDIRECT(ADDRESS(11+(MATCH(RIGHT(Table245[[#This Row],[spawner_sku]],LEN(Table245[[#This Row],[spawner_sku]])-FIND("/",Table245[[#This Row],[spawner_sku]])),Table1[Entity Prefab])),10,1,1,"Entities"))</f>
        <v>25</v>
      </c>
      <c r="G609" s="76">
        <f ca="1">ROUND((Table245[[#This Row],[XP]]*Table245[[#This Row],[entity_spawned (AVG)]])*(Table245[[#This Row],[activating_chance]]/100),0)</f>
        <v>25</v>
      </c>
      <c r="H609" s="73" t="s">
        <v>351</v>
      </c>
      <c r="CD609" t="s">
        <v>463</v>
      </c>
      <c r="CE609">
        <v>1</v>
      </c>
      <c r="CF609">
        <v>200</v>
      </c>
      <c r="CG609">
        <v>100</v>
      </c>
      <c r="CH609">
        <f ca="1">INDIRECT(ADDRESS(11+(MATCH(RIGHT(Table14[[#This Row],[spawner_sku]],LEN(Table14[[#This Row],[spawner_sku]])-FIND("/",Table14[[#This Row],[spawner_sku]])),Table1[Entity Prefab])),10,1,1,"Entities"))</f>
        <v>0</v>
      </c>
      <c r="CI609">
        <f ca="1">ROUND((Table14[[#This Row],[XP]]*Table14[[#This Row],[entity_spawned (AVG)]])*(Table14[[#This Row],[activating_chance]]/100),0)</f>
        <v>0</v>
      </c>
      <c r="CJ609" s="73" t="s">
        <v>352</v>
      </c>
    </row>
    <row r="610" spans="2:88" x14ac:dyDescent="0.25">
      <c r="B610" s="74" t="s">
        <v>258</v>
      </c>
      <c r="C610">
        <v>1</v>
      </c>
      <c r="D610" s="76">
        <v>140</v>
      </c>
      <c r="E610" s="76">
        <v>100</v>
      </c>
      <c r="F610" s="76">
        <f ca="1">INDIRECT(ADDRESS(11+(MATCH(RIGHT(Table245[[#This Row],[spawner_sku]],LEN(Table245[[#This Row],[spawner_sku]])-FIND("/",Table245[[#This Row],[spawner_sku]])),Table1[Entity Prefab])),10,1,1,"Entities"))</f>
        <v>25</v>
      </c>
      <c r="G610" s="76">
        <f ca="1">ROUND((Table245[[#This Row],[XP]]*Table245[[#This Row],[entity_spawned (AVG)]])*(Table245[[#This Row],[activating_chance]]/100),0)</f>
        <v>25</v>
      </c>
      <c r="H610" s="73" t="s">
        <v>351</v>
      </c>
      <c r="CD610" t="s">
        <v>463</v>
      </c>
      <c r="CE610">
        <v>1</v>
      </c>
      <c r="CF610">
        <v>200</v>
      </c>
      <c r="CG610">
        <v>100</v>
      </c>
      <c r="CH610">
        <f ca="1">INDIRECT(ADDRESS(11+(MATCH(RIGHT(Table14[[#This Row],[spawner_sku]],LEN(Table14[[#This Row],[spawner_sku]])-FIND("/",Table14[[#This Row],[spawner_sku]])),Table1[Entity Prefab])),10,1,1,"Entities"))</f>
        <v>0</v>
      </c>
      <c r="CI610">
        <f ca="1">ROUND((Table14[[#This Row],[XP]]*Table14[[#This Row],[entity_spawned (AVG)]])*(Table14[[#This Row],[activating_chance]]/100),0)</f>
        <v>0</v>
      </c>
      <c r="CJ610" s="73" t="s">
        <v>352</v>
      </c>
    </row>
    <row r="611" spans="2:88" x14ac:dyDescent="0.25">
      <c r="B611" s="74" t="s">
        <v>258</v>
      </c>
      <c r="C611">
        <v>1</v>
      </c>
      <c r="D611" s="76">
        <v>170</v>
      </c>
      <c r="E611" s="76">
        <v>80</v>
      </c>
      <c r="F611" s="76">
        <f ca="1">INDIRECT(ADDRESS(11+(MATCH(RIGHT(Table245[[#This Row],[spawner_sku]],LEN(Table245[[#This Row],[spawner_sku]])-FIND("/",Table245[[#This Row],[spawner_sku]])),Table1[Entity Prefab])),10,1,1,"Entities"))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">
        <v>351</v>
      </c>
      <c r="CD611" t="s">
        <v>463</v>
      </c>
      <c r="CE611">
        <v>1</v>
      </c>
      <c r="CF611">
        <v>200</v>
      </c>
      <c r="CG611">
        <v>100</v>
      </c>
      <c r="CH611">
        <f ca="1">INDIRECT(ADDRESS(11+(MATCH(RIGHT(Table14[[#This Row],[spawner_sku]],LEN(Table14[[#This Row],[spawner_sku]])-FIND("/",Table14[[#This Row],[spawner_sku]])),Table1[Entity Prefab])),10,1,1,"Entities"))</f>
        <v>0</v>
      </c>
      <c r="CI611">
        <f ca="1">ROUND((Table14[[#This Row],[XP]]*Table14[[#This Row],[entity_spawned (AVG)]])*(Table14[[#This Row],[activating_chance]]/100),0)</f>
        <v>0</v>
      </c>
      <c r="CJ611" s="73" t="s">
        <v>352</v>
      </c>
    </row>
    <row r="612" spans="2:88" x14ac:dyDescent="0.25">
      <c r="B612" s="74" t="s">
        <v>258</v>
      </c>
      <c r="C612">
        <v>1</v>
      </c>
      <c r="D612" s="76">
        <v>130</v>
      </c>
      <c r="E612" s="76">
        <v>100</v>
      </c>
      <c r="F612" s="76">
        <f ca="1">INDIRECT(ADDRESS(11+(MATCH(RIGHT(Table245[[#This Row],[spawner_sku]],LEN(Table245[[#This Row],[spawner_sku]])-FIND("/",Table245[[#This Row],[spawner_sku]])),Table1[Entity Prefab])),10,1,1,"Entities"))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">
        <v>351</v>
      </c>
      <c r="CD612" t="s">
        <v>463</v>
      </c>
      <c r="CE612">
        <v>1</v>
      </c>
      <c r="CF612">
        <v>200</v>
      </c>
      <c r="CG612">
        <v>100</v>
      </c>
      <c r="CH612">
        <f ca="1">INDIRECT(ADDRESS(11+(MATCH(RIGHT(Table14[[#This Row],[spawner_sku]],LEN(Table14[[#This Row],[spawner_sku]])-FIND("/",Table14[[#This Row],[spawner_sku]])),Table1[Entity Prefab])),10,1,1,"Entities"))</f>
        <v>0</v>
      </c>
      <c r="CI612">
        <f ca="1">ROUND((Table14[[#This Row],[XP]]*Table14[[#This Row],[entity_spawned (AVG)]])*(Table14[[#This Row],[activating_chance]]/100),0)</f>
        <v>0</v>
      </c>
      <c r="CJ612" s="73" t="s">
        <v>352</v>
      </c>
    </row>
    <row r="613" spans="2:88" x14ac:dyDescent="0.25">
      <c r="B613" s="74" t="s">
        <v>258</v>
      </c>
      <c r="C613">
        <v>1</v>
      </c>
      <c r="D613" s="76">
        <v>190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351</v>
      </c>
      <c r="CD613" t="s">
        <v>463</v>
      </c>
      <c r="CE613">
        <v>1</v>
      </c>
      <c r="CF613">
        <v>200</v>
      </c>
      <c r="CG613">
        <v>100</v>
      </c>
      <c r="CH613">
        <f ca="1">INDIRECT(ADDRESS(11+(MATCH(RIGHT(Table14[[#This Row],[spawner_sku]],LEN(Table14[[#This Row],[spawner_sku]])-FIND("/",Table14[[#This Row],[spawner_sku]])),Table1[Entity Prefab])),10,1,1,"Entities"))</f>
        <v>0</v>
      </c>
      <c r="CI613">
        <f ca="1">ROUND((Table14[[#This Row],[XP]]*Table14[[#This Row],[entity_spawned (AVG)]])*(Table14[[#This Row],[activating_chance]]/100),0)</f>
        <v>0</v>
      </c>
      <c r="CJ613" s="73" t="s">
        <v>352</v>
      </c>
    </row>
    <row r="614" spans="2:88" x14ac:dyDescent="0.25">
      <c r="B614" s="74" t="s">
        <v>258</v>
      </c>
      <c r="C614">
        <v>1</v>
      </c>
      <c r="D614" s="76">
        <v>140</v>
      </c>
      <c r="E614" s="76">
        <v>90</v>
      </c>
      <c r="F614" s="76">
        <f ca="1">INDIRECT(ADDRESS(11+(MATCH(RIGHT(Table245[[#This Row],[spawner_sku]],LEN(Table245[[#This Row],[spawner_sku]])-FIND("/",Table245[[#This Row],[spawner_sku]])),Table1[Entity Prefab])),10,1,1,"Entities"))</f>
        <v>25</v>
      </c>
      <c r="G614" s="76">
        <f ca="1">ROUND((Table245[[#This Row],[XP]]*Table245[[#This Row],[entity_spawned (AVG)]])*(Table245[[#This Row],[activating_chance]]/100),0)</f>
        <v>23</v>
      </c>
      <c r="H614" s="73" t="s">
        <v>351</v>
      </c>
      <c r="CD614" t="s">
        <v>463</v>
      </c>
      <c r="CE614">
        <v>1</v>
      </c>
      <c r="CF614">
        <v>200</v>
      </c>
      <c r="CG614">
        <v>100</v>
      </c>
      <c r="CH614">
        <f ca="1">INDIRECT(ADDRESS(11+(MATCH(RIGHT(Table14[[#This Row],[spawner_sku]],LEN(Table14[[#This Row],[spawner_sku]])-FIND("/",Table14[[#This Row],[spawner_sku]])),Table1[Entity Prefab])),10,1,1,"Entities"))</f>
        <v>0</v>
      </c>
      <c r="CI614">
        <f ca="1">ROUND((Table14[[#This Row],[XP]]*Table14[[#This Row],[entity_spawned (AVG)]])*(Table14[[#This Row],[activating_chance]]/100),0)</f>
        <v>0</v>
      </c>
      <c r="CJ614" s="73" t="s">
        <v>352</v>
      </c>
    </row>
    <row r="615" spans="2:88" x14ac:dyDescent="0.25">
      <c r="B615" s="74" t="s">
        <v>258</v>
      </c>
      <c r="C615">
        <v>1</v>
      </c>
      <c r="D615" s="76">
        <v>170</v>
      </c>
      <c r="E615" s="76">
        <v>100</v>
      </c>
      <c r="F615" s="76">
        <f ca="1">INDIRECT(ADDRESS(11+(MATCH(RIGHT(Table245[[#This Row],[spawner_sku]],LEN(Table245[[#This Row],[spawner_sku]])-FIND("/",Table245[[#This Row],[spawner_sku]])),Table1[Entity Prefab])),10,1,1,"Entities"))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">
        <v>351</v>
      </c>
      <c r="CD615" t="s">
        <v>463</v>
      </c>
      <c r="CE615">
        <v>1</v>
      </c>
      <c r="CF615">
        <v>200</v>
      </c>
      <c r="CG615">
        <v>100</v>
      </c>
      <c r="CH615">
        <f ca="1">INDIRECT(ADDRESS(11+(MATCH(RIGHT(Table14[[#This Row],[spawner_sku]],LEN(Table14[[#This Row],[spawner_sku]])-FIND("/",Table14[[#This Row],[spawner_sku]])),Table1[Entity Prefab])),10,1,1,"Entities"))</f>
        <v>0</v>
      </c>
      <c r="CI615">
        <f ca="1">ROUND((Table14[[#This Row],[XP]]*Table14[[#This Row],[entity_spawned (AVG)]])*(Table14[[#This Row],[activating_chance]]/100),0)</f>
        <v>0</v>
      </c>
      <c r="CJ615" s="73" t="s">
        <v>352</v>
      </c>
    </row>
    <row r="616" spans="2:88" x14ac:dyDescent="0.25">
      <c r="B616" s="74" t="s">
        <v>258</v>
      </c>
      <c r="C616">
        <v>1</v>
      </c>
      <c r="D616" s="76">
        <v>140</v>
      </c>
      <c r="E616" s="76">
        <v>100</v>
      </c>
      <c r="F616" s="76">
        <f ca="1">INDIRECT(ADDRESS(11+(MATCH(RIGHT(Table245[[#This Row],[spawner_sku]],LEN(Table245[[#This Row],[spawner_sku]])-FIND("/",Table245[[#This Row],[spawner_sku]])),Table1[Entity Prefab])),10,1,1,"Entities"))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">
        <v>351</v>
      </c>
      <c r="CD616" t="s">
        <v>463</v>
      </c>
      <c r="CE616">
        <v>2</v>
      </c>
      <c r="CF616">
        <v>200</v>
      </c>
      <c r="CG616">
        <v>100</v>
      </c>
      <c r="CH616">
        <f ca="1">INDIRECT(ADDRESS(11+(MATCH(RIGHT(Table14[[#This Row],[spawner_sku]],LEN(Table14[[#This Row],[spawner_sku]])-FIND("/",Table14[[#This Row],[spawner_sku]])),Table1[Entity Prefab])),10,1,1,"Entities"))</f>
        <v>0</v>
      </c>
      <c r="CI616">
        <f ca="1">ROUND((Table14[[#This Row],[XP]]*Table14[[#This Row],[entity_spawned (AVG)]])*(Table14[[#This Row],[activating_chance]]/100),0)</f>
        <v>0</v>
      </c>
      <c r="CJ616" s="73" t="s">
        <v>352</v>
      </c>
    </row>
    <row r="617" spans="2:88" x14ac:dyDescent="0.25">
      <c r="B617" s="74" t="s">
        <v>258</v>
      </c>
      <c r="C617">
        <v>1</v>
      </c>
      <c r="D617" s="76">
        <v>170</v>
      </c>
      <c r="E617" s="76">
        <v>100</v>
      </c>
      <c r="F617" s="76">
        <f ca="1">INDIRECT(ADDRESS(11+(MATCH(RIGHT(Table245[[#This Row],[spawner_sku]],LEN(Table245[[#This Row],[spawner_sku]])-FIND("/",Table245[[#This Row],[spawner_sku]])),Table1[Entity Prefab])),10,1,1,"Entities"))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">
        <v>351</v>
      </c>
      <c r="CD617" t="s">
        <v>463</v>
      </c>
      <c r="CE617">
        <v>1</v>
      </c>
      <c r="CF617">
        <v>200</v>
      </c>
      <c r="CG617">
        <v>80</v>
      </c>
      <c r="CH617">
        <f ca="1">INDIRECT(ADDRESS(11+(MATCH(RIGHT(Table14[[#This Row],[spawner_sku]],LEN(Table14[[#This Row],[spawner_sku]])-FIND("/",Table14[[#This Row],[spawner_sku]])),Table1[Entity Prefab])),10,1,1,"Entities"))</f>
        <v>0</v>
      </c>
      <c r="CI617">
        <f ca="1">ROUND((Table14[[#This Row],[XP]]*Table14[[#This Row],[entity_spawned (AVG)]])*(Table14[[#This Row],[activating_chance]]/100),0)</f>
        <v>0</v>
      </c>
      <c r="CJ617" s="73" t="s">
        <v>352</v>
      </c>
    </row>
    <row r="618" spans="2:88" x14ac:dyDescent="0.25">
      <c r="B618" s="74" t="s">
        <v>258</v>
      </c>
      <c r="C618">
        <v>1</v>
      </c>
      <c r="D618" s="76">
        <v>190</v>
      </c>
      <c r="E618" s="76">
        <v>80</v>
      </c>
      <c r="F618" s="76">
        <f ca="1">INDIRECT(ADDRESS(11+(MATCH(RIGHT(Table245[[#This Row],[spawner_sku]],LEN(Table245[[#This Row],[spawner_sku]])-FIND("/",Table245[[#This Row],[spawner_sku]])),Table1[Entity Prefab])),10,1,1,"Entities"))</f>
        <v>25</v>
      </c>
      <c r="G618" s="76">
        <f ca="1">ROUND((Table245[[#This Row],[XP]]*Table245[[#This Row],[entity_spawned (AVG)]])*(Table245[[#This Row],[activating_chance]]/100),0)</f>
        <v>20</v>
      </c>
      <c r="H618" s="73" t="s">
        <v>351</v>
      </c>
      <c r="CD618" t="s">
        <v>463</v>
      </c>
      <c r="CE618">
        <v>2</v>
      </c>
      <c r="CF618">
        <v>200</v>
      </c>
      <c r="CG618">
        <v>100</v>
      </c>
      <c r="CH618">
        <f ca="1">INDIRECT(ADDRESS(11+(MATCH(RIGHT(Table14[[#This Row],[spawner_sku]],LEN(Table14[[#This Row],[spawner_sku]])-FIND("/",Table14[[#This Row],[spawner_sku]])),Table1[Entity Prefab])),10,1,1,"Entities"))</f>
        <v>0</v>
      </c>
      <c r="CI618">
        <f ca="1">ROUND((Table14[[#This Row],[XP]]*Table14[[#This Row],[entity_spawned (AVG)]])*(Table14[[#This Row],[activating_chance]]/100),0)</f>
        <v>0</v>
      </c>
      <c r="CJ618" s="73" t="s">
        <v>352</v>
      </c>
    </row>
    <row r="619" spans="2:88" x14ac:dyDescent="0.25">
      <c r="B619" s="74" t="s">
        <v>258</v>
      </c>
      <c r="C619">
        <v>1</v>
      </c>
      <c r="D619" s="76">
        <v>190</v>
      </c>
      <c r="E619" s="76">
        <v>30</v>
      </c>
      <c r="F619" s="76">
        <f ca="1">INDIRECT(ADDRESS(11+(MATCH(RIGHT(Table245[[#This Row],[spawner_sku]],LEN(Table245[[#This Row],[spawner_sku]])-FIND("/",Table245[[#This Row],[spawner_sku]])),Table1[Entity Prefab])),10,1,1,"Entities"))</f>
        <v>25</v>
      </c>
      <c r="G619" s="76">
        <f ca="1">ROUND((Table245[[#This Row],[XP]]*Table245[[#This Row],[entity_spawned (AVG)]])*(Table245[[#This Row],[activating_chance]]/100),0)</f>
        <v>8</v>
      </c>
      <c r="H619" s="73" t="s">
        <v>351</v>
      </c>
      <c r="CD619" t="s">
        <v>463</v>
      </c>
      <c r="CE619">
        <v>1</v>
      </c>
      <c r="CF619">
        <v>200</v>
      </c>
      <c r="CG619">
        <v>80</v>
      </c>
      <c r="CH619">
        <f ca="1">INDIRECT(ADDRESS(11+(MATCH(RIGHT(Table14[[#This Row],[spawner_sku]],LEN(Table14[[#This Row],[spawner_sku]])-FIND("/",Table14[[#This Row],[spawner_sku]])),Table1[Entity Prefab])),10,1,1,"Entities"))</f>
        <v>0</v>
      </c>
      <c r="CI619">
        <f ca="1">ROUND((Table14[[#This Row],[XP]]*Table14[[#This Row],[entity_spawned (AVG)]])*(Table14[[#This Row],[activating_chance]]/100),0)</f>
        <v>0</v>
      </c>
      <c r="CJ619" s="73" t="s">
        <v>352</v>
      </c>
    </row>
    <row r="620" spans="2:88" x14ac:dyDescent="0.25">
      <c r="B620" s="74" t="s">
        <v>258</v>
      </c>
      <c r="C620">
        <v>1</v>
      </c>
      <c r="D620" s="76">
        <v>170</v>
      </c>
      <c r="E620" s="76">
        <v>60</v>
      </c>
      <c r="F620" s="76">
        <f ca="1">INDIRECT(ADDRESS(11+(MATCH(RIGHT(Table245[[#This Row],[spawner_sku]],LEN(Table245[[#This Row],[spawner_sku]])-FIND("/",Table245[[#This Row],[spawner_sku]])),Table1[Entity Prefab])),10,1,1,"Entities"))</f>
        <v>25</v>
      </c>
      <c r="G620" s="76">
        <f ca="1">ROUND((Table245[[#This Row],[XP]]*Table245[[#This Row],[entity_spawned (AVG)]])*(Table245[[#This Row],[activating_chance]]/100),0)</f>
        <v>15</v>
      </c>
      <c r="H620" s="73" t="s">
        <v>351</v>
      </c>
      <c r="CD620" t="s">
        <v>463</v>
      </c>
      <c r="CE620">
        <v>3</v>
      </c>
      <c r="CF620">
        <v>200</v>
      </c>
      <c r="CG620">
        <v>100</v>
      </c>
      <c r="CH620">
        <f ca="1">INDIRECT(ADDRESS(11+(MATCH(RIGHT(Table14[[#This Row],[spawner_sku]],LEN(Table14[[#This Row],[spawner_sku]])-FIND("/",Table14[[#This Row],[spawner_sku]])),Table1[Entity Prefab])),10,1,1,"Entities"))</f>
        <v>0</v>
      </c>
      <c r="CI620">
        <f ca="1">ROUND((Table14[[#This Row],[XP]]*Table14[[#This Row],[entity_spawned (AVG)]])*(Table14[[#This Row],[activating_chance]]/100),0)</f>
        <v>0</v>
      </c>
      <c r="CJ620" s="73" t="s">
        <v>352</v>
      </c>
    </row>
    <row r="621" spans="2:88" x14ac:dyDescent="0.25">
      <c r="B621" s="74" t="s">
        <v>258</v>
      </c>
      <c r="C621">
        <v>1</v>
      </c>
      <c r="D621" s="76">
        <v>170</v>
      </c>
      <c r="E621" s="76">
        <v>55</v>
      </c>
      <c r="F621" s="76">
        <f ca="1">INDIRECT(ADDRESS(11+(MATCH(RIGHT(Table245[[#This Row],[spawner_sku]],LEN(Table245[[#This Row],[spawner_sku]])-FIND("/",Table245[[#This Row],[spawner_sku]])),Table1[Entity Prefab])),10,1,1,"Entities"))</f>
        <v>25</v>
      </c>
      <c r="G621" s="76">
        <f ca="1">ROUND((Table245[[#This Row],[XP]]*Table245[[#This Row],[entity_spawned (AVG)]])*(Table245[[#This Row],[activating_chance]]/100),0)</f>
        <v>14</v>
      </c>
      <c r="H621" s="73" t="s">
        <v>351</v>
      </c>
      <c r="CD621" t="s">
        <v>463</v>
      </c>
      <c r="CE621">
        <v>3</v>
      </c>
      <c r="CF621">
        <v>200</v>
      </c>
      <c r="CG621">
        <v>100</v>
      </c>
      <c r="CH621">
        <f ca="1">INDIRECT(ADDRESS(11+(MATCH(RIGHT(Table14[[#This Row],[spawner_sku]],LEN(Table14[[#This Row],[spawner_sku]])-FIND("/",Table14[[#This Row],[spawner_sku]])),Table1[Entity Prefab])),10,1,1,"Entities"))</f>
        <v>0</v>
      </c>
      <c r="CI621">
        <f ca="1">ROUND((Table14[[#This Row],[XP]]*Table14[[#This Row],[entity_spawned (AVG)]])*(Table14[[#This Row],[activating_chance]]/100),0)</f>
        <v>0</v>
      </c>
      <c r="CJ621" s="73" t="s">
        <v>352</v>
      </c>
    </row>
    <row r="622" spans="2:88" x14ac:dyDescent="0.25">
      <c r="B622" s="74" t="s">
        <v>258</v>
      </c>
      <c r="C622">
        <v>1</v>
      </c>
      <c r="D622" s="76">
        <v>170</v>
      </c>
      <c r="E622" s="76">
        <v>100</v>
      </c>
      <c r="F622" s="76">
        <f ca="1">INDIRECT(ADDRESS(11+(MATCH(RIGHT(Table245[[#This Row],[spawner_sku]],LEN(Table245[[#This Row],[spawner_sku]])-FIND("/",Table245[[#This Row],[spawner_sku]])),Table1[Entity Prefab])),10,1,1,"Entities"))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">
        <v>351</v>
      </c>
      <c r="CD622" t="s">
        <v>463</v>
      </c>
      <c r="CE622">
        <v>3</v>
      </c>
      <c r="CF622">
        <v>200</v>
      </c>
      <c r="CG622">
        <v>100</v>
      </c>
      <c r="CH622">
        <f ca="1">INDIRECT(ADDRESS(11+(MATCH(RIGHT(Table14[[#This Row],[spawner_sku]],LEN(Table14[[#This Row],[spawner_sku]])-FIND("/",Table14[[#This Row],[spawner_sku]])),Table1[Entity Prefab])),10,1,1,"Entities"))</f>
        <v>0</v>
      </c>
      <c r="CI622">
        <f ca="1">ROUND((Table14[[#This Row],[XP]]*Table14[[#This Row],[entity_spawned (AVG)]])*(Table14[[#This Row],[activating_chance]]/100),0)</f>
        <v>0</v>
      </c>
      <c r="CJ622" s="73" t="s">
        <v>352</v>
      </c>
    </row>
    <row r="623" spans="2:88" x14ac:dyDescent="0.25">
      <c r="B623" s="74" t="s">
        <v>258</v>
      </c>
      <c r="C623">
        <v>1</v>
      </c>
      <c r="D623" s="76">
        <v>190</v>
      </c>
      <c r="E623" s="76">
        <v>100</v>
      </c>
      <c r="F623" s="76">
        <f ca="1">INDIRECT(ADDRESS(11+(MATCH(RIGHT(Table245[[#This Row],[spawner_sku]],LEN(Table245[[#This Row],[spawner_sku]])-FIND("/",Table245[[#This Row],[spawner_sku]])),Table1[Entity Prefab])),10,1,1,"Entities"))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">
        <v>351</v>
      </c>
      <c r="CD623" t="s">
        <v>463</v>
      </c>
      <c r="CE623">
        <v>1</v>
      </c>
      <c r="CF623">
        <v>200</v>
      </c>
      <c r="CG623">
        <v>100</v>
      </c>
      <c r="CH623">
        <f ca="1">INDIRECT(ADDRESS(11+(MATCH(RIGHT(Table14[[#This Row],[spawner_sku]],LEN(Table14[[#This Row],[spawner_sku]])-FIND("/",Table14[[#This Row],[spawner_sku]])),Table1[Entity Prefab])),10,1,1,"Entities"))</f>
        <v>0</v>
      </c>
      <c r="CI623">
        <f ca="1">ROUND((Table14[[#This Row],[XP]]*Table14[[#This Row],[entity_spawned (AVG)]])*(Table14[[#This Row],[activating_chance]]/100),0)</f>
        <v>0</v>
      </c>
      <c r="CJ623" s="73" t="s">
        <v>352</v>
      </c>
    </row>
    <row r="624" spans="2:88" x14ac:dyDescent="0.25">
      <c r="B624" s="74" t="s">
        <v>258</v>
      </c>
      <c r="C624">
        <v>1</v>
      </c>
      <c r="D624" s="76">
        <v>140</v>
      </c>
      <c r="E624" s="76">
        <v>90</v>
      </c>
      <c r="F624" s="76">
        <f ca="1">INDIRECT(ADDRESS(11+(MATCH(RIGHT(Table245[[#This Row],[spawner_sku]],LEN(Table245[[#This Row],[spawner_sku]])-FIND("/",Table245[[#This Row],[spawner_sku]])),Table1[Entity Prefab])),10,1,1,"Entities"))</f>
        <v>25</v>
      </c>
      <c r="G624" s="76">
        <f ca="1">ROUND((Table245[[#This Row],[XP]]*Table245[[#This Row],[entity_spawned (AVG)]])*(Table245[[#This Row],[activating_chance]]/100),0)</f>
        <v>23</v>
      </c>
      <c r="H624" s="73" t="s">
        <v>351</v>
      </c>
      <c r="CD624" t="s">
        <v>463</v>
      </c>
      <c r="CE624">
        <v>1</v>
      </c>
      <c r="CF624">
        <v>200</v>
      </c>
      <c r="CG624">
        <v>30</v>
      </c>
      <c r="CH624">
        <f ca="1">INDIRECT(ADDRESS(11+(MATCH(RIGHT(Table14[[#This Row],[spawner_sku]],LEN(Table14[[#This Row],[spawner_sku]])-FIND("/",Table14[[#This Row],[spawner_sku]])),Table1[Entity Prefab])),10,1,1,"Entities"))</f>
        <v>0</v>
      </c>
      <c r="CI624">
        <f ca="1">ROUND((Table14[[#This Row],[XP]]*Table14[[#This Row],[entity_spawned (AVG)]])*(Table14[[#This Row],[activating_chance]]/100),0)</f>
        <v>0</v>
      </c>
      <c r="CJ624" s="73" t="s">
        <v>352</v>
      </c>
    </row>
    <row r="625" spans="2:88" x14ac:dyDescent="0.25">
      <c r="B625" s="74" t="s">
        <v>258</v>
      </c>
      <c r="C625">
        <v>1</v>
      </c>
      <c r="D625" s="76">
        <v>170</v>
      </c>
      <c r="E625" s="76">
        <v>65</v>
      </c>
      <c r="F625" s="76">
        <f ca="1">INDIRECT(ADDRESS(11+(MATCH(RIGHT(Table245[[#This Row],[spawner_sku]],LEN(Table245[[#This Row],[spawner_sku]])-FIND("/",Table245[[#This Row],[spawner_sku]])),Table1[Entity Prefab])),10,1,1,"Entities"))</f>
        <v>25</v>
      </c>
      <c r="G625" s="76">
        <f ca="1">ROUND((Table245[[#This Row],[XP]]*Table245[[#This Row],[entity_spawned (AVG)]])*(Table245[[#This Row],[activating_chance]]/100),0)</f>
        <v>16</v>
      </c>
      <c r="H625" s="73" t="s">
        <v>351</v>
      </c>
      <c r="CD625" t="s">
        <v>463</v>
      </c>
      <c r="CE625">
        <v>2</v>
      </c>
      <c r="CF625">
        <v>200</v>
      </c>
      <c r="CG625">
        <v>30</v>
      </c>
      <c r="CH625">
        <f ca="1">INDIRECT(ADDRESS(11+(MATCH(RIGHT(Table14[[#This Row],[spawner_sku]],LEN(Table14[[#This Row],[spawner_sku]])-FIND("/",Table14[[#This Row],[spawner_sku]])),Table1[Entity Prefab])),10,1,1,"Entities"))</f>
        <v>0</v>
      </c>
      <c r="CI625">
        <f ca="1">ROUND((Table14[[#This Row],[XP]]*Table14[[#This Row],[entity_spawned (AVG)]])*(Table14[[#This Row],[activating_chance]]/100),0)</f>
        <v>0</v>
      </c>
      <c r="CJ625" s="73" t="s">
        <v>352</v>
      </c>
    </row>
    <row r="626" spans="2:88" x14ac:dyDescent="0.25">
      <c r="B626" s="74" t="s">
        <v>258</v>
      </c>
      <c r="C626">
        <v>1</v>
      </c>
      <c r="D626" s="76">
        <v>160</v>
      </c>
      <c r="E626" s="76">
        <v>100</v>
      </c>
      <c r="F626" s="76">
        <f ca="1">INDIRECT(ADDRESS(11+(MATCH(RIGHT(Table245[[#This Row],[spawner_sku]],LEN(Table245[[#This Row],[spawner_sku]])-FIND("/",Table245[[#This Row],[spawner_sku]])),Table1[Entity Prefab])),10,1,1,"Entities"))</f>
        <v>25</v>
      </c>
      <c r="G626" s="76">
        <f ca="1">ROUND((Table245[[#This Row],[XP]]*Table245[[#This Row],[entity_spawned (AVG)]])*(Table245[[#This Row],[activating_chance]]/100),0)</f>
        <v>25</v>
      </c>
      <c r="H626" s="73" t="s">
        <v>351</v>
      </c>
      <c r="CD626" t="s">
        <v>463</v>
      </c>
      <c r="CE626">
        <v>2</v>
      </c>
      <c r="CF626">
        <v>200</v>
      </c>
      <c r="CG626">
        <v>100</v>
      </c>
      <c r="CH626">
        <f ca="1">INDIRECT(ADDRESS(11+(MATCH(RIGHT(Table14[[#This Row],[spawner_sku]],LEN(Table14[[#This Row],[spawner_sku]])-FIND("/",Table14[[#This Row],[spawner_sku]])),Table1[Entity Prefab])),10,1,1,"Entities"))</f>
        <v>0</v>
      </c>
      <c r="CI626">
        <f ca="1">ROUND((Table14[[#This Row],[XP]]*Table14[[#This Row],[entity_spawned (AVG)]])*(Table14[[#This Row],[activating_chance]]/100),0)</f>
        <v>0</v>
      </c>
      <c r="CJ626" s="73" t="s">
        <v>352</v>
      </c>
    </row>
    <row r="627" spans="2:88" x14ac:dyDescent="0.25">
      <c r="B627" s="74" t="s">
        <v>258</v>
      </c>
      <c r="C627">
        <v>1</v>
      </c>
      <c r="D627" s="76">
        <v>170</v>
      </c>
      <c r="E627" s="76">
        <v>60</v>
      </c>
      <c r="F627" s="76">
        <f ca="1">INDIRECT(ADDRESS(11+(MATCH(RIGHT(Table245[[#This Row],[spawner_sku]],LEN(Table245[[#This Row],[spawner_sku]])-FIND("/",Table245[[#This Row],[spawner_sku]])),Table1[Entity Prefab])),10,1,1,"Entities"))</f>
        <v>25</v>
      </c>
      <c r="G627" s="76">
        <f ca="1">ROUND((Table245[[#This Row],[XP]]*Table245[[#This Row],[entity_spawned (AVG)]])*(Table245[[#This Row],[activating_chance]]/100),0)</f>
        <v>15</v>
      </c>
      <c r="H627" s="73" t="s">
        <v>351</v>
      </c>
      <c r="CD627" t="s">
        <v>463</v>
      </c>
      <c r="CE627">
        <v>2</v>
      </c>
      <c r="CF627">
        <v>200</v>
      </c>
      <c r="CG627">
        <v>30</v>
      </c>
      <c r="CH627">
        <f ca="1">INDIRECT(ADDRESS(11+(MATCH(RIGHT(Table14[[#This Row],[spawner_sku]],LEN(Table14[[#This Row],[spawner_sku]])-FIND("/",Table14[[#This Row],[spawner_sku]])),Table1[Entity Prefab])),10,1,1,"Entities"))</f>
        <v>0</v>
      </c>
      <c r="CI627">
        <f ca="1">ROUND((Table14[[#This Row],[XP]]*Table14[[#This Row],[entity_spawned (AVG)]])*(Table14[[#This Row],[activating_chance]]/100),0)</f>
        <v>0</v>
      </c>
      <c r="CJ627" s="73" t="s">
        <v>352</v>
      </c>
    </row>
    <row r="628" spans="2:88" x14ac:dyDescent="0.25">
      <c r="B628" s="74" t="s">
        <v>258</v>
      </c>
      <c r="C628">
        <v>1</v>
      </c>
      <c r="D628" s="76">
        <v>170</v>
      </c>
      <c r="E628" s="76">
        <v>80</v>
      </c>
      <c r="F628" s="76">
        <f ca="1">INDIRECT(ADDRESS(11+(MATCH(RIGHT(Table245[[#This Row],[spawner_sku]],LEN(Table245[[#This Row],[spawner_sku]])-FIND("/",Table245[[#This Row],[spawner_sku]])),Table1[Entity Prefab])),10,1,1,"Entities"))</f>
        <v>25</v>
      </c>
      <c r="G628" s="76">
        <f ca="1">ROUND((Table245[[#This Row],[XP]]*Table245[[#This Row],[entity_spawned (AVG)]])*(Table245[[#This Row],[activating_chance]]/100),0)</f>
        <v>20</v>
      </c>
      <c r="H628" s="73" t="s">
        <v>351</v>
      </c>
      <c r="CD628" t="s">
        <v>463</v>
      </c>
      <c r="CE628">
        <v>1</v>
      </c>
      <c r="CF628">
        <v>200</v>
      </c>
      <c r="CG628">
        <v>100</v>
      </c>
      <c r="CH628">
        <f ca="1">INDIRECT(ADDRESS(11+(MATCH(RIGHT(Table14[[#This Row],[spawner_sku]],LEN(Table14[[#This Row],[spawner_sku]])-FIND("/",Table14[[#This Row],[spawner_sku]])),Table1[Entity Prefab])),10,1,1,"Entities"))</f>
        <v>0</v>
      </c>
      <c r="CI628">
        <f ca="1">ROUND((Table14[[#This Row],[XP]]*Table14[[#This Row],[entity_spawned (AVG)]])*(Table14[[#This Row],[activating_chance]]/100),0)</f>
        <v>0</v>
      </c>
      <c r="CJ628" s="73" t="s">
        <v>352</v>
      </c>
    </row>
    <row r="629" spans="2:88" x14ac:dyDescent="0.25">
      <c r="B629" s="74" t="s">
        <v>258</v>
      </c>
      <c r="C629">
        <v>1</v>
      </c>
      <c r="D629" s="76">
        <v>170</v>
      </c>
      <c r="E629" s="76">
        <v>85</v>
      </c>
      <c r="F629" s="76">
        <f ca="1">INDIRECT(ADDRESS(11+(MATCH(RIGHT(Table245[[#This Row],[spawner_sku]],LEN(Table245[[#This Row],[spawner_sku]])-FIND("/",Table245[[#This Row],[spawner_sku]])),Table1[Entity Prefab])),10,1,1,"Entities"))</f>
        <v>25</v>
      </c>
      <c r="G629" s="76">
        <f ca="1">ROUND((Table245[[#This Row],[XP]]*Table245[[#This Row],[entity_spawned (AVG)]])*(Table245[[#This Row],[activating_chance]]/100),0)</f>
        <v>21</v>
      </c>
      <c r="H629" s="73" t="s">
        <v>351</v>
      </c>
      <c r="CD629" t="s">
        <v>463</v>
      </c>
      <c r="CE629">
        <v>1</v>
      </c>
      <c r="CF629">
        <v>200</v>
      </c>
      <c r="CG629">
        <v>100</v>
      </c>
      <c r="CH629">
        <f ca="1">INDIRECT(ADDRESS(11+(MATCH(RIGHT(Table14[[#This Row],[spawner_sku]],LEN(Table14[[#This Row],[spawner_sku]])-FIND("/",Table14[[#This Row],[spawner_sku]])),Table1[Entity Prefab])),10,1,1,"Entities"))</f>
        <v>0</v>
      </c>
      <c r="CI629">
        <f ca="1">ROUND((Table14[[#This Row],[XP]]*Table14[[#This Row],[entity_spawned (AVG)]])*(Table14[[#This Row],[activating_chance]]/100),0)</f>
        <v>0</v>
      </c>
      <c r="CJ629" s="73" t="s">
        <v>352</v>
      </c>
    </row>
    <row r="630" spans="2:88" x14ac:dyDescent="0.25">
      <c r="B630" s="74" t="s">
        <v>258</v>
      </c>
      <c r="C630">
        <v>1</v>
      </c>
      <c r="D630" s="76">
        <v>190</v>
      </c>
      <c r="E630" s="76">
        <v>100</v>
      </c>
      <c r="F630" s="76">
        <f ca="1">INDIRECT(ADDRESS(11+(MATCH(RIGHT(Table245[[#This Row],[spawner_sku]],LEN(Table245[[#This Row],[spawner_sku]])-FIND("/",Table245[[#This Row],[spawner_sku]])),Table1[Entity Prefab])),10,1,1,"Entities"))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">
        <v>351</v>
      </c>
      <c r="CD630" t="s">
        <v>463</v>
      </c>
      <c r="CE630">
        <v>1</v>
      </c>
      <c r="CF630">
        <v>200</v>
      </c>
      <c r="CG630">
        <v>100</v>
      </c>
      <c r="CH630">
        <f ca="1">INDIRECT(ADDRESS(11+(MATCH(RIGHT(Table14[[#This Row],[spawner_sku]],LEN(Table14[[#This Row],[spawner_sku]])-FIND("/",Table14[[#This Row],[spawner_sku]])),Table1[Entity Prefab])),10,1,1,"Entities"))</f>
        <v>0</v>
      </c>
      <c r="CI630">
        <f ca="1">ROUND((Table14[[#This Row],[XP]]*Table14[[#This Row],[entity_spawned (AVG)]])*(Table14[[#This Row],[activating_chance]]/100),0)</f>
        <v>0</v>
      </c>
      <c r="CJ630" s="73" t="s">
        <v>352</v>
      </c>
    </row>
    <row r="631" spans="2:88" x14ac:dyDescent="0.25">
      <c r="B631" s="74" t="s">
        <v>258</v>
      </c>
      <c r="C631">
        <v>1</v>
      </c>
      <c r="D631" s="76">
        <v>205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351</v>
      </c>
      <c r="CD631" t="s">
        <v>463</v>
      </c>
      <c r="CE631">
        <v>1</v>
      </c>
      <c r="CF631">
        <v>200</v>
      </c>
      <c r="CG631">
        <v>100</v>
      </c>
      <c r="CH631">
        <f ca="1">INDIRECT(ADDRESS(11+(MATCH(RIGHT(Table14[[#This Row],[spawner_sku]],LEN(Table14[[#This Row],[spawner_sku]])-FIND("/",Table14[[#This Row],[spawner_sku]])),Table1[Entity Prefab])),10,1,1,"Entities"))</f>
        <v>0</v>
      </c>
      <c r="CI631">
        <f ca="1">ROUND((Table14[[#This Row],[XP]]*Table14[[#This Row],[entity_spawned (AVG)]])*(Table14[[#This Row],[activating_chance]]/100),0)</f>
        <v>0</v>
      </c>
      <c r="CJ631" s="73" t="s">
        <v>352</v>
      </c>
    </row>
    <row r="632" spans="2:88" x14ac:dyDescent="0.25">
      <c r="B632" s="74" t="s">
        <v>258</v>
      </c>
      <c r="C632">
        <v>1</v>
      </c>
      <c r="D632" s="76">
        <v>170</v>
      </c>
      <c r="E632" s="76">
        <v>100</v>
      </c>
      <c r="F632" s="76">
        <f ca="1">INDIRECT(ADDRESS(11+(MATCH(RIGHT(Table245[[#This Row],[spawner_sku]],LEN(Table245[[#This Row],[spawner_sku]])-FIND("/",Table245[[#This Row],[spawner_sku]])),Table1[Entity Prefab])),10,1,1,"Entities"))</f>
        <v>25</v>
      </c>
      <c r="G632" s="76">
        <f ca="1">ROUND((Table245[[#This Row],[XP]]*Table245[[#This Row],[entity_spawned (AVG)]])*(Table245[[#This Row],[activating_chance]]/100),0)</f>
        <v>25</v>
      </c>
      <c r="H632" s="73" t="s">
        <v>351</v>
      </c>
      <c r="CD632" t="s">
        <v>463</v>
      </c>
      <c r="CE632">
        <v>1</v>
      </c>
      <c r="CF632">
        <v>200</v>
      </c>
      <c r="CG632">
        <v>100</v>
      </c>
      <c r="CH632">
        <f ca="1">INDIRECT(ADDRESS(11+(MATCH(RIGHT(Table14[[#This Row],[spawner_sku]],LEN(Table14[[#This Row],[spawner_sku]])-FIND("/",Table14[[#This Row],[spawner_sku]])),Table1[Entity Prefab])),10,1,1,"Entities"))</f>
        <v>0</v>
      </c>
      <c r="CI632">
        <f ca="1">ROUND((Table14[[#This Row],[XP]]*Table14[[#This Row],[entity_spawned (AVG)]])*(Table14[[#This Row],[activating_chance]]/100),0)</f>
        <v>0</v>
      </c>
      <c r="CJ632" s="73" t="s">
        <v>352</v>
      </c>
    </row>
    <row r="633" spans="2:88" x14ac:dyDescent="0.25">
      <c r="B633" s="74" t="s">
        <v>258</v>
      </c>
      <c r="C633">
        <v>1</v>
      </c>
      <c r="D633" s="76">
        <v>170</v>
      </c>
      <c r="E633" s="76">
        <v>100</v>
      </c>
      <c r="F633" s="76">
        <f ca="1">INDIRECT(ADDRESS(11+(MATCH(RIGHT(Table245[[#This Row],[spawner_sku]],LEN(Table245[[#This Row],[spawner_sku]])-FIND("/",Table245[[#This Row],[spawner_sku]])),Table1[Entity Prefab])),10,1,1,"Entities"))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">
        <v>351</v>
      </c>
      <c r="CD633" t="s">
        <v>463</v>
      </c>
      <c r="CE633">
        <v>4</v>
      </c>
      <c r="CF633">
        <v>200</v>
      </c>
      <c r="CG633">
        <v>100</v>
      </c>
      <c r="CH633">
        <f ca="1">INDIRECT(ADDRESS(11+(MATCH(RIGHT(Table14[[#This Row],[spawner_sku]],LEN(Table14[[#This Row],[spawner_sku]])-FIND("/",Table14[[#This Row],[spawner_sku]])),Table1[Entity Prefab])),10,1,1,"Entities"))</f>
        <v>0</v>
      </c>
      <c r="CI633">
        <f ca="1">ROUND((Table14[[#This Row],[XP]]*Table14[[#This Row],[entity_spawned (AVG)]])*(Table14[[#This Row],[activating_chance]]/100),0)</f>
        <v>0</v>
      </c>
      <c r="CJ633" s="73" t="s">
        <v>352</v>
      </c>
    </row>
    <row r="634" spans="2:88" x14ac:dyDescent="0.25">
      <c r="B634" s="74" t="s">
        <v>258</v>
      </c>
      <c r="C634">
        <v>1</v>
      </c>
      <c r="D634" s="76">
        <v>170</v>
      </c>
      <c r="E634" s="76">
        <v>40</v>
      </c>
      <c r="F634" s="76">
        <f ca="1">INDIRECT(ADDRESS(11+(MATCH(RIGHT(Table245[[#This Row],[spawner_sku]],LEN(Table245[[#This Row],[spawner_sku]])-FIND("/",Table245[[#This Row],[spawner_sku]])),Table1[Entity Prefab])),10,1,1,"Entities"))</f>
        <v>25</v>
      </c>
      <c r="G634" s="76">
        <f ca="1">ROUND((Table245[[#This Row],[XP]]*Table245[[#This Row],[entity_spawned (AVG)]])*(Table245[[#This Row],[activating_chance]]/100),0)</f>
        <v>10</v>
      </c>
      <c r="H634" s="73" t="s">
        <v>351</v>
      </c>
      <c r="CD634" t="s">
        <v>463</v>
      </c>
      <c r="CE634">
        <v>1</v>
      </c>
      <c r="CF634">
        <v>200</v>
      </c>
      <c r="CG634">
        <v>100</v>
      </c>
      <c r="CH634">
        <f ca="1">INDIRECT(ADDRESS(11+(MATCH(RIGHT(Table14[[#This Row],[spawner_sku]],LEN(Table14[[#This Row],[spawner_sku]])-FIND("/",Table14[[#This Row],[spawner_sku]])),Table1[Entity Prefab])),10,1,1,"Entities"))</f>
        <v>0</v>
      </c>
      <c r="CI634">
        <f ca="1">ROUND((Table14[[#This Row],[XP]]*Table14[[#This Row],[entity_spawned (AVG)]])*(Table14[[#This Row],[activating_chance]]/100),0)</f>
        <v>0</v>
      </c>
      <c r="CJ634" s="73" t="s">
        <v>352</v>
      </c>
    </row>
    <row r="635" spans="2:88" x14ac:dyDescent="0.25">
      <c r="B635" s="74" t="s">
        <v>258</v>
      </c>
      <c r="C635">
        <v>1</v>
      </c>
      <c r="D635" s="76">
        <v>170</v>
      </c>
      <c r="E635" s="76">
        <v>100</v>
      </c>
      <c r="F635" s="76">
        <f ca="1">INDIRECT(ADDRESS(11+(MATCH(RIGHT(Table245[[#This Row],[spawner_sku]],LEN(Table245[[#This Row],[spawner_sku]])-FIND("/",Table245[[#This Row],[spawner_sku]])),Table1[Entity Prefab])),10,1,1,"Entities"))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">
        <v>351</v>
      </c>
      <c r="CD635" t="s">
        <v>463</v>
      </c>
      <c r="CE635">
        <v>1</v>
      </c>
      <c r="CF635">
        <v>200</v>
      </c>
      <c r="CG635">
        <v>100</v>
      </c>
      <c r="CH635">
        <f ca="1">INDIRECT(ADDRESS(11+(MATCH(RIGHT(Table14[[#This Row],[spawner_sku]],LEN(Table14[[#This Row],[spawner_sku]])-FIND("/",Table14[[#This Row],[spawner_sku]])),Table1[Entity Prefab])),10,1,1,"Entities"))</f>
        <v>0</v>
      </c>
      <c r="CI635">
        <f ca="1">ROUND((Table14[[#This Row],[XP]]*Table14[[#This Row],[entity_spawned (AVG)]])*(Table14[[#This Row],[activating_chance]]/100),0)</f>
        <v>0</v>
      </c>
      <c r="CJ635" s="73" t="s">
        <v>352</v>
      </c>
    </row>
    <row r="636" spans="2:88" x14ac:dyDescent="0.25">
      <c r="B636" s="74" t="s">
        <v>258</v>
      </c>
      <c r="C636">
        <v>1</v>
      </c>
      <c r="D636" s="76">
        <v>190</v>
      </c>
      <c r="E636" s="76">
        <v>80</v>
      </c>
      <c r="F636" s="76">
        <f ca="1">INDIRECT(ADDRESS(11+(MATCH(RIGHT(Table245[[#This Row],[spawner_sku]],LEN(Table245[[#This Row],[spawner_sku]])-FIND("/",Table245[[#This Row],[spawner_sku]])),Table1[Entity Prefab])),10,1,1,"Entities"))</f>
        <v>25</v>
      </c>
      <c r="G636" s="76">
        <f ca="1">ROUND((Table245[[#This Row],[XP]]*Table245[[#This Row],[entity_spawned (AVG)]])*(Table245[[#This Row],[activating_chance]]/100),0)</f>
        <v>20</v>
      </c>
      <c r="H636" s="73" t="s">
        <v>351</v>
      </c>
      <c r="CD636" t="s">
        <v>463</v>
      </c>
      <c r="CE636">
        <v>1</v>
      </c>
      <c r="CF636">
        <v>200</v>
      </c>
      <c r="CG636">
        <v>100</v>
      </c>
      <c r="CH636">
        <f ca="1">INDIRECT(ADDRESS(11+(MATCH(RIGHT(Table14[[#This Row],[spawner_sku]],LEN(Table14[[#This Row],[spawner_sku]])-FIND("/",Table14[[#This Row],[spawner_sku]])),Table1[Entity Prefab])),10,1,1,"Entities"))</f>
        <v>0</v>
      </c>
      <c r="CI636">
        <f ca="1">ROUND((Table14[[#This Row],[XP]]*Table14[[#This Row],[entity_spawned (AVG)]])*(Table14[[#This Row],[activating_chance]]/100),0)</f>
        <v>0</v>
      </c>
      <c r="CJ636" s="73" t="s">
        <v>352</v>
      </c>
    </row>
    <row r="637" spans="2:88" x14ac:dyDescent="0.25">
      <c r="B637" s="74" t="s">
        <v>258</v>
      </c>
      <c r="C637">
        <v>1</v>
      </c>
      <c r="D637" s="76">
        <v>190</v>
      </c>
      <c r="E637" s="76">
        <v>100</v>
      </c>
      <c r="F637" s="76">
        <f ca="1">INDIRECT(ADDRESS(11+(MATCH(RIGHT(Table245[[#This Row],[spawner_sku]],LEN(Table245[[#This Row],[spawner_sku]])-FIND("/",Table245[[#This Row],[spawner_sku]])),Table1[Entity Prefab])),10,1,1,"Entities"))</f>
        <v>25</v>
      </c>
      <c r="G637" s="76">
        <f ca="1">ROUND((Table245[[#This Row],[XP]]*Table245[[#This Row],[entity_spawned (AVG)]])*(Table245[[#This Row],[activating_chance]]/100),0)</f>
        <v>25</v>
      </c>
      <c r="H637" s="73" t="s">
        <v>351</v>
      </c>
      <c r="CD637" t="s">
        <v>463</v>
      </c>
      <c r="CE637">
        <v>1</v>
      </c>
      <c r="CF637">
        <v>200</v>
      </c>
      <c r="CG637">
        <v>100</v>
      </c>
      <c r="CH637">
        <f ca="1">INDIRECT(ADDRESS(11+(MATCH(RIGHT(Table14[[#This Row],[spawner_sku]],LEN(Table14[[#This Row],[spawner_sku]])-FIND("/",Table14[[#This Row],[spawner_sku]])),Table1[Entity Prefab])),10,1,1,"Entities"))</f>
        <v>0</v>
      </c>
      <c r="CI637">
        <f ca="1">ROUND((Table14[[#This Row],[XP]]*Table14[[#This Row],[entity_spawned (AVG)]])*(Table14[[#This Row],[activating_chance]]/100),0)</f>
        <v>0</v>
      </c>
      <c r="CJ637" s="73" t="s">
        <v>352</v>
      </c>
    </row>
    <row r="638" spans="2:88" x14ac:dyDescent="0.25">
      <c r="B638" s="74" t="s">
        <v>258</v>
      </c>
      <c r="C638">
        <v>1</v>
      </c>
      <c r="D638" s="76">
        <v>190</v>
      </c>
      <c r="E638" s="76">
        <v>30</v>
      </c>
      <c r="F638" s="76">
        <f ca="1">INDIRECT(ADDRESS(11+(MATCH(RIGHT(Table245[[#This Row],[spawner_sku]],LEN(Table245[[#This Row],[spawner_sku]])-FIND("/",Table245[[#This Row],[spawner_sku]])),Table1[Entity Prefab])),10,1,1,"Entities"))</f>
        <v>25</v>
      </c>
      <c r="G638" s="76">
        <f ca="1">ROUND((Table245[[#This Row],[XP]]*Table245[[#This Row],[entity_spawned (AVG)]])*(Table245[[#This Row],[activating_chance]]/100),0)</f>
        <v>8</v>
      </c>
      <c r="H638" s="73" t="s">
        <v>351</v>
      </c>
      <c r="CD638" t="s">
        <v>463</v>
      </c>
      <c r="CE638">
        <v>1</v>
      </c>
      <c r="CF638">
        <v>200</v>
      </c>
      <c r="CG638">
        <v>80</v>
      </c>
      <c r="CH638">
        <f ca="1">INDIRECT(ADDRESS(11+(MATCH(RIGHT(Table14[[#This Row],[spawner_sku]],LEN(Table14[[#This Row],[spawner_sku]])-FIND("/",Table14[[#This Row],[spawner_sku]])),Table1[Entity Prefab])),10,1,1,"Entities"))</f>
        <v>0</v>
      </c>
      <c r="CI638">
        <f ca="1">ROUND((Table14[[#This Row],[XP]]*Table14[[#This Row],[entity_spawned (AVG)]])*(Table14[[#This Row],[activating_chance]]/100),0)</f>
        <v>0</v>
      </c>
      <c r="CJ638" s="73" t="s">
        <v>352</v>
      </c>
    </row>
    <row r="639" spans="2:88" x14ac:dyDescent="0.25">
      <c r="B639" s="74" t="s">
        <v>258</v>
      </c>
      <c r="C639">
        <v>1</v>
      </c>
      <c r="D639" s="76">
        <v>190</v>
      </c>
      <c r="E639" s="76">
        <v>100</v>
      </c>
      <c r="F639" s="76">
        <f ca="1">INDIRECT(ADDRESS(11+(MATCH(RIGHT(Table245[[#This Row],[spawner_sku]],LEN(Table245[[#This Row],[spawner_sku]])-FIND("/",Table245[[#This Row],[spawner_sku]])),Table1[Entity Prefab])),10,1,1,"Entities"))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">
        <v>351</v>
      </c>
      <c r="CD639" t="s">
        <v>463</v>
      </c>
      <c r="CE639">
        <v>1</v>
      </c>
      <c r="CF639">
        <v>200</v>
      </c>
      <c r="CG639">
        <v>100</v>
      </c>
      <c r="CH639">
        <f ca="1">INDIRECT(ADDRESS(11+(MATCH(RIGHT(Table14[[#This Row],[spawner_sku]],LEN(Table14[[#This Row],[spawner_sku]])-FIND("/",Table14[[#This Row],[spawner_sku]])),Table1[Entity Prefab])),10,1,1,"Entities"))</f>
        <v>0</v>
      </c>
      <c r="CI639">
        <f ca="1">ROUND((Table14[[#This Row],[XP]]*Table14[[#This Row],[entity_spawned (AVG)]])*(Table14[[#This Row],[activating_chance]]/100),0)</f>
        <v>0</v>
      </c>
      <c r="CJ639" s="73" t="s">
        <v>352</v>
      </c>
    </row>
    <row r="640" spans="2:88" x14ac:dyDescent="0.25">
      <c r="B640" s="74" t="s">
        <v>258</v>
      </c>
      <c r="C640">
        <v>1</v>
      </c>
      <c r="D640" s="76">
        <v>140</v>
      </c>
      <c r="E640" s="76">
        <v>90</v>
      </c>
      <c r="F640" s="76">
        <f ca="1">INDIRECT(ADDRESS(11+(MATCH(RIGHT(Table245[[#This Row],[spawner_sku]],LEN(Table245[[#This Row],[spawner_sku]])-FIND("/",Table245[[#This Row],[spawner_sku]])),Table1[Entity Prefab])),10,1,1,"Entities"))</f>
        <v>25</v>
      </c>
      <c r="G640" s="76">
        <f ca="1">ROUND((Table245[[#This Row],[XP]]*Table245[[#This Row],[entity_spawned (AVG)]])*(Table245[[#This Row],[activating_chance]]/100),0)</f>
        <v>23</v>
      </c>
      <c r="H640" s="73" t="s">
        <v>351</v>
      </c>
      <c r="CD640" t="s">
        <v>463</v>
      </c>
      <c r="CE640">
        <v>4</v>
      </c>
      <c r="CF640">
        <v>200</v>
      </c>
      <c r="CG640">
        <v>100</v>
      </c>
      <c r="CH640">
        <f ca="1">INDIRECT(ADDRESS(11+(MATCH(RIGHT(Table14[[#This Row],[spawner_sku]],LEN(Table14[[#This Row],[spawner_sku]])-FIND("/",Table14[[#This Row],[spawner_sku]])),Table1[Entity Prefab])),10,1,1,"Entities"))</f>
        <v>0</v>
      </c>
      <c r="CI640">
        <f ca="1">ROUND((Table14[[#This Row],[XP]]*Table14[[#This Row],[entity_spawned (AVG)]])*(Table14[[#This Row],[activating_chance]]/100),0)</f>
        <v>0</v>
      </c>
      <c r="CJ640" s="73" t="s">
        <v>352</v>
      </c>
    </row>
    <row r="641" spans="2:88" x14ac:dyDescent="0.25">
      <c r="B641" s="74" t="s">
        <v>258</v>
      </c>
      <c r="C641">
        <v>1</v>
      </c>
      <c r="D641" s="76">
        <v>170</v>
      </c>
      <c r="E641" s="76">
        <v>60</v>
      </c>
      <c r="F641" s="76">
        <f ca="1">INDIRECT(ADDRESS(11+(MATCH(RIGHT(Table245[[#This Row],[spawner_sku]],LEN(Table245[[#This Row],[spawner_sku]])-FIND("/",Table245[[#This Row],[spawner_sku]])),Table1[Entity Prefab])),10,1,1,"Entities"))</f>
        <v>25</v>
      </c>
      <c r="G641" s="76">
        <f ca="1">ROUND((Table245[[#This Row],[XP]]*Table245[[#This Row],[entity_spawned (AVG)]])*(Table245[[#This Row],[activating_chance]]/100),0)</f>
        <v>15</v>
      </c>
      <c r="H641" s="73" t="s">
        <v>351</v>
      </c>
      <c r="CD641" t="s">
        <v>463</v>
      </c>
      <c r="CE641">
        <v>1</v>
      </c>
      <c r="CF641">
        <v>200</v>
      </c>
      <c r="CG641">
        <v>100</v>
      </c>
      <c r="CH641">
        <f ca="1">INDIRECT(ADDRESS(11+(MATCH(RIGHT(Table14[[#This Row],[spawner_sku]],LEN(Table14[[#This Row],[spawner_sku]])-FIND("/",Table14[[#This Row],[spawner_sku]])),Table1[Entity Prefab])),10,1,1,"Entities"))</f>
        <v>0</v>
      </c>
      <c r="CI641">
        <f ca="1">ROUND((Table14[[#This Row],[XP]]*Table14[[#This Row],[entity_spawned (AVG)]])*(Table14[[#This Row],[activating_chance]]/100),0)</f>
        <v>0</v>
      </c>
      <c r="CJ641" s="73" t="s">
        <v>352</v>
      </c>
    </row>
    <row r="642" spans="2:88" x14ac:dyDescent="0.25">
      <c r="B642" s="74" t="s">
        <v>258</v>
      </c>
      <c r="C642">
        <v>1</v>
      </c>
      <c r="D642" s="76">
        <v>170</v>
      </c>
      <c r="E642" s="76">
        <v>60</v>
      </c>
      <c r="F642" s="76">
        <f ca="1">INDIRECT(ADDRESS(11+(MATCH(RIGHT(Table245[[#This Row],[spawner_sku]],LEN(Table245[[#This Row],[spawner_sku]])-FIND("/",Table245[[#This Row],[spawner_sku]])),Table1[Entity Prefab])),10,1,1,"Entities"))</f>
        <v>25</v>
      </c>
      <c r="G642" s="76">
        <f ca="1">ROUND((Table245[[#This Row],[XP]]*Table245[[#This Row],[entity_spawned (AVG)]])*(Table245[[#This Row],[activating_chance]]/100),0)</f>
        <v>15</v>
      </c>
      <c r="H642" s="73" t="s">
        <v>351</v>
      </c>
      <c r="CD642" t="s">
        <v>463</v>
      </c>
      <c r="CE642">
        <v>1</v>
      </c>
      <c r="CF642">
        <v>200</v>
      </c>
      <c r="CG642">
        <v>100</v>
      </c>
      <c r="CH642">
        <f ca="1">INDIRECT(ADDRESS(11+(MATCH(RIGHT(Table14[[#This Row],[spawner_sku]],LEN(Table14[[#This Row],[spawner_sku]])-FIND("/",Table14[[#This Row],[spawner_sku]])),Table1[Entity Prefab])),10,1,1,"Entities"))</f>
        <v>0</v>
      </c>
      <c r="CI642">
        <f ca="1">ROUND((Table14[[#This Row],[XP]]*Table14[[#This Row],[entity_spawned (AVG)]])*(Table14[[#This Row],[activating_chance]]/100),0)</f>
        <v>0</v>
      </c>
      <c r="CJ642" s="73" t="s">
        <v>352</v>
      </c>
    </row>
    <row r="643" spans="2:88" x14ac:dyDescent="0.25">
      <c r="B643" s="74" t="s">
        <v>258</v>
      </c>
      <c r="C643">
        <v>1</v>
      </c>
      <c r="D643" s="76">
        <v>130</v>
      </c>
      <c r="E643" s="76">
        <v>85</v>
      </c>
      <c r="F643" s="76">
        <f ca="1">INDIRECT(ADDRESS(11+(MATCH(RIGHT(Table245[[#This Row],[spawner_sku]],LEN(Table245[[#This Row],[spawner_sku]])-FIND("/",Table245[[#This Row],[spawner_sku]])),Table1[Entity Prefab])),10,1,1,"Entities"))</f>
        <v>25</v>
      </c>
      <c r="G643" s="76">
        <f ca="1">ROUND((Table245[[#This Row],[XP]]*Table245[[#This Row],[entity_spawned (AVG)]])*(Table245[[#This Row],[activating_chance]]/100),0)</f>
        <v>21</v>
      </c>
      <c r="H643" s="73" t="s">
        <v>351</v>
      </c>
      <c r="CD643" t="s">
        <v>249</v>
      </c>
      <c r="CE643">
        <v>1</v>
      </c>
      <c r="CF643">
        <v>500</v>
      </c>
      <c r="CG643">
        <v>100</v>
      </c>
      <c r="CH643">
        <f ca="1">INDIRECT(ADDRESS(11+(MATCH(RIGHT(Table14[[#This Row],[spawner_sku]],LEN(Table14[[#This Row],[spawner_sku]])-FIND("/",Table14[[#This Row],[spawner_sku]])),Table1[Entity Prefab])),10,1,1,"Entities"))</f>
        <v>75</v>
      </c>
      <c r="CI643">
        <f ca="1">ROUND((Table14[[#This Row],[XP]]*Table14[[#This Row],[entity_spawned (AVG)]])*(Table14[[#This Row],[activating_chance]]/100),0)</f>
        <v>75</v>
      </c>
      <c r="CJ643" s="73" t="s">
        <v>351</v>
      </c>
    </row>
    <row r="644" spans="2:88" x14ac:dyDescent="0.25">
      <c r="B644" s="74" t="s">
        <v>258</v>
      </c>
      <c r="C644">
        <v>1</v>
      </c>
      <c r="D644" s="76">
        <v>190</v>
      </c>
      <c r="E644" s="76">
        <v>80</v>
      </c>
      <c r="F644" s="76">
        <f ca="1">INDIRECT(ADDRESS(11+(MATCH(RIGHT(Table245[[#This Row],[spawner_sku]],LEN(Table245[[#This Row],[spawner_sku]])-FIND("/",Table245[[#This Row],[spawner_sku]])),Table1[Entity Prefab])),10,1,1,"Entities"))</f>
        <v>25</v>
      </c>
      <c r="G644" s="76">
        <f ca="1">ROUND((Table245[[#This Row],[XP]]*Table245[[#This Row],[entity_spawned (AVG)]])*(Table245[[#This Row],[activating_chance]]/100),0)</f>
        <v>20</v>
      </c>
      <c r="H644" s="73" t="s">
        <v>351</v>
      </c>
      <c r="CD644" t="s">
        <v>249</v>
      </c>
      <c r="CE644">
        <v>1</v>
      </c>
      <c r="CF644">
        <v>500</v>
      </c>
      <c r="CG644">
        <v>100</v>
      </c>
      <c r="CH644">
        <f ca="1">INDIRECT(ADDRESS(11+(MATCH(RIGHT(Table14[[#This Row],[spawner_sku]],LEN(Table14[[#This Row],[spawner_sku]])-FIND("/",Table14[[#This Row],[spawner_sku]])),Table1[Entity Prefab])),10,1,1,"Entities"))</f>
        <v>75</v>
      </c>
      <c r="CI644">
        <f ca="1">ROUND((Table14[[#This Row],[XP]]*Table14[[#This Row],[entity_spawned (AVG)]])*(Table14[[#This Row],[activating_chance]]/100),0)</f>
        <v>75</v>
      </c>
      <c r="CJ644" s="73" t="s">
        <v>351</v>
      </c>
    </row>
    <row r="645" spans="2:88" x14ac:dyDescent="0.25">
      <c r="B645" s="74" t="s">
        <v>258</v>
      </c>
      <c r="C645">
        <v>1</v>
      </c>
      <c r="D645" s="76">
        <v>170</v>
      </c>
      <c r="E645" s="76">
        <v>100</v>
      </c>
      <c r="F645" s="76">
        <f ca="1">INDIRECT(ADDRESS(11+(MATCH(RIGHT(Table245[[#This Row],[spawner_sku]],LEN(Table245[[#This Row],[spawner_sku]])-FIND("/",Table245[[#This Row],[spawner_sku]])),Table1[Entity Prefab])),10,1,1,"Entities"))</f>
        <v>25</v>
      </c>
      <c r="G645" s="76">
        <f ca="1">ROUND((Table245[[#This Row],[XP]]*Table245[[#This Row],[entity_spawned (AVG)]])*(Table245[[#This Row],[activating_chance]]/100),0)</f>
        <v>25</v>
      </c>
      <c r="H645" s="73" t="s">
        <v>351</v>
      </c>
      <c r="CD645" t="s">
        <v>249</v>
      </c>
      <c r="CE645">
        <v>1</v>
      </c>
      <c r="CF645">
        <v>500</v>
      </c>
      <c r="CG645">
        <v>75</v>
      </c>
      <c r="CH645">
        <f ca="1">INDIRECT(ADDRESS(11+(MATCH(RIGHT(Table14[[#This Row],[spawner_sku]],LEN(Table14[[#This Row],[spawner_sku]])-FIND("/",Table14[[#This Row],[spawner_sku]])),Table1[Entity Prefab])),10,1,1,"Entities"))</f>
        <v>75</v>
      </c>
      <c r="CI645">
        <f ca="1">ROUND((Table14[[#This Row],[XP]]*Table14[[#This Row],[entity_spawned (AVG)]])*(Table14[[#This Row],[activating_chance]]/100),0)</f>
        <v>56</v>
      </c>
      <c r="CJ645" s="73" t="s">
        <v>351</v>
      </c>
    </row>
    <row r="646" spans="2:88" x14ac:dyDescent="0.25">
      <c r="B646" s="74" t="s">
        <v>258</v>
      </c>
      <c r="C646">
        <v>1</v>
      </c>
      <c r="D646" s="76">
        <v>150</v>
      </c>
      <c r="E646" s="76">
        <v>40</v>
      </c>
      <c r="F646" s="76">
        <f ca="1">INDIRECT(ADDRESS(11+(MATCH(RIGHT(Table245[[#This Row],[spawner_sku]],LEN(Table245[[#This Row],[spawner_sku]])-FIND("/",Table245[[#This Row],[spawner_sku]])),Table1[Entity Prefab])),10,1,1,"Entities"))</f>
        <v>25</v>
      </c>
      <c r="G646" s="76">
        <f ca="1">ROUND((Table245[[#This Row],[XP]]*Table245[[#This Row],[entity_spawned (AVG)]])*(Table245[[#This Row],[activating_chance]]/100),0)</f>
        <v>10</v>
      </c>
      <c r="H646" s="73" t="s">
        <v>351</v>
      </c>
      <c r="CD646" t="s">
        <v>249</v>
      </c>
      <c r="CE646">
        <v>1</v>
      </c>
      <c r="CF646">
        <v>500</v>
      </c>
      <c r="CG646">
        <v>100</v>
      </c>
      <c r="CH646">
        <f ca="1">INDIRECT(ADDRESS(11+(MATCH(RIGHT(Table14[[#This Row],[spawner_sku]],LEN(Table14[[#This Row],[spawner_sku]])-FIND("/",Table14[[#This Row],[spawner_sku]])),Table1[Entity Prefab])),10,1,1,"Entities"))</f>
        <v>75</v>
      </c>
      <c r="CI646">
        <f ca="1">ROUND((Table14[[#This Row],[XP]]*Table14[[#This Row],[entity_spawned (AVG)]])*(Table14[[#This Row],[activating_chance]]/100),0)</f>
        <v>75</v>
      </c>
      <c r="CJ646" s="73" t="s">
        <v>351</v>
      </c>
    </row>
    <row r="647" spans="2:88" x14ac:dyDescent="0.25">
      <c r="B647" s="74" t="s">
        <v>258</v>
      </c>
      <c r="C647">
        <v>1</v>
      </c>
      <c r="D647" s="76">
        <v>140</v>
      </c>
      <c r="E647" s="76">
        <v>100</v>
      </c>
      <c r="F647" s="76">
        <f ca="1">INDIRECT(ADDRESS(11+(MATCH(RIGHT(Table245[[#This Row],[spawner_sku]],LEN(Table245[[#This Row],[spawner_sku]])-FIND("/",Table245[[#This Row],[spawner_sku]])),Table1[Entity Prefab])),10,1,1,"Entities"))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">
        <v>351</v>
      </c>
      <c r="CD647" t="s">
        <v>249</v>
      </c>
      <c r="CE647">
        <v>1</v>
      </c>
      <c r="CF647">
        <v>500</v>
      </c>
      <c r="CG647">
        <v>100</v>
      </c>
      <c r="CH647">
        <f ca="1">INDIRECT(ADDRESS(11+(MATCH(RIGHT(Table14[[#This Row],[spawner_sku]],LEN(Table14[[#This Row],[spawner_sku]])-FIND("/",Table14[[#This Row],[spawner_sku]])),Table1[Entity Prefab])),10,1,1,"Entities"))</f>
        <v>75</v>
      </c>
      <c r="CI647">
        <f ca="1">ROUND((Table14[[#This Row],[XP]]*Table14[[#This Row],[entity_spawned (AVG)]])*(Table14[[#This Row],[activating_chance]]/100),0)</f>
        <v>75</v>
      </c>
      <c r="CJ647" s="73" t="s">
        <v>351</v>
      </c>
    </row>
    <row r="648" spans="2:88" x14ac:dyDescent="0.25">
      <c r="B648" s="74" t="s">
        <v>258</v>
      </c>
      <c r="C648">
        <v>1</v>
      </c>
      <c r="D648" s="76">
        <v>140</v>
      </c>
      <c r="E648" s="76">
        <v>60</v>
      </c>
      <c r="F648" s="76">
        <f ca="1">INDIRECT(ADDRESS(11+(MATCH(RIGHT(Table245[[#This Row],[spawner_sku]],LEN(Table245[[#This Row],[spawner_sku]])-FIND("/",Table245[[#This Row],[spawner_sku]])),Table1[Entity Prefab])),10,1,1,"Entities"))</f>
        <v>25</v>
      </c>
      <c r="G648" s="76">
        <f ca="1">ROUND((Table245[[#This Row],[XP]]*Table245[[#This Row],[entity_spawned (AVG)]])*(Table245[[#This Row],[activating_chance]]/100),0)</f>
        <v>15</v>
      </c>
      <c r="H648" s="73" t="s">
        <v>351</v>
      </c>
      <c r="CD648" t="s">
        <v>249</v>
      </c>
      <c r="CE648">
        <v>1</v>
      </c>
      <c r="CF648">
        <v>500</v>
      </c>
      <c r="CG648">
        <v>100</v>
      </c>
      <c r="CH648">
        <f ca="1">INDIRECT(ADDRESS(11+(MATCH(RIGHT(Table14[[#This Row],[spawner_sku]],LEN(Table14[[#This Row],[spawner_sku]])-FIND("/",Table14[[#This Row],[spawner_sku]])),Table1[Entity Prefab])),10,1,1,"Entities"))</f>
        <v>75</v>
      </c>
      <c r="CI648">
        <f ca="1">ROUND((Table14[[#This Row],[XP]]*Table14[[#This Row],[entity_spawned (AVG)]])*(Table14[[#This Row],[activating_chance]]/100),0)</f>
        <v>75</v>
      </c>
      <c r="CJ648" s="73" t="s">
        <v>351</v>
      </c>
    </row>
    <row r="649" spans="2:88" x14ac:dyDescent="0.25">
      <c r="B649" s="74" t="s">
        <v>258</v>
      </c>
      <c r="C649">
        <v>1</v>
      </c>
      <c r="D649" s="76">
        <v>190</v>
      </c>
      <c r="E649" s="76">
        <v>30</v>
      </c>
      <c r="F649" s="76">
        <f ca="1">INDIRECT(ADDRESS(11+(MATCH(RIGHT(Table245[[#This Row],[spawner_sku]],LEN(Table245[[#This Row],[spawner_sku]])-FIND("/",Table245[[#This Row],[spawner_sku]])),Table1[Entity Prefab])),10,1,1,"Entities"))</f>
        <v>25</v>
      </c>
      <c r="G649" s="76">
        <f ca="1">ROUND((Table245[[#This Row],[XP]]*Table245[[#This Row],[entity_spawned (AVG)]])*(Table245[[#This Row],[activating_chance]]/100),0)</f>
        <v>8</v>
      </c>
      <c r="H649" s="73" t="s">
        <v>351</v>
      </c>
      <c r="CD649" t="s">
        <v>249</v>
      </c>
      <c r="CE649">
        <v>1</v>
      </c>
      <c r="CF649">
        <v>500</v>
      </c>
      <c r="CG649">
        <v>100</v>
      </c>
      <c r="CH649">
        <f ca="1">INDIRECT(ADDRESS(11+(MATCH(RIGHT(Table14[[#This Row],[spawner_sku]],LEN(Table14[[#This Row],[spawner_sku]])-FIND("/",Table14[[#This Row],[spawner_sku]])),Table1[Entity Prefab])),10,1,1,"Entities"))</f>
        <v>75</v>
      </c>
      <c r="CI649">
        <f ca="1">ROUND((Table14[[#This Row],[XP]]*Table14[[#This Row],[entity_spawned (AVG)]])*(Table14[[#This Row],[activating_chance]]/100),0)</f>
        <v>75</v>
      </c>
      <c r="CJ649" s="73" t="s">
        <v>351</v>
      </c>
    </row>
    <row r="650" spans="2:88" x14ac:dyDescent="0.25">
      <c r="B650" s="74" t="s">
        <v>258</v>
      </c>
      <c r="C650">
        <v>1</v>
      </c>
      <c r="D650" s="76">
        <v>140</v>
      </c>
      <c r="E650" s="76">
        <v>100</v>
      </c>
      <c r="F650" s="76">
        <f ca="1">INDIRECT(ADDRESS(11+(MATCH(RIGHT(Table245[[#This Row],[spawner_sku]],LEN(Table245[[#This Row],[spawner_sku]])-FIND("/",Table245[[#This Row],[spawner_sku]])),Table1[Entity Prefab])),10,1,1,"Entities"))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">
        <v>351</v>
      </c>
      <c r="CD650" t="s">
        <v>249</v>
      </c>
      <c r="CE650">
        <v>1</v>
      </c>
      <c r="CF650">
        <v>500</v>
      </c>
      <c r="CG650">
        <v>75</v>
      </c>
      <c r="CH650">
        <f ca="1">INDIRECT(ADDRESS(11+(MATCH(RIGHT(Table14[[#This Row],[spawner_sku]],LEN(Table14[[#This Row],[spawner_sku]])-FIND("/",Table14[[#This Row],[spawner_sku]])),Table1[Entity Prefab])),10,1,1,"Entities"))</f>
        <v>75</v>
      </c>
      <c r="CI650">
        <f ca="1">ROUND((Table14[[#This Row],[XP]]*Table14[[#This Row],[entity_spawned (AVG)]])*(Table14[[#This Row],[activating_chance]]/100),0)</f>
        <v>56</v>
      </c>
      <c r="CJ650" s="73" t="s">
        <v>351</v>
      </c>
    </row>
    <row r="651" spans="2:88" x14ac:dyDescent="0.25">
      <c r="B651" s="74" t="s">
        <v>258</v>
      </c>
      <c r="C651">
        <v>1</v>
      </c>
      <c r="D651" s="76">
        <v>170</v>
      </c>
      <c r="E651" s="76">
        <v>80</v>
      </c>
      <c r="F651" s="76">
        <f ca="1">INDIRECT(ADDRESS(11+(MATCH(RIGHT(Table245[[#This Row],[spawner_sku]],LEN(Table245[[#This Row],[spawner_sku]])-FIND("/",Table245[[#This Row],[spawner_sku]])),Table1[Entity Prefab])),10,1,1,"Entities"))</f>
        <v>25</v>
      </c>
      <c r="G651" s="76">
        <f ca="1">ROUND((Table245[[#This Row],[XP]]*Table245[[#This Row],[entity_spawned (AVG)]])*(Table245[[#This Row],[activating_chance]]/100),0)</f>
        <v>20</v>
      </c>
      <c r="H651" s="73" t="s">
        <v>351</v>
      </c>
      <c r="CD651" t="s">
        <v>514</v>
      </c>
      <c r="CE651">
        <v>1</v>
      </c>
      <c r="CF651">
        <v>140</v>
      </c>
      <c r="CG651">
        <v>10</v>
      </c>
      <c r="CH651">
        <f ca="1">INDIRECT(ADDRESS(11+(MATCH(RIGHT(Table14[[#This Row],[spawner_sku]],LEN(Table14[[#This Row],[spawner_sku]])-FIND("/",Table14[[#This Row],[spawner_sku]])),Table1[Entity Prefab])),10,1,1,"Entities"))</f>
        <v>55</v>
      </c>
      <c r="CI651">
        <f ca="1">ROUND((Table14[[#This Row],[XP]]*Table14[[#This Row],[entity_spawned (AVG)]])*(Table14[[#This Row],[activating_chance]]/100),0)</f>
        <v>6</v>
      </c>
      <c r="CJ651" s="73" t="s">
        <v>351</v>
      </c>
    </row>
    <row r="652" spans="2:88" x14ac:dyDescent="0.25">
      <c r="B652" s="74" t="s">
        <v>258</v>
      </c>
      <c r="C652">
        <v>1</v>
      </c>
      <c r="D652" s="76">
        <v>140</v>
      </c>
      <c r="E652" s="76">
        <v>100</v>
      </c>
      <c r="F652" s="76">
        <f ca="1">INDIRECT(ADDRESS(11+(MATCH(RIGHT(Table245[[#This Row],[spawner_sku]],LEN(Table245[[#This Row],[spawner_sku]])-FIND("/",Table245[[#This Row],[spawner_sku]])),Table1[Entity Prefab])),10,1,1,"Entities"))</f>
        <v>25</v>
      </c>
      <c r="G652" s="76">
        <f ca="1">ROUND((Table245[[#This Row],[XP]]*Table245[[#This Row],[entity_spawned (AVG)]])*(Table245[[#This Row],[activating_chance]]/100),0)</f>
        <v>25</v>
      </c>
      <c r="H652" s="73" t="s">
        <v>351</v>
      </c>
      <c r="CD652" t="s">
        <v>514</v>
      </c>
      <c r="CE652">
        <v>1</v>
      </c>
      <c r="CF652">
        <v>140</v>
      </c>
      <c r="CG652">
        <v>100</v>
      </c>
      <c r="CH652">
        <f ca="1">INDIRECT(ADDRESS(11+(MATCH(RIGHT(Table14[[#This Row],[spawner_sku]],LEN(Table14[[#This Row],[spawner_sku]])-FIND("/",Table14[[#This Row],[spawner_sku]])),Table1[Entity Prefab])),10,1,1,"Entities"))</f>
        <v>55</v>
      </c>
      <c r="CI652">
        <f ca="1">ROUND((Table14[[#This Row],[XP]]*Table14[[#This Row],[entity_spawned (AVG)]])*(Table14[[#This Row],[activating_chance]]/100),0)</f>
        <v>55</v>
      </c>
      <c r="CJ652" s="73" t="s">
        <v>351</v>
      </c>
    </row>
    <row r="653" spans="2:88" x14ac:dyDescent="0.25">
      <c r="B653" s="74" t="s">
        <v>259</v>
      </c>
      <c r="C653">
        <v>1</v>
      </c>
      <c r="D653" s="76">
        <v>160</v>
      </c>
      <c r="E653" s="76">
        <v>100</v>
      </c>
      <c r="F653" s="76">
        <f ca="1">INDIRECT(ADDRESS(11+(MATCH(RIGHT(Table245[[#This Row],[spawner_sku]],LEN(Table245[[#This Row],[spawner_sku]])-FIND("/",Table245[[#This Row],[spawner_sku]])),Table1[Entity Prefab])),10,1,1,"Entities"))</f>
        <v>25</v>
      </c>
      <c r="G653" s="76">
        <f ca="1">ROUND((Table245[[#This Row],[XP]]*Table245[[#This Row],[entity_spawned (AVG)]])*(Table245[[#This Row],[activating_chance]]/100),0)</f>
        <v>25</v>
      </c>
      <c r="H653" s="73" t="s">
        <v>351</v>
      </c>
      <c r="CD653" t="s">
        <v>514</v>
      </c>
      <c r="CE653">
        <v>1</v>
      </c>
      <c r="CF653">
        <v>110</v>
      </c>
      <c r="CG653">
        <v>80</v>
      </c>
      <c r="CH653">
        <f ca="1">INDIRECT(ADDRESS(11+(MATCH(RIGHT(Table14[[#This Row],[spawner_sku]],LEN(Table14[[#This Row],[spawner_sku]])-FIND("/",Table14[[#This Row],[spawner_sku]])),Table1[Entity Prefab])),10,1,1,"Entities"))</f>
        <v>55</v>
      </c>
      <c r="CI653">
        <f ca="1">ROUND((Table14[[#This Row],[XP]]*Table14[[#This Row],[entity_spawned (AVG)]])*(Table14[[#This Row],[activating_chance]]/100),0)</f>
        <v>44</v>
      </c>
      <c r="CJ653" s="73" t="s">
        <v>351</v>
      </c>
    </row>
    <row r="654" spans="2:88" x14ac:dyDescent="0.25">
      <c r="B654" s="74" t="s">
        <v>259</v>
      </c>
      <c r="C654">
        <v>1</v>
      </c>
      <c r="D654" s="76">
        <v>170</v>
      </c>
      <c r="E654" s="76">
        <v>100</v>
      </c>
      <c r="F654" s="76">
        <f ca="1">INDIRECT(ADDRESS(11+(MATCH(RIGHT(Table245[[#This Row],[spawner_sku]],LEN(Table245[[#This Row],[spawner_sku]])-FIND("/",Table245[[#This Row],[spawner_sku]])),Table1[Entity Prefab])),10,1,1,"Entities"))</f>
        <v>25</v>
      </c>
      <c r="G654" s="76">
        <f ca="1">ROUND((Table245[[#This Row],[XP]]*Table245[[#This Row],[entity_spawned (AVG)]])*(Table245[[#This Row],[activating_chance]]/100),0)</f>
        <v>25</v>
      </c>
      <c r="H654" s="73" t="s">
        <v>351</v>
      </c>
      <c r="CD654" t="s">
        <v>514</v>
      </c>
      <c r="CE654">
        <v>1</v>
      </c>
      <c r="CF654">
        <v>140</v>
      </c>
      <c r="CG654">
        <v>30</v>
      </c>
      <c r="CH654">
        <f ca="1">INDIRECT(ADDRESS(11+(MATCH(RIGHT(Table14[[#This Row],[spawner_sku]],LEN(Table14[[#This Row],[spawner_sku]])-FIND("/",Table14[[#This Row],[spawner_sku]])),Table1[Entity Prefab])),10,1,1,"Entities"))</f>
        <v>55</v>
      </c>
      <c r="CI654">
        <f ca="1">ROUND((Table14[[#This Row],[XP]]*Table14[[#This Row],[entity_spawned (AVG)]])*(Table14[[#This Row],[activating_chance]]/100),0)</f>
        <v>17</v>
      </c>
      <c r="CJ654" s="73" t="s">
        <v>351</v>
      </c>
    </row>
    <row r="655" spans="2:88" x14ac:dyDescent="0.25">
      <c r="B655" s="74" t="s">
        <v>260</v>
      </c>
      <c r="C655">
        <v>1</v>
      </c>
      <c r="D655" s="76">
        <v>270</v>
      </c>
      <c r="E655" s="76">
        <v>90</v>
      </c>
      <c r="F655" s="76">
        <f ca="1">INDIRECT(ADDRESS(11+(MATCH(RIGHT(Table245[[#This Row],[spawner_sku]],LEN(Table245[[#This Row],[spawner_sku]])-FIND("/",Table245[[#This Row],[spawner_sku]])),Table1[Entity Prefab])),10,1,1,"Entities"))</f>
        <v>50</v>
      </c>
      <c r="G655" s="76">
        <f ca="1">ROUND((Table245[[#This Row],[XP]]*Table245[[#This Row],[entity_spawned (AVG)]])*(Table245[[#This Row],[activating_chance]]/100),0)</f>
        <v>45</v>
      </c>
      <c r="H655" s="73" t="s">
        <v>351</v>
      </c>
      <c r="CD655" t="s">
        <v>514</v>
      </c>
      <c r="CE655">
        <v>1</v>
      </c>
      <c r="CF655">
        <v>140</v>
      </c>
      <c r="CG655">
        <v>100</v>
      </c>
      <c r="CH655">
        <f ca="1">INDIRECT(ADDRESS(11+(MATCH(RIGHT(Table14[[#This Row],[spawner_sku]],LEN(Table14[[#This Row],[spawner_sku]])-FIND("/",Table14[[#This Row],[spawner_sku]])),Table1[Entity Prefab])),10,1,1,"Entities"))</f>
        <v>55</v>
      </c>
      <c r="CI655">
        <f ca="1">ROUND((Table14[[#This Row],[XP]]*Table14[[#This Row],[entity_spawned (AVG)]])*(Table14[[#This Row],[activating_chance]]/100),0)</f>
        <v>55</v>
      </c>
      <c r="CJ655" s="73" t="s">
        <v>351</v>
      </c>
    </row>
    <row r="656" spans="2:88" x14ac:dyDescent="0.25">
      <c r="B656" s="74" t="s">
        <v>260</v>
      </c>
      <c r="C656">
        <v>1</v>
      </c>
      <c r="D656" s="76">
        <v>250</v>
      </c>
      <c r="E656" s="76">
        <v>60</v>
      </c>
      <c r="F656" s="76">
        <f ca="1">INDIRECT(ADDRESS(11+(MATCH(RIGHT(Table245[[#This Row],[spawner_sku]],LEN(Table245[[#This Row],[spawner_sku]])-FIND("/",Table245[[#This Row],[spawner_sku]])),Table1[Entity Prefab])),10,1,1,"Entities"))</f>
        <v>50</v>
      </c>
      <c r="G656" s="76">
        <f ca="1">ROUND((Table245[[#This Row],[XP]]*Table245[[#This Row],[entity_spawned (AVG)]])*(Table245[[#This Row],[activating_chance]]/100),0)</f>
        <v>30</v>
      </c>
      <c r="H656" s="73" t="s">
        <v>351</v>
      </c>
      <c r="CD656" t="s">
        <v>514</v>
      </c>
      <c r="CE656">
        <v>1</v>
      </c>
      <c r="CF656">
        <v>140</v>
      </c>
      <c r="CG656">
        <v>30</v>
      </c>
      <c r="CH656">
        <f ca="1">INDIRECT(ADDRESS(11+(MATCH(RIGHT(Table14[[#This Row],[spawner_sku]],LEN(Table14[[#This Row],[spawner_sku]])-FIND("/",Table14[[#This Row],[spawner_sku]])),Table1[Entity Prefab])),10,1,1,"Entities"))</f>
        <v>55</v>
      </c>
      <c r="CI656">
        <f ca="1">ROUND((Table14[[#This Row],[XP]]*Table14[[#This Row],[entity_spawned (AVG)]])*(Table14[[#This Row],[activating_chance]]/100),0)</f>
        <v>17</v>
      </c>
      <c r="CJ656" s="73" t="s">
        <v>351</v>
      </c>
    </row>
    <row r="657" spans="2:88" x14ac:dyDescent="0.25">
      <c r="B657" s="74" t="s">
        <v>260</v>
      </c>
      <c r="C657">
        <v>1</v>
      </c>
      <c r="D657" s="76">
        <v>240</v>
      </c>
      <c r="E657" s="76">
        <v>100</v>
      </c>
      <c r="F657" s="76">
        <f ca="1">INDIRECT(ADDRESS(11+(MATCH(RIGHT(Table245[[#This Row],[spawner_sku]],LEN(Table245[[#This Row],[spawner_sku]])-FIND("/",Table245[[#This Row],[spawner_sku]])),Table1[Entity Prefab])),10,1,1,"Entities"))</f>
        <v>50</v>
      </c>
      <c r="G657" s="76">
        <f ca="1">ROUND((Table245[[#This Row],[XP]]*Table245[[#This Row],[entity_spawned (AVG)]])*(Table245[[#This Row],[activating_chance]]/100),0)</f>
        <v>50</v>
      </c>
      <c r="H657" s="73" t="s">
        <v>351</v>
      </c>
      <c r="CD657" t="s">
        <v>514</v>
      </c>
      <c r="CE657">
        <v>1</v>
      </c>
      <c r="CF657">
        <v>140</v>
      </c>
      <c r="CG657">
        <v>100</v>
      </c>
      <c r="CH657">
        <f ca="1">INDIRECT(ADDRESS(11+(MATCH(RIGHT(Table14[[#This Row],[spawner_sku]],LEN(Table14[[#This Row],[spawner_sku]])-FIND("/",Table14[[#This Row],[spawner_sku]])),Table1[Entity Prefab])),10,1,1,"Entities"))</f>
        <v>55</v>
      </c>
      <c r="CI657">
        <f ca="1">ROUND((Table14[[#This Row],[XP]]*Table14[[#This Row],[entity_spawned (AVG)]])*(Table14[[#This Row],[activating_chance]]/100),0)</f>
        <v>55</v>
      </c>
      <c r="CJ657" s="73" t="s">
        <v>351</v>
      </c>
    </row>
    <row r="658" spans="2:88" x14ac:dyDescent="0.25">
      <c r="B658" s="74" t="s">
        <v>260</v>
      </c>
      <c r="C658">
        <v>1</v>
      </c>
      <c r="D658" s="76">
        <v>260</v>
      </c>
      <c r="E658" s="76">
        <v>80</v>
      </c>
      <c r="F658" s="76">
        <f ca="1">INDIRECT(ADDRESS(11+(MATCH(RIGHT(Table245[[#This Row],[spawner_sku]],LEN(Table245[[#This Row],[spawner_sku]])-FIND("/",Table245[[#This Row],[spawner_sku]])),Table1[Entity Prefab])),10,1,1,"Entities"))</f>
        <v>50</v>
      </c>
      <c r="G658" s="76">
        <f ca="1">ROUND((Table245[[#This Row],[XP]]*Table245[[#This Row],[entity_spawned (AVG)]])*(Table245[[#This Row],[activating_chance]]/100),0)</f>
        <v>40</v>
      </c>
      <c r="H658" s="73" t="s">
        <v>351</v>
      </c>
      <c r="CD658" t="s">
        <v>514</v>
      </c>
      <c r="CE658">
        <v>1</v>
      </c>
      <c r="CF658">
        <v>140</v>
      </c>
      <c r="CG658">
        <v>100</v>
      </c>
      <c r="CH658">
        <f ca="1">INDIRECT(ADDRESS(11+(MATCH(RIGHT(Table14[[#This Row],[spawner_sku]],LEN(Table14[[#This Row],[spawner_sku]])-FIND("/",Table14[[#This Row],[spawner_sku]])),Table1[Entity Prefab])),10,1,1,"Entities"))</f>
        <v>55</v>
      </c>
      <c r="CI658">
        <f ca="1">ROUND((Table14[[#This Row],[XP]]*Table14[[#This Row],[entity_spawned (AVG)]])*(Table14[[#This Row],[activating_chance]]/100),0)</f>
        <v>55</v>
      </c>
      <c r="CJ658" s="73" t="s">
        <v>351</v>
      </c>
    </row>
    <row r="659" spans="2:88" x14ac:dyDescent="0.25">
      <c r="B659" s="74" t="s">
        <v>260</v>
      </c>
      <c r="C659">
        <v>1</v>
      </c>
      <c r="D659" s="76">
        <v>240</v>
      </c>
      <c r="E659" s="76">
        <v>100</v>
      </c>
      <c r="F659" s="76">
        <f ca="1">INDIRECT(ADDRESS(11+(MATCH(RIGHT(Table245[[#This Row],[spawner_sku]],LEN(Table245[[#This Row],[spawner_sku]])-FIND("/",Table245[[#This Row],[spawner_sku]])),Table1[Entity Prefab])),10,1,1,"Entities"))</f>
        <v>50</v>
      </c>
      <c r="G659" s="76">
        <f ca="1">ROUND((Table245[[#This Row],[XP]]*Table245[[#This Row],[entity_spawned (AVG)]])*(Table245[[#This Row],[activating_chance]]/100),0)</f>
        <v>50</v>
      </c>
      <c r="H659" s="73" t="s">
        <v>351</v>
      </c>
      <c r="CD659" t="s">
        <v>514</v>
      </c>
      <c r="CE659">
        <v>1</v>
      </c>
      <c r="CF659">
        <v>120</v>
      </c>
      <c r="CG659">
        <v>100</v>
      </c>
      <c r="CH659">
        <f ca="1">INDIRECT(ADDRESS(11+(MATCH(RIGHT(Table14[[#This Row],[spawner_sku]],LEN(Table14[[#This Row],[spawner_sku]])-FIND("/",Table14[[#This Row],[spawner_sku]])),Table1[Entity Prefab])),10,1,1,"Entities"))</f>
        <v>55</v>
      </c>
      <c r="CI659">
        <f ca="1">ROUND((Table14[[#This Row],[XP]]*Table14[[#This Row],[entity_spawned (AVG)]])*(Table14[[#This Row],[activating_chance]]/100),0)</f>
        <v>55</v>
      </c>
      <c r="CJ659" s="73" t="s">
        <v>351</v>
      </c>
    </row>
    <row r="660" spans="2:88" x14ac:dyDescent="0.25">
      <c r="B660" s="74" t="s">
        <v>260</v>
      </c>
      <c r="C660">
        <v>1</v>
      </c>
      <c r="D660" s="76">
        <v>250</v>
      </c>
      <c r="E660" s="76">
        <v>100</v>
      </c>
      <c r="F660" s="76">
        <f ca="1">INDIRECT(ADDRESS(11+(MATCH(RIGHT(Table245[[#This Row],[spawner_sku]],LEN(Table245[[#This Row],[spawner_sku]])-FIND("/",Table245[[#This Row],[spawner_sku]])),Table1[Entity Prefab])),10,1,1,"Entities"))</f>
        <v>50</v>
      </c>
      <c r="G660" s="76">
        <f ca="1">ROUND((Table245[[#This Row],[XP]]*Table245[[#This Row],[entity_spawned (AVG)]])*(Table245[[#This Row],[activating_chance]]/100),0)</f>
        <v>50</v>
      </c>
      <c r="H660" s="73" t="s">
        <v>351</v>
      </c>
      <c r="CD660" t="s">
        <v>514</v>
      </c>
      <c r="CE660">
        <v>1</v>
      </c>
      <c r="CF660">
        <v>140</v>
      </c>
      <c r="CG660">
        <v>30</v>
      </c>
      <c r="CH660">
        <f ca="1">INDIRECT(ADDRESS(11+(MATCH(RIGHT(Table14[[#This Row],[spawner_sku]],LEN(Table14[[#This Row],[spawner_sku]])-FIND("/",Table14[[#This Row],[spawner_sku]])),Table1[Entity Prefab])),10,1,1,"Entities"))</f>
        <v>55</v>
      </c>
      <c r="CI660">
        <f ca="1">ROUND((Table14[[#This Row],[XP]]*Table14[[#This Row],[entity_spawned (AVG)]])*(Table14[[#This Row],[activating_chance]]/100),0)</f>
        <v>17</v>
      </c>
      <c r="CJ660" s="73" t="s">
        <v>351</v>
      </c>
    </row>
    <row r="661" spans="2:88" x14ac:dyDescent="0.25">
      <c r="B661" s="74" t="s">
        <v>260</v>
      </c>
      <c r="C661">
        <v>1</v>
      </c>
      <c r="D661" s="76">
        <v>240</v>
      </c>
      <c r="E661" s="76">
        <v>100</v>
      </c>
      <c r="F661" s="76">
        <f ca="1">INDIRECT(ADDRESS(11+(MATCH(RIGHT(Table245[[#This Row],[spawner_sku]],LEN(Table245[[#This Row],[spawner_sku]])-FIND("/",Table245[[#This Row],[spawner_sku]])),Table1[Entity Prefab])),10,1,1,"Entities"))</f>
        <v>50</v>
      </c>
      <c r="G661" s="76">
        <f ca="1">ROUND((Table245[[#This Row],[XP]]*Table245[[#This Row],[entity_spawned (AVG)]])*(Table245[[#This Row],[activating_chance]]/100),0)</f>
        <v>50</v>
      </c>
      <c r="H661" s="73" t="s">
        <v>351</v>
      </c>
      <c r="CD661" t="s">
        <v>515</v>
      </c>
      <c r="CE661">
        <v>1</v>
      </c>
      <c r="CF661">
        <v>140</v>
      </c>
      <c r="CG661">
        <v>100</v>
      </c>
      <c r="CH661">
        <f ca="1">INDIRECT(ADDRESS(11+(MATCH(RIGHT(Table14[[#This Row],[spawner_sku]],LEN(Table14[[#This Row],[spawner_sku]])-FIND("/",Table14[[#This Row],[spawner_sku]])),Table1[Entity Prefab])),10,1,1,"Entities"))</f>
        <v>25</v>
      </c>
      <c r="CI661">
        <f ca="1">ROUND((Table14[[#This Row],[XP]]*Table14[[#This Row],[entity_spawned (AVG)]])*(Table14[[#This Row],[activating_chance]]/100),0)</f>
        <v>25</v>
      </c>
      <c r="CJ661" s="73" t="s">
        <v>351</v>
      </c>
    </row>
    <row r="662" spans="2:88" x14ac:dyDescent="0.25">
      <c r="B662" s="74" t="s">
        <v>260</v>
      </c>
      <c r="C662">
        <v>1</v>
      </c>
      <c r="D662" s="76">
        <v>240</v>
      </c>
      <c r="E662" s="76">
        <v>100</v>
      </c>
      <c r="F662" s="76">
        <f ca="1">INDIRECT(ADDRESS(11+(MATCH(RIGHT(Table245[[#This Row],[spawner_sku]],LEN(Table245[[#This Row],[spawner_sku]])-FIND("/",Table245[[#This Row],[spawner_sku]])),Table1[Entity Prefab])),10,1,1,"Entities"))</f>
        <v>50</v>
      </c>
      <c r="G662" s="76">
        <f ca="1">ROUND((Table245[[#This Row],[XP]]*Table245[[#This Row],[entity_spawned (AVG)]])*(Table245[[#This Row],[activating_chance]]/100),0)</f>
        <v>50</v>
      </c>
      <c r="H662" s="73" t="s">
        <v>351</v>
      </c>
      <c r="CD662" t="s">
        <v>515</v>
      </c>
      <c r="CE662">
        <v>1</v>
      </c>
      <c r="CF662">
        <v>140</v>
      </c>
      <c r="CG662">
        <v>100</v>
      </c>
      <c r="CH662">
        <f ca="1">INDIRECT(ADDRESS(11+(MATCH(RIGHT(Table14[[#This Row],[spawner_sku]],LEN(Table14[[#This Row],[spawner_sku]])-FIND("/",Table14[[#This Row],[spawner_sku]])),Table1[Entity Prefab])),10,1,1,"Entities"))</f>
        <v>25</v>
      </c>
      <c r="CI662">
        <f ca="1">ROUND((Table14[[#This Row],[XP]]*Table14[[#This Row],[entity_spawned (AVG)]])*(Table14[[#This Row],[activating_chance]]/100),0)</f>
        <v>25</v>
      </c>
      <c r="CJ662" s="73" t="s">
        <v>351</v>
      </c>
    </row>
    <row r="663" spans="2:88" x14ac:dyDescent="0.25">
      <c r="B663" s="74" t="s">
        <v>260</v>
      </c>
      <c r="C663">
        <v>1</v>
      </c>
      <c r="D663" s="76">
        <v>230</v>
      </c>
      <c r="E663" s="76">
        <v>100</v>
      </c>
      <c r="F663" s="76">
        <f ca="1">INDIRECT(ADDRESS(11+(MATCH(RIGHT(Table245[[#This Row],[spawner_sku]],LEN(Table245[[#This Row],[spawner_sku]])-FIND("/",Table245[[#This Row],[spawner_sku]])),Table1[Entity Prefab])),10,1,1,"Entities"))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">
        <v>351</v>
      </c>
      <c r="CD663" t="s">
        <v>515</v>
      </c>
      <c r="CE663">
        <v>1</v>
      </c>
      <c r="CF663">
        <v>140</v>
      </c>
      <c r="CG663">
        <v>10</v>
      </c>
      <c r="CH663">
        <f ca="1">INDIRECT(ADDRESS(11+(MATCH(RIGHT(Table14[[#This Row],[spawner_sku]],LEN(Table14[[#This Row],[spawner_sku]])-FIND("/",Table14[[#This Row],[spawner_sku]])),Table1[Entity Prefab])),10,1,1,"Entities"))</f>
        <v>25</v>
      </c>
      <c r="CI663">
        <f ca="1">ROUND((Table14[[#This Row],[XP]]*Table14[[#This Row],[entity_spawned (AVG)]])*(Table14[[#This Row],[activating_chance]]/100),0)</f>
        <v>3</v>
      </c>
      <c r="CJ663" s="73" t="s">
        <v>351</v>
      </c>
    </row>
    <row r="664" spans="2:88" x14ac:dyDescent="0.25">
      <c r="B664" s="74" t="s">
        <v>260</v>
      </c>
      <c r="C664">
        <v>1</v>
      </c>
      <c r="D664" s="76">
        <v>240</v>
      </c>
      <c r="E664" s="76">
        <v>10</v>
      </c>
      <c r="F664" s="76">
        <f ca="1">INDIRECT(ADDRESS(11+(MATCH(RIGHT(Table245[[#This Row],[spawner_sku]],LEN(Table245[[#This Row],[spawner_sku]])-FIND("/",Table245[[#This Row],[spawner_sku]])),Table1[Entity Prefab])),10,1,1,"Entities"))</f>
        <v>50</v>
      </c>
      <c r="G664" s="76">
        <f ca="1">ROUND((Table245[[#This Row],[XP]]*Table245[[#This Row],[entity_spawned (AVG)]])*(Table245[[#This Row],[activating_chance]]/100),0)</f>
        <v>5</v>
      </c>
      <c r="H664" s="73" t="s">
        <v>351</v>
      </c>
      <c r="CD664" t="s">
        <v>515</v>
      </c>
      <c r="CE664">
        <v>1</v>
      </c>
      <c r="CF664">
        <v>100</v>
      </c>
      <c r="CG664">
        <v>100</v>
      </c>
      <c r="CH664">
        <f ca="1">INDIRECT(ADDRESS(11+(MATCH(RIGHT(Table14[[#This Row],[spawner_sku]],LEN(Table14[[#This Row],[spawner_sku]])-FIND("/",Table14[[#This Row],[spawner_sku]])),Table1[Entity Prefab])),10,1,1,"Entities"))</f>
        <v>25</v>
      </c>
      <c r="CI664">
        <f ca="1">ROUND((Table14[[#This Row],[XP]]*Table14[[#This Row],[entity_spawned (AVG)]])*(Table14[[#This Row],[activating_chance]]/100),0)</f>
        <v>25</v>
      </c>
      <c r="CJ664" s="73" t="s">
        <v>351</v>
      </c>
    </row>
    <row r="665" spans="2:88" x14ac:dyDescent="0.25">
      <c r="B665" s="74" t="s">
        <v>408</v>
      </c>
      <c r="C665">
        <v>1</v>
      </c>
      <c r="D665" s="76">
        <v>220</v>
      </c>
      <c r="E665" s="76">
        <v>100</v>
      </c>
      <c r="F665" s="76">
        <f ca="1">INDIRECT(ADDRESS(11+(MATCH(RIGHT(Table245[[#This Row],[spawner_sku]],LEN(Table245[[#This Row],[spawner_sku]])-FIND("/",Table245[[#This Row],[spawner_sku]])),Table1[Entity Prefab])),10,1,1,"Entities"))</f>
        <v>50</v>
      </c>
      <c r="G665" s="76">
        <f ca="1">ROUND((Table245[[#This Row],[XP]]*Table245[[#This Row],[entity_spawned (AVG)]])*(Table245[[#This Row],[activating_chance]]/100),0)</f>
        <v>50</v>
      </c>
      <c r="H665" s="73" t="s">
        <v>351</v>
      </c>
      <c r="CD665" t="s">
        <v>515</v>
      </c>
      <c r="CE665">
        <v>1</v>
      </c>
      <c r="CF665">
        <v>140</v>
      </c>
      <c r="CG665">
        <v>10</v>
      </c>
      <c r="CH665">
        <f ca="1">INDIRECT(ADDRESS(11+(MATCH(RIGHT(Table14[[#This Row],[spawner_sku]],LEN(Table14[[#This Row],[spawner_sku]])-FIND("/",Table14[[#This Row],[spawner_sku]])),Table1[Entity Prefab])),10,1,1,"Entities"))</f>
        <v>25</v>
      </c>
      <c r="CI665">
        <f ca="1">ROUND((Table14[[#This Row],[XP]]*Table14[[#This Row],[entity_spawned (AVG)]])*(Table14[[#This Row],[activating_chance]]/100),0)</f>
        <v>3</v>
      </c>
      <c r="CJ665" s="73" t="s">
        <v>351</v>
      </c>
    </row>
    <row r="666" spans="2:88" x14ac:dyDescent="0.25">
      <c r="B666" s="74" t="s">
        <v>408</v>
      </c>
      <c r="C666">
        <v>1</v>
      </c>
      <c r="D666" s="76">
        <v>240</v>
      </c>
      <c r="E666" s="76">
        <v>100</v>
      </c>
      <c r="F666" s="76">
        <f ca="1">INDIRECT(ADDRESS(11+(MATCH(RIGHT(Table245[[#This Row],[spawner_sku]],LEN(Table245[[#This Row],[spawner_sku]])-FIND("/",Table245[[#This Row],[spawner_sku]])),Table1[Entity Prefab])),10,1,1,"Entities"))</f>
        <v>50</v>
      </c>
      <c r="G666" s="76">
        <f ca="1">ROUND((Table245[[#This Row],[XP]]*Table245[[#This Row],[entity_spawned (AVG)]])*(Table245[[#This Row],[activating_chance]]/100),0)</f>
        <v>50</v>
      </c>
      <c r="H666" s="73" t="s">
        <v>351</v>
      </c>
      <c r="CD666" t="s">
        <v>515</v>
      </c>
      <c r="CE666">
        <v>1</v>
      </c>
      <c r="CF666">
        <v>140</v>
      </c>
      <c r="CG666">
        <v>100</v>
      </c>
      <c r="CH666">
        <f ca="1">INDIRECT(ADDRESS(11+(MATCH(RIGHT(Table14[[#This Row],[spawner_sku]],LEN(Table14[[#This Row],[spawner_sku]])-FIND("/",Table14[[#This Row],[spawner_sku]])),Table1[Entity Prefab])),10,1,1,"Entities"))</f>
        <v>25</v>
      </c>
      <c r="CI666">
        <f ca="1">ROUND((Table14[[#This Row],[XP]]*Table14[[#This Row],[entity_spawned (AVG)]])*(Table14[[#This Row],[activating_chance]]/100),0)</f>
        <v>25</v>
      </c>
      <c r="CJ666" s="73" t="s">
        <v>351</v>
      </c>
    </row>
    <row r="667" spans="2:88" x14ac:dyDescent="0.25">
      <c r="B667" s="74" t="s">
        <v>346</v>
      </c>
      <c r="C667">
        <v>1</v>
      </c>
      <c r="D667" s="76">
        <v>250</v>
      </c>
      <c r="E667" s="76">
        <v>100</v>
      </c>
      <c r="F667" s="76">
        <f ca="1">INDIRECT(ADDRESS(11+(MATCH(RIGHT(Table245[[#This Row],[spawner_sku]],LEN(Table245[[#This Row],[spawner_sku]])-FIND("/",Table245[[#This Row],[spawner_sku]])),Table1[Entity Prefab])),10,1,1,"Entities"))</f>
        <v>50</v>
      </c>
      <c r="G667" s="76">
        <f ca="1">ROUND((Table245[[#This Row],[XP]]*Table245[[#This Row],[entity_spawned (AVG)]])*(Table245[[#This Row],[activating_chance]]/100),0)</f>
        <v>50</v>
      </c>
      <c r="H667" s="73" t="s">
        <v>351</v>
      </c>
      <c r="CD667" t="s">
        <v>515</v>
      </c>
      <c r="CE667">
        <v>1</v>
      </c>
      <c r="CF667">
        <v>140</v>
      </c>
      <c r="CG667">
        <v>100</v>
      </c>
      <c r="CH667">
        <f ca="1">INDIRECT(ADDRESS(11+(MATCH(RIGHT(Table14[[#This Row],[spawner_sku]],LEN(Table14[[#This Row],[spawner_sku]])-FIND("/",Table14[[#This Row],[spawner_sku]])),Table1[Entity Prefab])),10,1,1,"Entities"))</f>
        <v>25</v>
      </c>
      <c r="CI667">
        <f ca="1">ROUND((Table14[[#This Row],[XP]]*Table14[[#This Row],[entity_spawned (AVG)]])*(Table14[[#This Row],[activating_chance]]/100),0)</f>
        <v>25</v>
      </c>
      <c r="CJ667" s="73" t="s">
        <v>351</v>
      </c>
    </row>
    <row r="668" spans="2:88" x14ac:dyDescent="0.25">
      <c r="B668" s="74" t="s">
        <v>346</v>
      </c>
      <c r="C668">
        <v>1</v>
      </c>
      <c r="D668" s="76">
        <v>240</v>
      </c>
      <c r="E668" s="76">
        <v>100</v>
      </c>
      <c r="F668" s="76">
        <f ca="1">INDIRECT(ADDRESS(11+(MATCH(RIGHT(Table245[[#This Row],[spawner_sku]],LEN(Table245[[#This Row],[spawner_sku]])-FIND("/",Table245[[#This Row],[spawner_sku]])),Table1[Entity Prefab])),10,1,1,"Entities"))</f>
        <v>50</v>
      </c>
      <c r="G668" s="76">
        <f ca="1">ROUND((Table245[[#This Row],[XP]]*Table245[[#This Row],[entity_spawned (AVG)]])*(Table245[[#This Row],[activating_chance]]/100),0)</f>
        <v>50</v>
      </c>
      <c r="H668" s="73" t="s">
        <v>351</v>
      </c>
      <c r="CD668" t="s">
        <v>515</v>
      </c>
      <c r="CE668">
        <v>1</v>
      </c>
      <c r="CF668">
        <v>140</v>
      </c>
      <c r="CG668">
        <v>30</v>
      </c>
      <c r="CH668">
        <f ca="1">INDIRECT(ADDRESS(11+(MATCH(RIGHT(Table14[[#This Row],[spawner_sku]],LEN(Table14[[#This Row],[spawner_sku]])-FIND("/",Table14[[#This Row],[spawner_sku]])),Table1[Entity Prefab])),10,1,1,"Entities"))</f>
        <v>25</v>
      </c>
      <c r="CI668">
        <f ca="1">ROUND((Table14[[#This Row],[XP]]*Table14[[#This Row],[entity_spawned (AVG)]])*(Table14[[#This Row],[activating_chance]]/100),0)</f>
        <v>8</v>
      </c>
      <c r="CJ668" s="73" t="s">
        <v>351</v>
      </c>
    </row>
    <row r="669" spans="2:88" x14ac:dyDescent="0.25">
      <c r="B669" s="74" t="s">
        <v>536</v>
      </c>
      <c r="C669">
        <v>1</v>
      </c>
      <c r="D669" s="76">
        <v>220</v>
      </c>
      <c r="E669" s="76">
        <v>100</v>
      </c>
      <c r="F669" s="76">
        <f ca="1">INDIRECT(ADDRESS(11+(MATCH(RIGHT(Table245[[#This Row],[spawner_sku]],LEN(Table245[[#This Row],[spawner_sku]])-FIND("/",Table245[[#This Row],[spawner_sku]])),Table1[Entity Prefab])),10,1,1,"Entities"))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">
        <v>351</v>
      </c>
      <c r="CD669" t="s">
        <v>515</v>
      </c>
      <c r="CE669">
        <v>1</v>
      </c>
      <c r="CF669">
        <v>140</v>
      </c>
      <c r="CG669">
        <v>30</v>
      </c>
      <c r="CH669">
        <f ca="1">INDIRECT(ADDRESS(11+(MATCH(RIGHT(Table14[[#This Row],[spawner_sku]],LEN(Table14[[#This Row],[spawner_sku]])-FIND("/",Table14[[#This Row],[spawner_sku]])),Table1[Entity Prefab])),10,1,1,"Entities"))</f>
        <v>25</v>
      </c>
      <c r="CI669">
        <f ca="1">ROUND((Table14[[#This Row],[XP]]*Table14[[#This Row],[entity_spawned (AVG)]])*(Table14[[#This Row],[activating_chance]]/100),0)</f>
        <v>8</v>
      </c>
      <c r="CJ669" s="73" t="s">
        <v>351</v>
      </c>
    </row>
    <row r="670" spans="2:88" x14ac:dyDescent="0.25">
      <c r="B670" s="74" t="s">
        <v>536</v>
      </c>
      <c r="C670">
        <v>1</v>
      </c>
      <c r="D670" s="76">
        <v>220</v>
      </c>
      <c r="E670" s="76">
        <v>100</v>
      </c>
      <c r="F670" s="76">
        <f ca="1">INDIRECT(ADDRESS(11+(MATCH(RIGHT(Table245[[#This Row],[spawner_sku]],LEN(Table245[[#This Row],[spawner_sku]])-FIND("/",Table245[[#This Row],[spawner_sku]])),Table1[Entity Prefab])),10,1,1,"Entities"))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">
        <v>351</v>
      </c>
      <c r="CD670" t="s">
        <v>515</v>
      </c>
      <c r="CE670">
        <v>1</v>
      </c>
      <c r="CF670">
        <v>140</v>
      </c>
      <c r="CG670">
        <v>30</v>
      </c>
      <c r="CH670">
        <f ca="1">INDIRECT(ADDRESS(11+(MATCH(RIGHT(Table14[[#This Row],[spawner_sku]],LEN(Table14[[#This Row],[spawner_sku]])-FIND("/",Table14[[#This Row],[spawner_sku]])),Table1[Entity Prefab])),10,1,1,"Entities"))</f>
        <v>25</v>
      </c>
      <c r="CI670">
        <f ca="1">ROUND((Table14[[#This Row],[XP]]*Table14[[#This Row],[entity_spawned (AVG)]])*(Table14[[#This Row],[activating_chance]]/100),0)</f>
        <v>8</v>
      </c>
      <c r="CJ670" s="73" t="s">
        <v>351</v>
      </c>
    </row>
    <row r="671" spans="2:88" x14ac:dyDescent="0.25">
      <c r="CD671" t="s">
        <v>515</v>
      </c>
      <c r="CE671">
        <v>1</v>
      </c>
      <c r="CF671">
        <v>140</v>
      </c>
      <c r="CG671">
        <v>100</v>
      </c>
      <c r="CH671">
        <f ca="1">INDIRECT(ADDRESS(11+(MATCH(RIGHT(Table14[[#This Row],[spawner_sku]],LEN(Table14[[#This Row],[spawner_sku]])-FIND("/",Table14[[#This Row],[spawner_sku]])),Table1[Entity Prefab])),10,1,1,"Entities"))</f>
        <v>25</v>
      </c>
      <c r="CI671">
        <f ca="1">ROUND((Table14[[#This Row],[XP]]*Table14[[#This Row],[entity_spawned (AVG)]])*(Table14[[#This Row],[activating_chance]]/100),0)</f>
        <v>25</v>
      </c>
      <c r="CJ671" s="73" t="s">
        <v>351</v>
      </c>
    </row>
    <row r="672" spans="2:88" x14ac:dyDescent="0.25">
      <c r="CD672" t="s">
        <v>515</v>
      </c>
      <c r="CE672">
        <v>1</v>
      </c>
      <c r="CF672">
        <v>140</v>
      </c>
      <c r="CG672">
        <v>100</v>
      </c>
      <c r="CH672">
        <f ca="1">INDIRECT(ADDRESS(11+(MATCH(RIGHT(Table14[[#This Row],[spawner_sku]],LEN(Table14[[#This Row],[spawner_sku]])-FIND("/",Table14[[#This Row],[spawner_sku]])),Table1[Entity Prefab])),10,1,1,"Entities"))</f>
        <v>25</v>
      </c>
      <c r="CI672">
        <f ca="1">ROUND((Table14[[#This Row],[XP]]*Table14[[#This Row],[entity_spawned (AVG)]])*(Table14[[#This Row],[activating_chance]]/100),0)</f>
        <v>25</v>
      </c>
      <c r="CJ672" s="73" t="s">
        <v>351</v>
      </c>
    </row>
    <row r="673" spans="82:88" x14ac:dyDescent="0.25">
      <c r="CD673" t="s">
        <v>515</v>
      </c>
      <c r="CE673">
        <v>1</v>
      </c>
      <c r="CF673">
        <v>140</v>
      </c>
      <c r="CG673">
        <v>80</v>
      </c>
      <c r="CH673">
        <f ca="1">INDIRECT(ADDRESS(11+(MATCH(RIGHT(Table14[[#This Row],[spawner_sku]],LEN(Table14[[#This Row],[spawner_sku]])-FIND("/",Table14[[#This Row],[spawner_sku]])),Table1[Entity Prefab])),10,1,1,"Entities"))</f>
        <v>25</v>
      </c>
      <c r="CI673">
        <f ca="1">ROUND((Table14[[#This Row],[XP]]*Table14[[#This Row],[entity_spawned (AVG)]])*(Table14[[#This Row],[activating_chance]]/100),0)</f>
        <v>20</v>
      </c>
      <c r="CJ673" s="73" t="s">
        <v>351</v>
      </c>
    </row>
    <row r="674" spans="82:88" x14ac:dyDescent="0.25">
      <c r="CD674" t="s">
        <v>515</v>
      </c>
      <c r="CE674">
        <v>1</v>
      </c>
      <c r="CF674">
        <v>140</v>
      </c>
      <c r="CG674">
        <v>80</v>
      </c>
      <c r="CH674">
        <f ca="1">INDIRECT(ADDRESS(11+(MATCH(RIGHT(Table14[[#This Row],[spawner_sku]],LEN(Table14[[#This Row],[spawner_sku]])-FIND("/",Table14[[#This Row],[spawner_sku]])),Table1[Entity Prefab])),10,1,1,"Entities"))</f>
        <v>25</v>
      </c>
      <c r="CI674">
        <f ca="1">ROUND((Table14[[#This Row],[XP]]*Table14[[#This Row],[entity_spawned (AVG)]])*(Table14[[#This Row],[activating_chance]]/100),0)</f>
        <v>20</v>
      </c>
      <c r="CJ674" s="73" t="s">
        <v>351</v>
      </c>
    </row>
    <row r="675" spans="82:88" x14ac:dyDescent="0.25">
      <c r="CD675" t="s">
        <v>515</v>
      </c>
      <c r="CE675">
        <v>1</v>
      </c>
      <c r="CF675">
        <v>140</v>
      </c>
      <c r="CG675">
        <v>100</v>
      </c>
      <c r="CH675">
        <f ca="1">INDIRECT(ADDRESS(11+(MATCH(RIGHT(Table14[[#This Row],[spawner_sku]],LEN(Table14[[#This Row],[spawner_sku]])-FIND("/",Table14[[#This Row],[spawner_sku]])),Table1[Entity Prefab])),10,1,1,"Entities"))</f>
        <v>25</v>
      </c>
      <c r="CI675">
        <f ca="1">ROUND((Table14[[#This Row],[XP]]*Table14[[#This Row],[entity_spawned (AVG)]])*(Table14[[#This Row],[activating_chance]]/100),0)</f>
        <v>25</v>
      </c>
      <c r="CJ675" s="73" t="s">
        <v>351</v>
      </c>
    </row>
    <row r="676" spans="82:88" x14ac:dyDescent="0.25">
      <c r="CD676" t="s">
        <v>410</v>
      </c>
      <c r="CE676">
        <v>5</v>
      </c>
      <c r="CF676">
        <v>120</v>
      </c>
      <c r="CG676">
        <v>70</v>
      </c>
      <c r="CH676">
        <f ca="1">INDIRECT(ADDRESS(11+(MATCH(RIGHT(Table14[[#This Row],[spawner_sku]],LEN(Table14[[#This Row],[spawner_sku]])-FIND("/",Table14[[#This Row],[spawner_sku]])),Table1[Entity Prefab])),10,1,1,"Entities"))</f>
        <v>25</v>
      </c>
      <c r="CI676">
        <f ca="1">ROUND((Table14[[#This Row],[XP]]*Table14[[#This Row],[entity_spawned (AVG)]])*(Table14[[#This Row],[activating_chance]]/100),0)</f>
        <v>88</v>
      </c>
      <c r="CJ676" s="73" t="s">
        <v>351</v>
      </c>
    </row>
    <row r="677" spans="82:88" x14ac:dyDescent="0.25">
      <c r="CD677" t="s">
        <v>410</v>
      </c>
      <c r="CE677">
        <v>5</v>
      </c>
      <c r="CF677">
        <v>120</v>
      </c>
      <c r="CG677">
        <v>100</v>
      </c>
      <c r="CH677">
        <f ca="1">INDIRECT(ADDRESS(11+(MATCH(RIGHT(Table14[[#This Row],[spawner_sku]],LEN(Table14[[#This Row],[spawner_sku]])-FIND("/",Table14[[#This Row],[spawner_sku]])),Table1[Entity Prefab])),10,1,1,"Entities"))</f>
        <v>25</v>
      </c>
      <c r="CI677">
        <f ca="1">ROUND((Table14[[#This Row],[XP]]*Table14[[#This Row],[entity_spawned (AVG)]])*(Table14[[#This Row],[activating_chance]]/100),0)</f>
        <v>125</v>
      </c>
      <c r="CJ677" s="73" t="s">
        <v>351</v>
      </c>
    </row>
    <row r="678" spans="82:88" x14ac:dyDescent="0.25">
      <c r="CD678" t="s">
        <v>410</v>
      </c>
      <c r="CE678">
        <v>5</v>
      </c>
      <c r="CF678">
        <v>120</v>
      </c>
      <c r="CG678">
        <v>100</v>
      </c>
      <c r="CH678">
        <f ca="1">INDIRECT(ADDRESS(11+(MATCH(RIGHT(Table14[[#This Row],[spawner_sku]],LEN(Table14[[#This Row],[spawner_sku]])-FIND("/",Table14[[#This Row],[spawner_sku]])),Table1[Entity Prefab])),10,1,1,"Entities"))</f>
        <v>25</v>
      </c>
      <c r="CI678">
        <f ca="1">ROUND((Table14[[#This Row],[XP]]*Table14[[#This Row],[entity_spawned (AVG)]])*(Table14[[#This Row],[activating_chance]]/100),0)</f>
        <v>125</v>
      </c>
      <c r="CJ678" s="73" t="s">
        <v>351</v>
      </c>
    </row>
    <row r="679" spans="82:88" x14ac:dyDescent="0.25">
      <c r="CD679" t="s">
        <v>410</v>
      </c>
      <c r="CE679">
        <v>6</v>
      </c>
      <c r="CF679">
        <v>120</v>
      </c>
      <c r="CG679">
        <v>100</v>
      </c>
      <c r="CH679">
        <f ca="1">INDIRECT(ADDRESS(11+(MATCH(RIGHT(Table14[[#This Row],[spawner_sku]],LEN(Table14[[#This Row],[spawner_sku]])-FIND("/",Table14[[#This Row],[spawner_sku]])),Table1[Entity Prefab])),10,1,1,"Entities"))</f>
        <v>25</v>
      </c>
      <c r="CI679">
        <f ca="1">ROUND((Table14[[#This Row],[XP]]*Table14[[#This Row],[entity_spawned (AVG)]])*(Table14[[#This Row],[activating_chance]]/100),0)</f>
        <v>150</v>
      </c>
      <c r="CJ679" s="73" t="s">
        <v>351</v>
      </c>
    </row>
    <row r="680" spans="82:88" x14ac:dyDescent="0.25">
      <c r="CD680" t="s">
        <v>410</v>
      </c>
      <c r="CE680">
        <v>3</v>
      </c>
      <c r="CF680">
        <v>120</v>
      </c>
      <c r="CG680">
        <v>100</v>
      </c>
      <c r="CH680">
        <f ca="1">INDIRECT(ADDRESS(11+(MATCH(RIGHT(Table14[[#This Row],[spawner_sku]],LEN(Table14[[#This Row],[spawner_sku]])-FIND("/",Table14[[#This Row],[spawner_sku]])),Table1[Entity Prefab])),10,1,1,"Entities"))</f>
        <v>25</v>
      </c>
      <c r="CI680">
        <f ca="1">ROUND((Table14[[#This Row],[XP]]*Table14[[#This Row],[entity_spawned (AVG)]])*(Table14[[#This Row],[activating_chance]]/100),0)</f>
        <v>75</v>
      </c>
      <c r="CJ680" s="73" t="s">
        <v>351</v>
      </c>
    </row>
    <row r="681" spans="82:88" x14ac:dyDescent="0.25">
      <c r="CD681" t="s">
        <v>410</v>
      </c>
      <c r="CE681">
        <v>3</v>
      </c>
      <c r="CF681">
        <v>120</v>
      </c>
      <c r="CG681">
        <v>30</v>
      </c>
      <c r="CH681">
        <f ca="1">INDIRECT(ADDRESS(11+(MATCH(RIGHT(Table14[[#This Row],[spawner_sku]],LEN(Table14[[#This Row],[spawner_sku]])-FIND("/",Table14[[#This Row],[spawner_sku]])),Table1[Entity Prefab])),10,1,1,"Entities"))</f>
        <v>25</v>
      </c>
      <c r="CI681">
        <f ca="1">ROUND((Table14[[#This Row],[XP]]*Table14[[#This Row],[entity_spawned (AVG)]])*(Table14[[#This Row],[activating_chance]]/100),0)</f>
        <v>23</v>
      </c>
      <c r="CJ681" s="73" t="s">
        <v>351</v>
      </c>
    </row>
    <row r="682" spans="82:88" x14ac:dyDescent="0.25">
      <c r="CD682" t="s">
        <v>410</v>
      </c>
      <c r="CE682">
        <v>2</v>
      </c>
      <c r="CF682">
        <v>100</v>
      </c>
      <c r="CG682">
        <v>100</v>
      </c>
      <c r="CH682">
        <f ca="1">INDIRECT(ADDRESS(11+(MATCH(RIGHT(Table14[[#This Row],[spawner_sku]],LEN(Table14[[#This Row],[spawner_sku]])-FIND("/",Table14[[#This Row],[spawner_sku]])),Table1[Entity Prefab])),10,1,1,"Entities"))</f>
        <v>25</v>
      </c>
      <c r="CI682">
        <f ca="1">ROUND((Table14[[#This Row],[XP]]*Table14[[#This Row],[entity_spawned (AVG)]])*(Table14[[#This Row],[activating_chance]]/100),0)</f>
        <v>50</v>
      </c>
      <c r="CJ682" s="73" t="s">
        <v>351</v>
      </c>
    </row>
    <row r="683" spans="82:88" x14ac:dyDescent="0.25">
      <c r="CD683" t="s">
        <v>410</v>
      </c>
      <c r="CE683">
        <v>3</v>
      </c>
      <c r="CF683">
        <v>120</v>
      </c>
      <c r="CG683">
        <v>100</v>
      </c>
      <c r="CH683">
        <f ca="1">INDIRECT(ADDRESS(11+(MATCH(RIGHT(Table14[[#This Row],[spawner_sku]],LEN(Table14[[#This Row],[spawner_sku]])-FIND("/",Table14[[#This Row],[spawner_sku]])),Table1[Entity Prefab])),10,1,1,"Entities"))</f>
        <v>25</v>
      </c>
      <c r="CI683">
        <f ca="1">ROUND((Table14[[#This Row],[XP]]*Table14[[#This Row],[entity_spawned (AVG)]])*(Table14[[#This Row],[activating_chance]]/100),0)</f>
        <v>75</v>
      </c>
      <c r="CJ683" s="73" t="s">
        <v>351</v>
      </c>
    </row>
    <row r="684" spans="82:88" x14ac:dyDescent="0.25">
      <c r="CD684" t="s">
        <v>410</v>
      </c>
      <c r="CE684">
        <v>1</v>
      </c>
      <c r="CF684">
        <v>70</v>
      </c>
      <c r="CG684">
        <v>100</v>
      </c>
      <c r="CH684">
        <f ca="1">INDIRECT(ADDRESS(11+(MATCH(RIGHT(Table14[[#This Row],[spawner_sku]],LEN(Table14[[#This Row],[spawner_sku]])-FIND("/",Table14[[#This Row],[spawner_sku]])),Table1[Entity Prefab])),10,1,1,"Entities"))</f>
        <v>25</v>
      </c>
      <c r="CI684">
        <f ca="1">ROUND((Table14[[#This Row],[XP]]*Table14[[#This Row],[entity_spawned (AVG)]])*(Table14[[#This Row],[activating_chance]]/100),0)</f>
        <v>25</v>
      </c>
      <c r="CJ684" s="73" t="s">
        <v>351</v>
      </c>
    </row>
    <row r="685" spans="82:88" x14ac:dyDescent="0.25">
      <c r="CD685" t="s">
        <v>410</v>
      </c>
      <c r="CE685">
        <v>6</v>
      </c>
      <c r="CF685">
        <v>120</v>
      </c>
      <c r="CG685">
        <v>10</v>
      </c>
      <c r="CH685">
        <f ca="1">INDIRECT(ADDRESS(11+(MATCH(RIGHT(Table14[[#This Row],[spawner_sku]],LEN(Table14[[#This Row],[spawner_sku]])-FIND("/",Table14[[#This Row],[spawner_sku]])),Table1[Entity Prefab])),10,1,1,"Entities"))</f>
        <v>25</v>
      </c>
      <c r="CI685">
        <f ca="1">ROUND((Table14[[#This Row],[XP]]*Table14[[#This Row],[entity_spawned (AVG)]])*(Table14[[#This Row],[activating_chance]]/100),0)</f>
        <v>15</v>
      </c>
      <c r="CJ685" s="73" t="s">
        <v>351</v>
      </c>
    </row>
    <row r="686" spans="82:88" x14ac:dyDescent="0.25">
      <c r="CD686" t="s">
        <v>410</v>
      </c>
      <c r="CE686">
        <v>1</v>
      </c>
      <c r="CF686">
        <v>90</v>
      </c>
      <c r="CG686">
        <v>80</v>
      </c>
      <c r="CH686">
        <f ca="1">INDIRECT(ADDRESS(11+(MATCH(RIGHT(Table14[[#This Row],[spawner_sku]],LEN(Table14[[#This Row],[spawner_sku]])-FIND("/",Table14[[#This Row],[spawner_sku]])),Table1[Entity Prefab])),10,1,1,"Entities"))</f>
        <v>25</v>
      </c>
      <c r="CI686">
        <f ca="1">ROUND((Table14[[#This Row],[XP]]*Table14[[#This Row],[entity_spawned (AVG)]])*(Table14[[#This Row],[activating_chance]]/100),0)</f>
        <v>20</v>
      </c>
      <c r="CJ686" s="73" t="s">
        <v>351</v>
      </c>
    </row>
    <row r="687" spans="82:88" x14ac:dyDescent="0.25">
      <c r="CD687" t="s">
        <v>410</v>
      </c>
      <c r="CE687">
        <v>5</v>
      </c>
      <c r="CF687">
        <v>120</v>
      </c>
      <c r="CG687">
        <v>100</v>
      </c>
      <c r="CH687">
        <f ca="1">INDIRECT(ADDRESS(11+(MATCH(RIGHT(Table14[[#This Row],[spawner_sku]],LEN(Table14[[#This Row],[spawner_sku]])-FIND("/",Table14[[#This Row],[spawner_sku]])),Table1[Entity Prefab])),10,1,1,"Entities"))</f>
        <v>25</v>
      </c>
      <c r="CI687">
        <f ca="1">ROUND((Table14[[#This Row],[XP]]*Table14[[#This Row],[entity_spawned (AVG)]])*(Table14[[#This Row],[activating_chance]]/100),0)</f>
        <v>125</v>
      </c>
      <c r="CJ687" s="73" t="s">
        <v>351</v>
      </c>
    </row>
    <row r="688" spans="82:88" x14ac:dyDescent="0.25">
      <c r="CD688" t="s">
        <v>410</v>
      </c>
      <c r="CE688">
        <v>2</v>
      </c>
      <c r="CF688">
        <v>80</v>
      </c>
      <c r="CG688">
        <v>100</v>
      </c>
      <c r="CH688">
        <f ca="1">INDIRECT(ADDRESS(11+(MATCH(RIGHT(Table14[[#This Row],[spawner_sku]],LEN(Table14[[#This Row],[spawner_sku]])-FIND("/",Table14[[#This Row],[spawner_sku]])),Table1[Entity Prefab])),10,1,1,"Entities"))</f>
        <v>25</v>
      </c>
      <c r="CI688">
        <f ca="1">ROUND((Table14[[#This Row],[XP]]*Table14[[#This Row],[entity_spawned (AVG)]])*(Table14[[#This Row],[activating_chance]]/100),0)</f>
        <v>50</v>
      </c>
      <c r="CJ688" s="73" t="s">
        <v>351</v>
      </c>
    </row>
    <row r="689" spans="82:88" x14ac:dyDescent="0.25">
      <c r="CD689" t="s">
        <v>410</v>
      </c>
      <c r="CE689">
        <v>3</v>
      </c>
      <c r="CF689">
        <v>120</v>
      </c>
      <c r="CG689">
        <v>100</v>
      </c>
      <c r="CH689">
        <f ca="1">INDIRECT(ADDRESS(11+(MATCH(RIGHT(Table14[[#This Row],[spawner_sku]],LEN(Table14[[#This Row],[spawner_sku]])-FIND("/",Table14[[#This Row],[spawner_sku]])),Table1[Entity Prefab])),10,1,1,"Entities"))</f>
        <v>25</v>
      </c>
      <c r="CI689">
        <f ca="1">ROUND((Table14[[#This Row],[XP]]*Table14[[#This Row],[entity_spawned (AVG)]])*(Table14[[#This Row],[activating_chance]]/100),0)</f>
        <v>75</v>
      </c>
      <c r="CJ689" s="73" t="s">
        <v>351</v>
      </c>
    </row>
    <row r="690" spans="82:88" x14ac:dyDescent="0.25">
      <c r="CD690" t="s">
        <v>410</v>
      </c>
      <c r="CE690">
        <v>3</v>
      </c>
      <c r="CF690">
        <v>60</v>
      </c>
      <c r="CG690">
        <v>100</v>
      </c>
      <c r="CH690">
        <f ca="1">INDIRECT(ADDRESS(11+(MATCH(RIGHT(Table14[[#This Row],[spawner_sku]],LEN(Table14[[#This Row],[spawner_sku]])-FIND("/",Table14[[#This Row],[spawner_sku]])),Table1[Entity Prefab])),10,1,1,"Entities"))</f>
        <v>25</v>
      </c>
      <c r="CI690">
        <f ca="1">ROUND((Table14[[#This Row],[XP]]*Table14[[#This Row],[entity_spawned (AVG)]])*(Table14[[#This Row],[activating_chance]]/100),0)</f>
        <v>75</v>
      </c>
      <c r="CJ690" s="73" t="s">
        <v>351</v>
      </c>
    </row>
    <row r="691" spans="82:88" x14ac:dyDescent="0.25">
      <c r="CD691" t="s">
        <v>410</v>
      </c>
      <c r="CE691">
        <v>1</v>
      </c>
      <c r="CF691">
        <v>80</v>
      </c>
      <c r="CG691">
        <v>100</v>
      </c>
      <c r="CH691">
        <f ca="1">INDIRECT(ADDRESS(11+(MATCH(RIGHT(Table14[[#This Row],[spawner_sku]],LEN(Table14[[#This Row],[spawner_sku]])-FIND("/",Table14[[#This Row],[spawner_sku]])),Table1[Entity Prefab])),10,1,1,"Entities"))</f>
        <v>25</v>
      </c>
      <c r="CI691">
        <f ca="1">ROUND((Table14[[#This Row],[XP]]*Table14[[#This Row],[entity_spawned (AVG)]])*(Table14[[#This Row],[activating_chance]]/100),0)</f>
        <v>25</v>
      </c>
      <c r="CJ691" s="73" t="s">
        <v>351</v>
      </c>
    </row>
    <row r="692" spans="82:88" x14ac:dyDescent="0.25">
      <c r="CD692" t="s">
        <v>410</v>
      </c>
      <c r="CE692">
        <v>2</v>
      </c>
      <c r="CF692">
        <v>100</v>
      </c>
      <c r="CG692">
        <v>100</v>
      </c>
      <c r="CH692">
        <f ca="1">INDIRECT(ADDRESS(11+(MATCH(RIGHT(Table14[[#This Row],[spawner_sku]],LEN(Table14[[#This Row],[spawner_sku]])-FIND("/",Table14[[#This Row],[spawner_sku]])),Table1[Entity Prefab])),10,1,1,"Entities"))</f>
        <v>25</v>
      </c>
      <c r="CI692">
        <f ca="1">ROUND((Table14[[#This Row],[XP]]*Table14[[#This Row],[entity_spawned (AVG)]])*(Table14[[#This Row],[activating_chance]]/100),0)</f>
        <v>50</v>
      </c>
      <c r="CJ692" s="73" t="s">
        <v>351</v>
      </c>
    </row>
    <row r="693" spans="82:88" x14ac:dyDescent="0.25">
      <c r="CD693" t="s">
        <v>410</v>
      </c>
      <c r="CE693">
        <v>1</v>
      </c>
      <c r="CF693">
        <v>70</v>
      </c>
      <c r="CG693">
        <v>100</v>
      </c>
      <c r="CH693">
        <f ca="1">INDIRECT(ADDRESS(11+(MATCH(RIGHT(Table14[[#This Row],[spawner_sku]],LEN(Table14[[#This Row],[spawner_sku]])-FIND("/",Table14[[#This Row],[spawner_sku]])),Table1[Entity Prefab])),10,1,1,"Entities"))</f>
        <v>25</v>
      </c>
      <c r="CI693">
        <f ca="1">ROUND((Table14[[#This Row],[XP]]*Table14[[#This Row],[entity_spawned (AVG)]])*(Table14[[#This Row],[activating_chance]]/100),0)</f>
        <v>25</v>
      </c>
      <c r="CJ693" s="73" t="s">
        <v>351</v>
      </c>
    </row>
    <row r="694" spans="82:88" x14ac:dyDescent="0.25">
      <c r="CD694" t="s">
        <v>410</v>
      </c>
      <c r="CE694">
        <v>3</v>
      </c>
      <c r="CF694">
        <v>120</v>
      </c>
      <c r="CG694">
        <v>100</v>
      </c>
      <c r="CH694">
        <f ca="1">INDIRECT(ADDRESS(11+(MATCH(RIGHT(Table14[[#This Row],[spawner_sku]],LEN(Table14[[#This Row],[spawner_sku]])-FIND("/",Table14[[#This Row],[spawner_sku]])),Table1[Entity Prefab])),10,1,1,"Entities"))</f>
        <v>25</v>
      </c>
      <c r="CI694">
        <f ca="1">ROUND((Table14[[#This Row],[XP]]*Table14[[#This Row],[entity_spawned (AVG)]])*(Table14[[#This Row],[activating_chance]]/100),0)</f>
        <v>75</v>
      </c>
      <c r="CJ694" s="73" t="s">
        <v>351</v>
      </c>
    </row>
    <row r="695" spans="82:88" x14ac:dyDescent="0.25">
      <c r="CD695" t="s">
        <v>410</v>
      </c>
      <c r="CE695">
        <v>3</v>
      </c>
      <c r="CF695">
        <v>120</v>
      </c>
      <c r="CG695">
        <v>100</v>
      </c>
      <c r="CH695">
        <f ca="1">INDIRECT(ADDRESS(11+(MATCH(RIGHT(Table14[[#This Row],[spawner_sku]],LEN(Table14[[#This Row],[spawner_sku]])-FIND("/",Table14[[#This Row],[spawner_sku]])),Table1[Entity Prefab])),10,1,1,"Entities"))</f>
        <v>25</v>
      </c>
      <c r="CI695">
        <f ca="1">ROUND((Table14[[#This Row],[XP]]*Table14[[#This Row],[entity_spawned (AVG)]])*(Table14[[#This Row],[activating_chance]]/100),0)</f>
        <v>75</v>
      </c>
      <c r="CJ695" s="73" t="s">
        <v>351</v>
      </c>
    </row>
    <row r="696" spans="82:88" x14ac:dyDescent="0.25">
      <c r="CD696" t="s">
        <v>410</v>
      </c>
      <c r="CE696">
        <v>2</v>
      </c>
      <c r="CF696">
        <v>120</v>
      </c>
      <c r="CG696">
        <v>80</v>
      </c>
      <c r="CH696">
        <f ca="1">INDIRECT(ADDRESS(11+(MATCH(RIGHT(Table14[[#This Row],[spawner_sku]],LEN(Table14[[#This Row],[spawner_sku]])-FIND("/",Table14[[#This Row],[spawner_sku]])),Table1[Entity Prefab])),10,1,1,"Entities"))</f>
        <v>25</v>
      </c>
      <c r="CI696">
        <f ca="1">ROUND((Table14[[#This Row],[XP]]*Table14[[#This Row],[entity_spawned (AVG)]])*(Table14[[#This Row],[activating_chance]]/100),0)</f>
        <v>40</v>
      </c>
      <c r="CJ696" s="73" t="s">
        <v>351</v>
      </c>
    </row>
    <row r="697" spans="82:88" x14ac:dyDescent="0.25">
      <c r="CD697" t="s">
        <v>410</v>
      </c>
      <c r="CE697">
        <v>1</v>
      </c>
      <c r="CF697">
        <v>100</v>
      </c>
      <c r="CG697">
        <v>80</v>
      </c>
      <c r="CH697">
        <f ca="1">INDIRECT(ADDRESS(11+(MATCH(RIGHT(Table14[[#This Row],[spawner_sku]],LEN(Table14[[#This Row],[spawner_sku]])-FIND("/",Table14[[#This Row],[spawner_sku]])),Table1[Entity Prefab])),10,1,1,"Entities"))</f>
        <v>25</v>
      </c>
      <c r="CI697">
        <f ca="1">ROUND((Table14[[#This Row],[XP]]*Table14[[#This Row],[entity_spawned (AVG)]])*(Table14[[#This Row],[activating_chance]]/100),0)</f>
        <v>20</v>
      </c>
      <c r="CJ697" s="73" t="s">
        <v>351</v>
      </c>
    </row>
    <row r="698" spans="82:88" x14ac:dyDescent="0.25">
      <c r="CD698" t="s">
        <v>410</v>
      </c>
      <c r="CE698">
        <v>6</v>
      </c>
      <c r="CF698">
        <v>120</v>
      </c>
      <c r="CG698">
        <v>100</v>
      </c>
      <c r="CH698">
        <f ca="1">INDIRECT(ADDRESS(11+(MATCH(RIGHT(Table14[[#This Row],[spawner_sku]],LEN(Table14[[#This Row],[spawner_sku]])-FIND("/",Table14[[#This Row],[spawner_sku]])),Table1[Entity Prefab])),10,1,1,"Entities"))</f>
        <v>25</v>
      </c>
      <c r="CI698">
        <f ca="1">ROUND((Table14[[#This Row],[XP]]*Table14[[#This Row],[entity_spawned (AVG)]])*(Table14[[#This Row],[activating_chance]]/100),0)</f>
        <v>150</v>
      </c>
      <c r="CJ698" s="73" t="s">
        <v>351</v>
      </c>
    </row>
    <row r="699" spans="82:88" x14ac:dyDescent="0.25">
      <c r="CD699" t="s">
        <v>410</v>
      </c>
      <c r="CE699">
        <v>1</v>
      </c>
      <c r="CF699">
        <v>70</v>
      </c>
      <c r="CG699">
        <v>100</v>
      </c>
      <c r="CH699">
        <f ca="1">INDIRECT(ADDRESS(11+(MATCH(RIGHT(Table14[[#This Row],[spawner_sku]],LEN(Table14[[#This Row],[spawner_sku]])-FIND("/",Table14[[#This Row],[spawner_sku]])),Table1[Entity Prefab])),10,1,1,"Entities"))</f>
        <v>25</v>
      </c>
      <c r="CI699">
        <f ca="1">ROUND((Table14[[#This Row],[XP]]*Table14[[#This Row],[entity_spawned (AVG)]])*(Table14[[#This Row],[activating_chance]]/100),0)</f>
        <v>25</v>
      </c>
      <c r="CJ699" s="73" t="s">
        <v>351</v>
      </c>
    </row>
    <row r="700" spans="82:88" x14ac:dyDescent="0.25">
      <c r="CD700" t="s">
        <v>410</v>
      </c>
      <c r="CE700">
        <v>2</v>
      </c>
      <c r="CF700">
        <v>90</v>
      </c>
      <c r="CG700">
        <v>100</v>
      </c>
      <c r="CH700">
        <f ca="1">INDIRECT(ADDRESS(11+(MATCH(RIGHT(Table14[[#This Row],[spawner_sku]],LEN(Table14[[#This Row],[spawner_sku]])-FIND("/",Table14[[#This Row],[spawner_sku]])),Table1[Entity Prefab])),10,1,1,"Entities"))</f>
        <v>25</v>
      </c>
      <c r="CI700">
        <f ca="1">ROUND((Table14[[#This Row],[XP]]*Table14[[#This Row],[entity_spawned (AVG)]])*(Table14[[#This Row],[activating_chance]]/100),0)</f>
        <v>50</v>
      </c>
      <c r="CJ700" s="73" t="s">
        <v>351</v>
      </c>
    </row>
    <row r="701" spans="82:88" x14ac:dyDescent="0.25">
      <c r="CD701" t="s">
        <v>410</v>
      </c>
      <c r="CE701">
        <v>3</v>
      </c>
      <c r="CF701">
        <v>100</v>
      </c>
      <c r="CG701">
        <v>100</v>
      </c>
      <c r="CH701">
        <f ca="1">INDIRECT(ADDRESS(11+(MATCH(RIGHT(Table14[[#This Row],[spawner_sku]],LEN(Table14[[#This Row],[spawner_sku]])-FIND("/",Table14[[#This Row],[spawner_sku]])),Table1[Entity Prefab])),10,1,1,"Entities"))</f>
        <v>25</v>
      </c>
      <c r="CI701">
        <f ca="1">ROUND((Table14[[#This Row],[XP]]*Table14[[#This Row],[entity_spawned (AVG)]])*(Table14[[#This Row],[activating_chance]]/100),0)</f>
        <v>75</v>
      </c>
      <c r="CJ701" s="73" t="s">
        <v>351</v>
      </c>
    </row>
    <row r="702" spans="82:88" x14ac:dyDescent="0.25">
      <c r="CD702" t="s">
        <v>410</v>
      </c>
      <c r="CE702">
        <v>1</v>
      </c>
      <c r="CF702">
        <v>120</v>
      </c>
      <c r="CG702">
        <v>5</v>
      </c>
      <c r="CH702">
        <f ca="1">INDIRECT(ADDRESS(11+(MATCH(RIGHT(Table14[[#This Row],[spawner_sku]],LEN(Table14[[#This Row],[spawner_sku]])-FIND("/",Table14[[#This Row],[spawner_sku]])),Table1[Entity Prefab])),10,1,1,"Entities"))</f>
        <v>25</v>
      </c>
      <c r="CI702">
        <f ca="1">ROUND((Table14[[#This Row],[XP]]*Table14[[#This Row],[entity_spawned (AVG)]])*(Table14[[#This Row],[activating_chance]]/100),0)</f>
        <v>1</v>
      </c>
      <c r="CJ702" s="73" t="s">
        <v>351</v>
      </c>
    </row>
    <row r="703" spans="82:88" x14ac:dyDescent="0.25">
      <c r="CD703" t="s">
        <v>410</v>
      </c>
      <c r="CE703">
        <v>2</v>
      </c>
      <c r="CF703">
        <v>40</v>
      </c>
      <c r="CG703">
        <v>100</v>
      </c>
      <c r="CH703">
        <f ca="1">INDIRECT(ADDRESS(11+(MATCH(RIGHT(Table14[[#This Row],[spawner_sku]],LEN(Table14[[#This Row],[spawner_sku]])-FIND("/",Table14[[#This Row],[spawner_sku]])),Table1[Entity Prefab])),10,1,1,"Entities"))</f>
        <v>25</v>
      </c>
      <c r="CI703">
        <f ca="1">ROUND((Table14[[#This Row],[XP]]*Table14[[#This Row],[entity_spawned (AVG)]])*(Table14[[#This Row],[activating_chance]]/100),0)</f>
        <v>50</v>
      </c>
      <c r="CJ703" s="73" t="s">
        <v>351</v>
      </c>
    </row>
    <row r="704" spans="82:88" x14ac:dyDescent="0.25">
      <c r="CD704" t="s">
        <v>410</v>
      </c>
      <c r="CE704">
        <v>6</v>
      </c>
      <c r="CF704">
        <v>120</v>
      </c>
      <c r="CG704">
        <v>100</v>
      </c>
      <c r="CH704">
        <f ca="1">INDIRECT(ADDRESS(11+(MATCH(RIGHT(Table14[[#This Row],[spawner_sku]],LEN(Table14[[#This Row],[spawner_sku]])-FIND("/",Table14[[#This Row],[spawner_sku]])),Table1[Entity Prefab])),10,1,1,"Entities"))</f>
        <v>25</v>
      </c>
      <c r="CI704">
        <f ca="1">ROUND((Table14[[#This Row],[XP]]*Table14[[#This Row],[entity_spawned (AVG)]])*(Table14[[#This Row],[activating_chance]]/100),0)</f>
        <v>150</v>
      </c>
      <c r="CJ704" s="73" t="s">
        <v>351</v>
      </c>
    </row>
    <row r="705" spans="82:88" x14ac:dyDescent="0.25">
      <c r="CD705" t="s">
        <v>410</v>
      </c>
      <c r="CE705">
        <v>3</v>
      </c>
      <c r="CF705">
        <v>60</v>
      </c>
      <c r="CG705">
        <v>100</v>
      </c>
      <c r="CH705">
        <f ca="1">INDIRECT(ADDRESS(11+(MATCH(RIGHT(Table14[[#This Row],[spawner_sku]],LEN(Table14[[#This Row],[spawner_sku]])-FIND("/",Table14[[#This Row],[spawner_sku]])),Table1[Entity Prefab])),10,1,1,"Entities"))</f>
        <v>25</v>
      </c>
      <c r="CI705">
        <f ca="1">ROUND((Table14[[#This Row],[XP]]*Table14[[#This Row],[entity_spawned (AVG)]])*(Table14[[#This Row],[activating_chance]]/100),0)</f>
        <v>75</v>
      </c>
      <c r="CJ705" s="73" t="s">
        <v>351</v>
      </c>
    </row>
    <row r="706" spans="82:88" x14ac:dyDescent="0.25">
      <c r="CD706" t="s">
        <v>410</v>
      </c>
      <c r="CE706">
        <v>5</v>
      </c>
      <c r="CF706">
        <v>120</v>
      </c>
      <c r="CG706">
        <v>100</v>
      </c>
      <c r="CH706">
        <f ca="1">INDIRECT(ADDRESS(11+(MATCH(RIGHT(Table14[[#This Row],[spawner_sku]],LEN(Table14[[#This Row],[spawner_sku]])-FIND("/",Table14[[#This Row],[spawner_sku]])),Table1[Entity Prefab])),10,1,1,"Entities"))</f>
        <v>25</v>
      </c>
      <c r="CI706">
        <f ca="1">ROUND((Table14[[#This Row],[XP]]*Table14[[#This Row],[entity_spawned (AVG)]])*(Table14[[#This Row],[activating_chance]]/100),0)</f>
        <v>125</v>
      </c>
      <c r="CJ706" s="73" t="s">
        <v>351</v>
      </c>
    </row>
    <row r="707" spans="82:88" x14ac:dyDescent="0.25">
      <c r="CD707" t="s">
        <v>410</v>
      </c>
      <c r="CE707">
        <v>2</v>
      </c>
      <c r="CF707">
        <v>90</v>
      </c>
      <c r="CG707">
        <v>100</v>
      </c>
      <c r="CH707">
        <f ca="1">INDIRECT(ADDRESS(11+(MATCH(RIGHT(Table14[[#This Row],[spawner_sku]],LEN(Table14[[#This Row],[spawner_sku]])-FIND("/",Table14[[#This Row],[spawner_sku]])),Table1[Entity Prefab])),10,1,1,"Entities"))</f>
        <v>25</v>
      </c>
      <c r="CI707">
        <f ca="1">ROUND((Table14[[#This Row],[XP]]*Table14[[#This Row],[entity_spawned (AVG)]])*(Table14[[#This Row],[activating_chance]]/100),0)</f>
        <v>50</v>
      </c>
      <c r="CJ707" s="73" t="s">
        <v>351</v>
      </c>
    </row>
    <row r="708" spans="82:88" x14ac:dyDescent="0.25">
      <c r="CD708" t="s">
        <v>410</v>
      </c>
      <c r="CE708">
        <v>3</v>
      </c>
      <c r="CF708">
        <v>90</v>
      </c>
      <c r="CG708">
        <v>100</v>
      </c>
      <c r="CH708">
        <f ca="1">INDIRECT(ADDRESS(11+(MATCH(RIGHT(Table14[[#This Row],[spawner_sku]],LEN(Table14[[#This Row],[spawner_sku]])-FIND("/",Table14[[#This Row],[spawner_sku]])),Table1[Entity Prefab])),10,1,1,"Entities"))</f>
        <v>25</v>
      </c>
      <c r="CI708">
        <f ca="1">ROUND((Table14[[#This Row],[XP]]*Table14[[#This Row],[entity_spawned (AVG)]])*(Table14[[#This Row],[activating_chance]]/100),0)</f>
        <v>75</v>
      </c>
      <c r="CJ708" s="73" t="s">
        <v>351</v>
      </c>
    </row>
    <row r="709" spans="82:88" x14ac:dyDescent="0.25">
      <c r="CD709" t="s">
        <v>410</v>
      </c>
      <c r="CE709">
        <v>2</v>
      </c>
      <c r="CF709">
        <v>60</v>
      </c>
      <c r="CG709">
        <v>3</v>
      </c>
      <c r="CH709">
        <f ca="1">INDIRECT(ADDRESS(11+(MATCH(RIGHT(Table14[[#This Row],[spawner_sku]],LEN(Table14[[#This Row],[spawner_sku]])-FIND("/",Table14[[#This Row],[spawner_sku]])),Table1[Entity Prefab])),10,1,1,"Entities"))</f>
        <v>25</v>
      </c>
      <c r="CI709">
        <f ca="1">ROUND((Table14[[#This Row],[XP]]*Table14[[#This Row],[entity_spawned (AVG)]])*(Table14[[#This Row],[activating_chance]]/100),0)</f>
        <v>2</v>
      </c>
      <c r="CJ709" s="73" t="s">
        <v>351</v>
      </c>
    </row>
    <row r="710" spans="82:88" x14ac:dyDescent="0.25">
      <c r="CD710" t="s">
        <v>410</v>
      </c>
      <c r="CE710">
        <v>3</v>
      </c>
      <c r="CF710">
        <v>120</v>
      </c>
      <c r="CG710">
        <v>100</v>
      </c>
      <c r="CH710">
        <f ca="1">INDIRECT(ADDRESS(11+(MATCH(RIGHT(Table14[[#This Row],[spawner_sku]],LEN(Table14[[#This Row],[spawner_sku]])-FIND("/",Table14[[#This Row],[spawner_sku]])),Table1[Entity Prefab])),10,1,1,"Entities"))</f>
        <v>25</v>
      </c>
      <c r="CI710">
        <f ca="1">ROUND((Table14[[#This Row],[XP]]*Table14[[#This Row],[entity_spawned (AVG)]])*(Table14[[#This Row],[activating_chance]]/100),0)</f>
        <v>75</v>
      </c>
      <c r="CJ710" s="73" t="s">
        <v>351</v>
      </c>
    </row>
    <row r="711" spans="82:88" x14ac:dyDescent="0.25">
      <c r="CD711" t="s">
        <v>410</v>
      </c>
      <c r="CE711">
        <v>1</v>
      </c>
      <c r="CF711">
        <v>120</v>
      </c>
      <c r="CG711">
        <v>100</v>
      </c>
      <c r="CH711">
        <f ca="1">INDIRECT(ADDRESS(11+(MATCH(RIGHT(Table14[[#This Row],[spawner_sku]],LEN(Table14[[#This Row],[spawner_sku]])-FIND("/",Table14[[#This Row],[spawner_sku]])),Table1[Entity Prefab])),10,1,1,"Entities"))</f>
        <v>25</v>
      </c>
      <c r="CI711">
        <f ca="1">ROUND((Table14[[#This Row],[XP]]*Table14[[#This Row],[entity_spawned (AVG)]])*(Table14[[#This Row],[activating_chance]]/100),0)</f>
        <v>25</v>
      </c>
      <c r="CJ711" s="73" t="s">
        <v>351</v>
      </c>
    </row>
    <row r="712" spans="82:88" x14ac:dyDescent="0.25">
      <c r="CD712" t="s">
        <v>410</v>
      </c>
      <c r="CE712">
        <v>6</v>
      </c>
      <c r="CF712">
        <v>120</v>
      </c>
      <c r="CG712">
        <v>100</v>
      </c>
      <c r="CH712">
        <f ca="1">INDIRECT(ADDRESS(11+(MATCH(RIGHT(Table14[[#This Row],[spawner_sku]],LEN(Table14[[#This Row],[spawner_sku]])-FIND("/",Table14[[#This Row],[spawner_sku]])),Table1[Entity Prefab])),10,1,1,"Entities"))</f>
        <v>25</v>
      </c>
      <c r="CI712">
        <f ca="1">ROUND((Table14[[#This Row],[XP]]*Table14[[#This Row],[entity_spawned (AVG)]])*(Table14[[#This Row],[activating_chance]]/100),0)</f>
        <v>150</v>
      </c>
      <c r="CJ712" s="73" t="s">
        <v>351</v>
      </c>
    </row>
    <row r="713" spans="82:88" x14ac:dyDescent="0.25">
      <c r="CD713" t="s">
        <v>410</v>
      </c>
      <c r="CE713">
        <v>3</v>
      </c>
      <c r="CF713">
        <v>120</v>
      </c>
      <c r="CG713">
        <v>80</v>
      </c>
      <c r="CH713">
        <f ca="1">INDIRECT(ADDRESS(11+(MATCH(RIGHT(Table14[[#This Row],[spawner_sku]],LEN(Table14[[#This Row],[spawner_sku]])-FIND("/",Table14[[#This Row],[spawner_sku]])),Table1[Entity Prefab])),10,1,1,"Entities"))</f>
        <v>25</v>
      </c>
      <c r="CI713">
        <f ca="1">ROUND((Table14[[#This Row],[XP]]*Table14[[#This Row],[entity_spawned (AVG)]])*(Table14[[#This Row],[activating_chance]]/100),0)</f>
        <v>60</v>
      </c>
      <c r="CJ713" s="73" t="s">
        <v>351</v>
      </c>
    </row>
    <row r="714" spans="82:88" x14ac:dyDescent="0.25">
      <c r="CD714" t="s">
        <v>410</v>
      </c>
      <c r="CE714">
        <v>5</v>
      </c>
      <c r="CF714">
        <v>120</v>
      </c>
      <c r="CG714">
        <v>70</v>
      </c>
      <c r="CH714">
        <f ca="1">INDIRECT(ADDRESS(11+(MATCH(RIGHT(Table14[[#This Row],[spawner_sku]],LEN(Table14[[#This Row],[spawner_sku]])-FIND("/",Table14[[#This Row],[spawner_sku]])),Table1[Entity Prefab])),10,1,1,"Entities"))</f>
        <v>25</v>
      </c>
      <c r="CI714">
        <f ca="1">ROUND((Table14[[#This Row],[XP]]*Table14[[#This Row],[entity_spawned (AVG)]])*(Table14[[#This Row],[activating_chance]]/100),0)</f>
        <v>88</v>
      </c>
      <c r="CJ714" s="73" t="s">
        <v>351</v>
      </c>
    </row>
    <row r="715" spans="82:88" x14ac:dyDescent="0.25">
      <c r="CD715" t="s">
        <v>410</v>
      </c>
      <c r="CE715">
        <v>6</v>
      </c>
      <c r="CF715">
        <v>100</v>
      </c>
      <c r="CG715">
        <v>100</v>
      </c>
      <c r="CH715">
        <f ca="1">INDIRECT(ADDRESS(11+(MATCH(RIGHT(Table14[[#This Row],[spawner_sku]],LEN(Table14[[#This Row],[spawner_sku]])-FIND("/",Table14[[#This Row],[spawner_sku]])),Table1[Entity Prefab])),10,1,1,"Entities"))</f>
        <v>25</v>
      </c>
      <c r="CI715">
        <f ca="1">ROUND((Table14[[#This Row],[XP]]*Table14[[#This Row],[entity_spawned (AVG)]])*(Table14[[#This Row],[activating_chance]]/100),0)</f>
        <v>150</v>
      </c>
      <c r="CJ715" s="73" t="s">
        <v>351</v>
      </c>
    </row>
    <row r="716" spans="82:88" x14ac:dyDescent="0.25">
      <c r="CD716" t="s">
        <v>468</v>
      </c>
      <c r="CE716">
        <v>1</v>
      </c>
      <c r="CF716">
        <v>70</v>
      </c>
      <c r="CG716">
        <v>80</v>
      </c>
      <c r="CH716">
        <f ca="1">INDIRECT(ADDRESS(11+(MATCH(RIGHT(Table14[[#This Row],[spawner_sku]],LEN(Table14[[#This Row],[spawner_sku]])-FIND("/",Table14[[#This Row],[spawner_sku]])),Table1[Entity Prefab])),10,1,1,"Entities"))</f>
        <v>25</v>
      </c>
      <c r="CI716">
        <f ca="1">ROUND((Table14[[#This Row],[XP]]*Table14[[#This Row],[entity_spawned (AVG)]])*(Table14[[#This Row],[activating_chance]]/100),0)</f>
        <v>20</v>
      </c>
      <c r="CJ716" s="73" t="s">
        <v>351</v>
      </c>
    </row>
    <row r="717" spans="82:88" x14ac:dyDescent="0.25">
      <c r="CD717" t="s">
        <v>256</v>
      </c>
      <c r="CE717">
        <v>1</v>
      </c>
      <c r="CF717">
        <v>170</v>
      </c>
      <c r="CG717">
        <v>100</v>
      </c>
      <c r="CH717">
        <f ca="1">INDIRECT(ADDRESS(11+(MATCH(RIGHT(Table14[[#This Row],[spawner_sku]],LEN(Table14[[#This Row],[spawner_sku]])-FIND("/",Table14[[#This Row],[spawner_sku]])),Table1[Entity Prefab])),10,1,1,"Entities"))</f>
        <v>70</v>
      </c>
      <c r="CI717">
        <f ca="1">ROUND((Table14[[#This Row],[XP]]*Table14[[#This Row],[entity_spawned (AVG)]])*(Table14[[#This Row],[activating_chance]]/100),0)</f>
        <v>70</v>
      </c>
      <c r="CJ717" s="73" t="s">
        <v>352</v>
      </c>
    </row>
    <row r="718" spans="82:88" x14ac:dyDescent="0.25">
      <c r="CD718" t="s">
        <v>256</v>
      </c>
      <c r="CE718">
        <v>1</v>
      </c>
      <c r="CF718">
        <v>170</v>
      </c>
      <c r="CG718">
        <v>100</v>
      </c>
      <c r="CH718">
        <f ca="1">INDIRECT(ADDRESS(11+(MATCH(RIGHT(Table14[[#This Row],[spawner_sku]],LEN(Table14[[#This Row],[spawner_sku]])-FIND("/",Table14[[#This Row],[spawner_sku]])),Table1[Entity Prefab])),10,1,1,"Entities"))</f>
        <v>70</v>
      </c>
      <c r="CI718">
        <f ca="1">ROUND((Table14[[#This Row],[XP]]*Table14[[#This Row],[entity_spawned (AVG)]])*(Table14[[#This Row],[activating_chance]]/100),0)</f>
        <v>70</v>
      </c>
      <c r="CJ718" s="73" t="s">
        <v>352</v>
      </c>
    </row>
    <row r="719" spans="82:88" x14ac:dyDescent="0.25">
      <c r="CD719" t="s">
        <v>256</v>
      </c>
      <c r="CE719">
        <v>1</v>
      </c>
      <c r="CF719">
        <v>170</v>
      </c>
      <c r="CG719">
        <v>100</v>
      </c>
      <c r="CH719">
        <f ca="1">INDIRECT(ADDRESS(11+(MATCH(RIGHT(Table14[[#This Row],[spawner_sku]],LEN(Table14[[#This Row],[spawner_sku]])-FIND("/",Table14[[#This Row],[spawner_sku]])),Table1[Entity Prefab])),10,1,1,"Entities"))</f>
        <v>70</v>
      </c>
      <c r="CI719">
        <f ca="1">ROUND((Table14[[#This Row],[XP]]*Table14[[#This Row],[entity_spawned (AVG)]])*(Table14[[#This Row],[activating_chance]]/100),0)</f>
        <v>70</v>
      </c>
      <c r="CJ719" s="73" t="s">
        <v>352</v>
      </c>
    </row>
    <row r="720" spans="82:88" x14ac:dyDescent="0.25">
      <c r="CD720" t="s">
        <v>256</v>
      </c>
      <c r="CE720">
        <v>1</v>
      </c>
      <c r="CF720">
        <v>170</v>
      </c>
      <c r="CG720">
        <v>100</v>
      </c>
      <c r="CH720">
        <f ca="1">INDIRECT(ADDRESS(11+(MATCH(RIGHT(Table14[[#This Row],[spawner_sku]],LEN(Table14[[#This Row],[spawner_sku]])-FIND("/",Table14[[#This Row],[spawner_sku]])),Table1[Entity Prefab])),10,1,1,"Entities"))</f>
        <v>70</v>
      </c>
      <c r="CI720">
        <f ca="1">ROUND((Table14[[#This Row],[XP]]*Table14[[#This Row],[entity_spawned (AVG)]])*(Table14[[#This Row],[activating_chance]]/100),0)</f>
        <v>70</v>
      </c>
      <c r="CJ720" s="73" t="s">
        <v>352</v>
      </c>
    </row>
    <row r="721" spans="82:88" x14ac:dyDescent="0.25">
      <c r="CD721" t="s">
        <v>256</v>
      </c>
      <c r="CE721">
        <v>1</v>
      </c>
      <c r="CF721">
        <v>170</v>
      </c>
      <c r="CG721">
        <v>80</v>
      </c>
      <c r="CH721">
        <f ca="1">INDIRECT(ADDRESS(11+(MATCH(RIGHT(Table14[[#This Row],[spawner_sku]],LEN(Table14[[#This Row],[spawner_sku]])-FIND("/",Table14[[#This Row],[spawner_sku]])),Table1[Entity Prefab])),10,1,1,"Entities"))</f>
        <v>70</v>
      </c>
      <c r="CI721">
        <f ca="1">ROUND((Table14[[#This Row],[XP]]*Table14[[#This Row],[entity_spawned (AVG)]])*(Table14[[#This Row],[activating_chance]]/100),0)</f>
        <v>56</v>
      </c>
      <c r="CJ721" s="73" t="s">
        <v>352</v>
      </c>
    </row>
    <row r="722" spans="82:88" x14ac:dyDescent="0.25">
      <c r="CD722" t="s">
        <v>257</v>
      </c>
      <c r="CE722">
        <v>1</v>
      </c>
      <c r="CF722">
        <v>170</v>
      </c>
      <c r="CG722">
        <v>30</v>
      </c>
      <c r="CH722">
        <f ca="1">INDIRECT(ADDRESS(11+(MATCH(RIGHT(Table14[[#This Row],[spawner_sku]],LEN(Table14[[#This Row],[spawner_sku]])-FIND("/",Table14[[#This Row],[spawner_sku]])),Table1[Entity Prefab])),10,1,1,"Entities"))</f>
        <v>70</v>
      </c>
      <c r="CI722">
        <f ca="1">ROUND((Table14[[#This Row],[XP]]*Table14[[#This Row],[entity_spawned (AVG)]])*(Table14[[#This Row],[activating_chance]]/100),0)</f>
        <v>21</v>
      </c>
      <c r="CJ722" s="73" t="s">
        <v>352</v>
      </c>
    </row>
    <row r="723" spans="82:88" x14ac:dyDescent="0.25">
      <c r="CD723" t="s">
        <v>257</v>
      </c>
      <c r="CE723">
        <v>1</v>
      </c>
      <c r="CF723">
        <v>170</v>
      </c>
      <c r="CG723">
        <v>100</v>
      </c>
      <c r="CH723">
        <f ca="1">INDIRECT(ADDRESS(11+(MATCH(RIGHT(Table14[[#This Row],[spawner_sku]],LEN(Table14[[#This Row],[spawner_sku]])-FIND("/",Table14[[#This Row],[spawner_sku]])),Table1[Entity Prefab])),10,1,1,"Entities"))</f>
        <v>70</v>
      </c>
      <c r="CI723">
        <f ca="1">ROUND((Table14[[#This Row],[XP]]*Table14[[#This Row],[entity_spawned (AVG)]])*(Table14[[#This Row],[activating_chance]]/100),0)</f>
        <v>70</v>
      </c>
      <c r="CJ723" s="73" t="s">
        <v>352</v>
      </c>
    </row>
    <row r="724" spans="82:88" x14ac:dyDescent="0.25">
      <c r="CD724" t="s">
        <v>258</v>
      </c>
      <c r="CE724">
        <v>1</v>
      </c>
      <c r="CF724">
        <v>150</v>
      </c>
      <c r="CG724">
        <v>80</v>
      </c>
      <c r="CH724">
        <f ca="1">INDIRECT(ADDRESS(11+(MATCH(RIGHT(Table14[[#This Row],[spawner_sku]],LEN(Table14[[#This Row],[spawner_sku]])-FIND("/",Table14[[#This Row],[spawner_sku]])),Table1[Entity Prefab])),10,1,1,"Entities"))</f>
        <v>25</v>
      </c>
      <c r="CI724">
        <f ca="1">ROUND((Table14[[#This Row],[XP]]*Table14[[#This Row],[entity_spawned (AVG)]])*(Table14[[#This Row],[activating_chance]]/100),0)</f>
        <v>20</v>
      </c>
      <c r="CJ724" s="73" t="s">
        <v>351</v>
      </c>
    </row>
    <row r="725" spans="82:88" x14ac:dyDescent="0.25">
      <c r="CD725" t="s">
        <v>258</v>
      </c>
      <c r="CE725">
        <v>1</v>
      </c>
      <c r="CF725">
        <v>150</v>
      </c>
      <c r="CG725">
        <v>80</v>
      </c>
      <c r="CH725">
        <f ca="1">INDIRECT(ADDRESS(11+(MATCH(RIGHT(Table14[[#This Row],[spawner_sku]],LEN(Table14[[#This Row],[spawner_sku]])-FIND("/",Table14[[#This Row],[spawner_sku]])),Table1[Entity Prefab])),10,1,1,"Entities"))</f>
        <v>25</v>
      </c>
      <c r="CI725">
        <f ca="1">ROUND((Table14[[#This Row],[XP]]*Table14[[#This Row],[entity_spawned (AVG)]])*(Table14[[#This Row],[activating_chance]]/100),0)</f>
        <v>20</v>
      </c>
      <c r="CJ725" s="73" t="s">
        <v>351</v>
      </c>
    </row>
    <row r="726" spans="82:88" x14ac:dyDescent="0.25">
      <c r="CD726" t="s">
        <v>258</v>
      </c>
      <c r="CE726">
        <v>1</v>
      </c>
      <c r="CF726">
        <v>90</v>
      </c>
      <c r="CG726">
        <v>80</v>
      </c>
      <c r="CH726">
        <f ca="1">INDIRECT(ADDRESS(11+(MATCH(RIGHT(Table14[[#This Row],[spawner_sku]],LEN(Table14[[#This Row],[spawner_sku]])-FIND("/",Table14[[#This Row],[spawner_sku]])),Table1[Entity Prefab])),10,1,1,"Entities"))</f>
        <v>25</v>
      </c>
      <c r="CI726">
        <f ca="1">ROUND((Table14[[#This Row],[XP]]*Table14[[#This Row],[entity_spawned (AVG)]])*(Table14[[#This Row],[activating_chance]]/100),0)</f>
        <v>20</v>
      </c>
      <c r="CJ726" s="73" t="s">
        <v>351</v>
      </c>
    </row>
    <row r="727" spans="82:88" x14ac:dyDescent="0.25">
      <c r="CD727" t="s">
        <v>258</v>
      </c>
      <c r="CE727">
        <v>1</v>
      </c>
      <c r="CF727">
        <v>100</v>
      </c>
      <c r="CG727">
        <v>100</v>
      </c>
      <c r="CH727">
        <f ca="1">INDIRECT(ADDRESS(11+(MATCH(RIGHT(Table14[[#This Row],[spawner_sku]],LEN(Table14[[#This Row],[spawner_sku]])-FIND("/",Table14[[#This Row],[spawner_sku]])),Table1[Entity Prefab])),10,1,1,"Entities"))</f>
        <v>25</v>
      </c>
      <c r="CI727">
        <f ca="1">ROUND((Table14[[#This Row],[XP]]*Table14[[#This Row],[entity_spawned (AVG)]])*(Table14[[#This Row],[activating_chance]]/100),0)</f>
        <v>25</v>
      </c>
      <c r="CJ727" s="73" t="s">
        <v>351</v>
      </c>
    </row>
    <row r="728" spans="82:88" x14ac:dyDescent="0.25">
      <c r="CD728" t="s">
        <v>258</v>
      </c>
      <c r="CE728">
        <v>1</v>
      </c>
      <c r="CF728">
        <v>100</v>
      </c>
      <c r="CG728">
        <v>100</v>
      </c>
      <c r="CH728">
        <f ca="1">INDIRECT(ADDRESS(11+(MATCH(RIGHT(Table14[[#This Row],[spawner_sku]],LEN(Table14[[#This Row],[spawner_sku]])-FIND("/",Table14[[#This Row],[spawner_sku]])),Table1[Entity Prefab])),10,1,1,"Entities"))</f>
        <v>25</v>
      </c>
      <c r="CI728">
        <f ca="1">ROUND((Table14[[#This Row],[XP]]*Table14[[#This Row],[entity_spawned (AVG)]])*(Table14[[#This Row],[activating_chance]]/100),0)</f>
        <v>25</v>
      </c>
      <c r="CJ728" s="73" t="s">
        <v>351</v>
      </c>
    </row>
    <row r="729" spans="82:88" x14ac:dyDescent="0.25">
      <c r="CD729" t="s">
        <v>258</v>
      </c>
      <c r="CE729">
        <v>1</v>
      </c>
      <c r="CF729">
        <v>150</v>
      </c>
      <c r="CG729">
        <v>100</v>
      </c>
      <c r="CH729">
        <f ca="1">INDIRECT(ADDRESS(11+(MATCH(RIGHT(Table14[[#This Row],[spawner_sku]],LEN(Table14[[#This Row],[spawner_sku]])-FIND("/",Table14[[#This Row],[spawner_sku]])),Table1[Entity Prefab])),10,1,1,"Entities"))</f>
        <v>25</v>
      </c>
      <c r="CI729">
        <f ca="1">ROUND((Table14[[#This Row],[XP]]*Table14[[#This Row],[entity_spawned (AVG)]])*(Table14[[#This Row],[activating_chance]]/100),0)</f>
        <v>25</v>
      </c>
      <c r="CJ729" s="73" t="s">
        <v>351</v>
      </c>
    </row>
    <row r="730" spans="82:88" x14ac:dyDescent="0.25">
      <c r="CD730" t="s">
        <v>258</v>
      </c>
      <c r="CE730">
        <v>1</v>
      </c>
      <c r="CF730">
        <v>100</v>
      </c>
      <c r="CG730">
        <v>100</v>
      </c>
      <c r="CH730">
        <f ca="1">INDIRECT(ADDRESS(11+(MATCH(RIGHT(Table14[[#This Row],[spawner_sku]],LEN(Table14[[#This Row],[spawner_sku]])-FIND("/",Table14[[#This Row],[spawner_sku]])),Table1[Entity Prefab])),10,1,1,"Entities"))</f>
        <v>25</v>
      </c>
      <c r="CI730">
        <f ca="1">ROUND((Table14[[#This Row],[XP]]*Table14[[#This Row],[entity_spawned (AVG)]])*(Table14[[#This Row],[activating_chance]]/100),0)</f>
        <v>25</v>
      </c>
      <c r="CJ730" s="73" t="s">
        <v>351</v>
      </c>
    </row>
    <row r="731" spans="82:88" x14ac:dyDescent="0.25">
      <c r="CD731" t="s">
        <v>258</v>
      </c>
      <c r="CE731">
        <v>1</v>
      </c>
      <c r="CF731">
        <v>150</v>
      </c>
      <c r="CG731">
        <v>80</v>
      </c>
      <c r="CH731">
        <f ca="1">INDIRECT(ADDRESS(11+(MATCH(RIGHT(Table14[[#This Row],[spawner_sku]],LEN(Table14[[#This Row],[spawner_sku]])-FIND("/",Table14[[#This Row],[spawner_sku]])),Table1[Entity Prefab])),10,1,1,"Entities"))</f>
        <v>25</v>
      </c>
      <c r="CI731">
        <f ca="1">ROUND((Table14[[#This Row],[XP]]*Table14[[#This Row],[entity_spawned (AVG)]])*(Table14[[#This Row],[activating_chance]]/100),0)</f>
        <v>20</v>
      </c>
      <c r="CJ731" s="73" t="s">
        <v>351</v>
      </c>
    </row>
    <row r="732" spans="82:88" x14ac:dyDescent="0.25">
      <c r="CD732" t="s">
        <v>258</v>
      </c>
      <c r="CE732">
        <v>1</v>
      </c>
      <c r="CF732">
        <v>150</v>
      </c>
      <c r="CG732">
        <v>30</v>
      </c>
      <c r="CH732">
        <f ca="1">INDIRECT(ADDRESS(11+(MATCH(RIGHT(Table14[[#This Row],[spawner_sku]],LEN(Table14[[#This Row],[spawner_sku]])-FIND("/",Table14[[#This Row],[spawner_sku]])),Table1[Entity Prefab])),10,1,1,"Entities"))</f>
        <v>25</v>
      </c>
      <c r="CI732">
        <f ca="1">ROUND((Table14[[#This Row],[XP]]*Table14[[#This Row],[entity_spawned (AVG)]])*(Table14[[#This Row],[activating_chance]]/100),0)</f>
        <v>8</v>
      </c>
      <c r="CJ732" s="73" t="s">
        <v>351</v>
      </c>
    </row>
    <row r="733" spans="82:88" x14ac:dyDescent="0.25">
      <c r="CD733" t="s">
        <v>258</v>
      </c>
      <c r="CE733">
        <v>1</v>
      </c>
      <c r="CF733">
        <v>150</v>
      </c>
      <c r="CG733">
        <v>30</v>
      </c>
      <c r="CH733">
        <f ca="1">INDIRECT(ADDRESS(11+(MATCH(RIGHT(Table14[[#This Row],[spawner_sku]],LEN(Table14[[#This Row],[spawner_sku]])-FIND("/",Table14[[#This Row],[spawner_sku]])),Table1[Entity Prefab])),10,1,1,"Entities"))</f>
        <v>25</v>
      </c>
      <c r="CI733">
        <f ca="1">ROUND((Table14[[#This Row],[XP]]*Table14[[#This Row],[entity_spawned (AVG)]])*(Table14[[#This Row],[activating_chance]]/100),0)</f>
        <v>8</v>
      </c>
      <c r="CJ733" s="73" t="s">
        <v>351</v>
      </c>
    </row>
    <row r="734" spans="82:88" x14ac:dyDescent="0.25">
      <c r="CD734" t="s">
        <v>258</v>
      </c>
      <c r="CE734">
        <v>1</v>
      </c>
      <c r="CF734">
        <v>90</v>
      </c>
      <c r="CG734">
        <v>100</v>
      </c>
      <c r="CH734">
        <f ca="1">INDIRECT(ADDRESS(11+(MATCH(RIGHT(Table14[[#This Row],[spawner_sku]],LEN(Table14[[#This Row],[spawner_sku]])-FIND("/",Table14[[#This Row],[spawner_sku]])),Table1[Entity Prefab])),10,1,1,"Entities"))</f>
        <v>25</v>
      </c>
      <c r="CI734">
        <f ca="1">ROUND((Table14[[#This Row],[XP]]*Table14[[#This Row],[entity_spawned (AVG)]])*(Table14[[#This Row],[activating_chance]]/100),0)</f>
        <v>25</v>
      </c>
      <c r="CJ734" s="73" t="s">
        <v>351</v>
      </c>
    </row>
    <row r="735" spans="82:88" x14ac:dyDescent="0.25">
      <c r="CD735" t="s">
        <v>258</v>
      </c>
      <c r="CE735">
        <v>1</v>
      </c>
      <c r="CF735">
        <v>150</v>
      </c>
      <c r="CG735">
        <v>80</v>
      </c>
      <c r="CH735">
        <f ca="1">INDIRECT(ADDRESS(11+(MATCH(RIGHT(Table14[[#This Row],[spawner_sku]],LEN(Table14[[#This Row],[spawner_sku]])-FIND("/",Table14[[#This Row],[spawner_sku]])),Table1[Entity Prefab])),10,1,1,"Entities"))</f>
        <v>25</v>
      </c>
      <c r="CI735">
        <f ca="1">ROUND((Table14[[#This Row],[XP]]*Table14[[#This Row],[entity_spawned (AVG)]])*(Table14[[#This Row],[activating_chance]]/100),0)</f>
        <v>20</v>
      </c>
      <c r="CJ735" s="73" t="s">
        <v>351</v>
      </c>
    </row>
    <row r="736" spans="82:88" x14ac:dyDescent="0.25">
      <c r="CD736" t="s">
        <v>258</v>
      </c>
      <c r="CE736">
        <v>1</v>
      </c>
      <c r="CF736">
        <v>120</v>
      </c>
      <c r="CG736">
        <v>100</v>
      </c>
      <c r="CH736">
        <f ca="1">INDIRECT(ADDRESS(11+(MATCH(RIGHT(Table14[[#This Row],[spawner_sku]],LEN(Table14[[#This Row],[spawner_sku]])-FIND("/",Table14[[#This Row],[spawner_sku]])),Table1[Entity Prefab])),10,1,1,"Entities"))</f>
        <v>25</v>
      </c>
      <c r="CI736">
        <f ca="1">ROUND((Table14[[#This Row],[XP]]*Table14[[#This Row],[entity_spawned (AVG)]])*(Table14[[#This Row],[activating_chance]]/100),0)</f>
        <v>25</v>
      </c>
      <c r="CJ736" s="73" t="s">
        <v>351</v>
      </c>
    </row>
    <row r="737" spans="82:88" x14ac:dyDescent="0.25">
      <c r="CD737" t="s">
        <v>258</v>
      </c>
      <c r="CE737">
        <v>1</v>
      </c>
      <c r="CF737">
        <v>150</v>
      </c>
      <c r="CG737">
        <v>100</v>
      </c>
      <c r="CH737">
        <f ca="1">INDIRECT(ADDRESS(11+(MATCH(RIGHT(Table14[[#This Row],[spawner_sku]],LEN(Table14[[#This Row],[spawner_sku]])-FIND("/",Table14[[#This Row],[spawner_sku]])),Table1[Entity Prefab])),10,1,1,"Entities"))</f>
        <v>25</v>
      </c>
      <c r="CI737">
        <f ca="1">ROUND((Table14[[#This Row],[XP]]*Table14[[#This Row],[entity_spawned (AVG)]])*(Table14[[#This Row],[activating_chance]]/100),0)</f>
        <v>25</v>
      </c>
      <c r="CJ737" s="73" t="s">
        <v>351</v>
      </c>
    </row>
    <row r="738" spans="82:88" x14ac:dyDescent="0.25">
      <c r="CD738" t="s">
        <v>258</v>
      </c>
      <c r="CE738">
        <v>1</v>
      </c>
      <c r="CF738">
        <v>100</v>
      </c>
      <c r="CG738">
        <v>100</v>
      </c>
      <c r="CH738">
        <f ca="1">INDIRECT(ADDRESS(11+(MATCH(RIGHT(Table14[[#This Row],[spawner_sku]],LEN(Table14[[#This Row],[spawner_sku]])-FIND("/",Table14[[#This Row],[spawner_sku]])),Table1[Entity Prefab])),10,1,1,"Entities"))</f>
        <v>25</v>
      </c>
      <c r="CI738">
        <f ca="1">ROUND((Table14[[#This Row],[XP]]*Table14[[#This Row],[entity_spawned (AVG)]])*(Table14[[#This Row],[activating_chance]]/100),0)</f>
        <v>25</v>
      </c>
      <c r="CJ738" s="73" t="s">
        <v>351</v>
      </c>
    </row>
    <row r="739" spans="82:88" x14ac:dyDescent="0.25">
      <c r="CD739" t="s">
        <v>258</v>
      </c>
      <c r="CE739">
        <v>1</v>
      </c>
      <c r="CF739">
        <v>150</v>
      </c>
      <c r="CG739">
        <v>100</v>
      </c>
      <c r="CH739">
        <f ca="1">INDIRECT(ADDRESS(11+(MATCH(RIGHT(Table14[[#This Row],[spawner_sku]],LEN(Table14[[#This Row],[spawner_sku]])-FIND("/",Table14[[#This Row],[spawner_sku]])),Table1[Entity Prefab])),10,1,1,"Entities"))</f>
        <v>25</v>
      </c>
      <c r="CI739">
        <f ca="1">ROUND((Table14[[#This Row],[XP]]*Table14[[#This Row],[entity_spawned (AVG)]])*(Table14[[#This Row],[activating_chance]]/100),0)</f>
        <v>25</v>
      </c>
      <c r="CJ739" s="73" t="s">
        <v>351</v>
      </c>
    </row>
    <row r="740" spans="82:88" x14ac:dyDescent="0.25">
      <c r="CD740" t="s">
        <v>258</v>
      </c>
      <c r="CE740">
        <v>1</v>
      </c>
      <c r="CF740">
        <v>150</v>
      </c>
      <c r="CG740">
        <v>80</v>
      </c>
      <c r="CH740">
        <f ca="1">INDIRECT(ADDRESS(11+(MATCH(RIGHT(Table14[[#This Row],[spawner_sku]],LEN(Table14[[#This Row],[spawner_sku]])-FIND("/",Table14[[#This Row],[spawner_sku]])),Table1[Entity Prefab])),10,1,1,"Entities"))</f>
        <v>25</v>
      </c>
      <c r="CI740">
        <f ca="1">ROUND((Table14[[#This Row],[XP]]*Table14[[#This Row],[entity_spawned (AVG)]])*(Table14[[#This Row],[activating_chance]]/100),0)</f>
        <v>20</v>
      </c>
      <c r="CJ740" s="73" t="s">
        <v>351</v>
      </c>
    </row>
    <row r="741" spans="82:88" x14ac:dyDescent="0.25">
      <c r="CD741" t="s">
        <v>258</v>
      </c>
      <c r="CE741">
        <v>1</v>
      </c>
      <c r="CF741">
        <v>90</v>
      </c>
      <c r="CG741">
        <v>100</v>
      </c>
      <c r="CH741">
        <f ca="1">INDIRECT(ADDRESS(11+(MATCH(RIGHT(Table14[[#This Row],[spawner_sku]],LEN(Table14[[#This Row],[spawner_sku]])-FIND("/",Table14[[#This Row],[spawner_sku]])),Table1[Entity Prefab])),10,1,1,"Entities"))</f>
        <v>25</v>
      </c>
      <c r="CI741">
        <f ca="1">ROUND((Table14[[#This Row],[XP]]*Table14[[#This Row],[entity_spawned (AVG)]])*(Table14[[#This Row],[activating_chance]]/100),0)</f>
        <v>25</v>
      </c>
      <c r="CJ741" s="73" t="s">
        <v>351</v>
      </c>
    </row>
    <row r="742" spans="82:88" x14ac:dyDescent="0.25">
      <c r="CD742" t="s">
        <v>258</v>
      </c>
      <c r="CE742">
        <v>1</v>
      </c>
      <c r="CF742">
        <v>150</v>
      </c>
      <c r="CG742">
        <v>100</v>
      </c>
      <c r="CH742">
        <f ca="1">INDIRECT(ADDRESS(11+(MATCH(RIGHT(Table14[[#This Row],[spawner_sku]],LEN(Table14[[#This Row],[spawner_sku]])-FIND("/",Table14[[#This Row],[spawner_sku]])),Table1[Entity Prefab])),10,1,1,"Entities"))</f>
        <v>25</v>
      </c>
      <c r="CI742">
        <f ca="1">ROUND((Table14[[#This Row],[XP]]*Table14[[#This Row],[entity_spawned (AVG)]])*(Table14[[#This Row],[activating_chance]]/100),0)</f>
        <v>25</v>
      </c>
      <c r="CJ742" s="73" t="s">
        <v>351</v>
      </c>
    </row>
    <row r="743" spans="82:88" x14ac:dyDescent="0.25">
      <c r="CD743" t="s">
        <v>258</v>
      </c>
      <c r="CE743">
        <v>1</v>
      </c>
      <c r="CF743">
        <v>100</v>
      </c>
      <c r="CG743">
        <v>80</v>
      </c>
      <c r="CH743">
        <f ca="1">INDIRECT(ADDRESS(11+(MATCH(RIGHT(Table14[[#This Row],[spawner_sku]],LEN(Table14[[#This Row],[spawner_sku]])-FIND("/",Table14[[#This Row],[spawner_sku]])),Table1[Entity Prefab])),10,1,1,"Entities"))</f>
        <v>25</v>
      </c>
      <c r="CI743">
        <f ca="1">ROUND((Table14[[#This Row],[XP]]*Table14[[#This Row],[entity_spawned (AVG)]])*(Table14[[#This Row],[activating_chance]]/100),0)</f>
        <v>20</v>
      </c>
      <c r="CJ743" s="73" t="s">
        <v>351</v>
      </c>
    </row>
    <row r="744" spans="82:88" x14ac:dyDescent="0.25">
      <c r="CD744" t="s">
        <v>258</v>
      </c>
      <c r="CE744">
        <v>1</v>
      </c>
      <c r="CF744">
        <v>150</v>
      </c>
      <c r="CG744">
        <v>100</v>
      </c>
      <c r="CH744">
        <f ca="1">INDIRECT(ADDRESS(11+(MATCH(RIGHT(Table14[[#This Row],[spawner_sku]],LEN(Table14[[#This Row],[spawner_sku]])-FIND("/",Table14[[#This Row],[spawner_sku]])),Table1[Entity Prefab])),10,1,1,"Entities"))</f>
        <v>25</v>
      </c>
      <c r="CI744">
        <f ca="1">ROUND((Table14[[#This Row],[XP]]*Table14[[#This Row],[entity_spawned (AVG)]])*(Table14[[#This Row],[activating_chance]]/100),0)</f>
        <v>25</v>
      </c>
      <c r="CJ744" s="73" t="s">
        <v>351</v>
      </c>
    </row>
    <row r="745" spans="82:88" x14ac:dyDescent="0.25">
      <c r="CD745" t="s">
        <v>258</v>
      </c>
      <c r="CE745">
        <v>1</v>
      </c>
      <c r="CF745">
        <v>150</v>
      </c>
      <c r="CG745">
        <v>100</v>
      </c>
      <c r="CH745">
        <f ca="1">INDIRECT(ADDRESS(11+(MATCH(RIGHT(Table14[[#This Row],[spawner_sku]],LEN(Table14[[#This Row],[spawner_sku]])-FIND("/",Table14[[#This Row],[spawner_sku]])),Table1[Entity Prefab])),10,1,1,"Entities"))</f>
        <v>25</v>
      </c>
      <c r="CI745">
        <f ca="1">ROUND((Table14[[#This Row],[XP]]*Table14[[#This Row],[entity_spawned (AVG)]])*(Table14[[#This Row],[activating_chance]]/100),0)</f>
        <v>25</v>
      </c>
      <c r="CJ745" s="73" t="s">
        <v>351</v>
      </c>
    </row>
    <row r="746" spans="82:88" x14ac:dyDescent="0.25">
      <c r="CD746" t="s">
        <v>258</v>
      </c>
      <c r="CE746">
        <v>1</v>
      </c>
      <c r="CF746">
        <v>150</v>
      </c>
      <c r="CG746">
        <v>100</v>
      </c>
      <c r="CH746">
        <f ca="1">INDIRECT(ADDRESS(11+(MATCH(RIGHT(Table14[[#This Row],[spawner_sku]],LEN(Table14[[#This Row],[spawner_sku]])-FIND("/",Table14[[#This Row],[spawner_sku]])),Table1[Entity Prefab])),10,1,1,"Entities"))</f>
        <v>25</v>
      </c>
      <c r="CI746">
        <f ca="1">ROUND((Table14[[#This Row],[XP]]*Table14[[#This Row],[entity_spawned (AVG)]])*(Table14[[#This Row],[activating_chance]]/100),0)</f>
        <v>25</v>
      </c>
      <c r="CJ746" s="73" t="s">
        <v>351</v>
      </c>
    </row>
    <row r="747" spans="82:88" x14ac:dyDescent="0.25">
      <c r="CD747" t="s">
        <v>258</v>
      </c>
      <c r="CE747">
        <v>1</v>
      </c>
      <c r="CF747">
        <v>150</v>
      </c>
      <c r="CG747">
        <v>30</v>
      </c>
      <c r="CH747">
        <f ca="1">INDIRECT(ADDRESS(11+(MATCH(RIGHT(Table14[[#This Row],[spawner_sku]],LEN(Table14[[#This Row],[spawner_sku]])-FIND("/",Table14[[#This Row],[spawner_sku]])),Table1[Entity Prefab])),10,1,1,"Entities"))</f>
        <v>25</v>
      </c>
      <c r="CI747">
        <f ca="1">ROUND((Table14[[#This Row],[XP]]*Table14[[#This Row],[entity_spawned (AVG)]])*(Table14[[#This Row],[activating_chance]]/100),0)</f>
        <v>8</v>
      </c>
      <c r="CJ747" s="73" t="s">
        <v>351</v>
      </c>
    </row>
    <row r="748" spans="82:88" x14ac:dyDescent="0.25">
      <c r="CD748" t="s">
        <v>258</v>
      </c>
      <c r="CE748">
        <v>1</v>
      </c>
      <c r="CF748">
        <v>150</v>
      </c>
      <c r="CG748">
        <v>30</v>
      </c>
      <c r="CH748">
        <f ca="1">INDIRECT(ADDRESS(11+(MATCH(RIGHT(Table14[[#This Row],[spawner_sku]],LEN(Table14[[#This Row],[spawner_sku]])-FIND("/",Table14[[#This Row],[spawner_sku]])),Table1[Entity Prefab])),10,1,1,"Entities"))</f>
        <v>25</v>
      </c>
      <c r="CI748">
        <f ca="1">ROUND((Table14[[#This Row],[XP]]*Table14[[#This Row],[entity_spawned (AVG)]])*(Table14[[#This Row],[activating_chance]]/100),0)</f>
        <v>8</v>
      </c>
      <c r="CJ748" s="73" t="s">
        <v>351</v>
      </c>
    </row>
    <row r="749" spans="82:88" x14ac:dyDescent="0.25">
      <c r="CD749" t="s">
        <v>258</v>
      </c>
      <c r="CE749">
        <v>1</v>
      </c>
      <c r="CF749">
        <v>120</v>
      </c>
      <c r="CG749">
        <v>80</v>
      </c>
      <c r="CH749">
        <f ca="1">INDIRECT(ADDRESS(11+(MATCH(RIGHT(Table14[[#This Row],[spawner_sku]],LEN(Table14[[#This Row],[spawner_sku]])-FIND("/",Table14[[#This Row],[spawner_sku]])),Table1[Entity Prefab])),10,1,1,"Entities"))</f>
        <v>25</v>
      </c>
      <c r="CI749">
        <f ca="1">ROUND((Table14[[#This Row],[XP]]*Table14[[#This Row],[entity_spawned (AVG)]])*(Table14[[#This Row],[activating_chance]]/100),0)</f>
        <v>20</v>
      </c>
      <c r="CJ749" s="73" t="s">
        <v>351</v>
      </c>
    </row>
    <row r="750" spans="82:88" x14ac:dyDescent="0.25">
      <c r="CD750" t="s">
        <v>258</v>
      </c>
      <c r="CE750">
        <v>1</v>
      </c>
      <c r="CF750">
        <v>150</v>
      </c>
      <c r="CG750">
        <v>80</v>
      </c>
      <c r="CH750">
        <f ca="1">INDIRECT(ADDRESS(11+(MATCH(RIGHT(Table14[[#This Row],[spawner_sku]],LEN(Table14[[#This Row],[spawner_sku]])-FIND("/",Table14[[#This Row],[spawner_sku]])),Table1[Entity Prefab])),10,1,1,"Entities"))</f>
        <v>25</v>
      </c>
      <c r="CI750">
        <f ca="1">ROUND((Table14[[#This Row],[XP]]*Table14[[#This Row],[entity_spawned (AVG)]])*(Table14[[#This Row],[activating_chance]]/100),0)</f>
        <v>20</v>
      </c>
      <c r="CJ750" s="73" t="s">
        <v>351</v>
      </c>
    </row>
    <row r="751" spans="82:88" x14ac:dyDescent="0.25">
      <c r="CD751" t="s">
        <v>259</v>
      </c>
      <c r="CE751">
        <v>1</v>
      </c>
      <c r="CF751">
        <v>120</v>
      </c>
      <c r="CG751">
        <v>100</v>
      </c>
      <c r="CH751">
        <f ca="1">INDIRECT(ADDRESS(11+(MATCH(RIGHT(Table14[[#This Row],[spawner_sku]],LEN(Table14[[#This Row],[spawner_sku]])-FIND("/",Table14[[#This Row],[spawner_sku]])),Table1[Entity Prefab])),10,1,1,"Entities"))</f>
        <v>25</v>
      </c>
      <c r="CI751">
        <f ca="1">ROUND((Table14[[#This Row],[XP]]*Table14[[#This Row],[entity_spawned (AVG)]])*(Table14[[#This Row],[activating_chance]]/100),0)</f>
        <v>25</v>
      </c>
      <c r="CJ751" s="73" t="s">
        <v>351</v>
      </c>
    </row>
    <row r="752" spans="82:88" x14ac:dyDescent="0.25">
      <c r="CD752" t="s">
        <v>259</v>
      </c>
      <c r="CE752">
        <v>1</v>
      </c>
      <c r="CF752">
        <v>150</v>
      </c>
      <c r="CG752">
        <v>100</v>
      </c>
      <c r="CH752">
        <f ca="1">INDIRECT(ADDRESS(11+(MATCH(RIGHT(Table14[[#This Row],[spawner_sku]],LEN(Table14[[#This Row],[spawner_sku]])-FIND("/",Table14[[#This Row],[spawner_sku]])),Table1[Entity Prefab])),10,1,1,"Entities"))</f>
        <v>25</v>
      </c>
      <c r="CI752">
        <f ca="1">ROUND((Table14[[#This Row],[XP]]*Table14[[#This Row],[entity_spawned (AVG)]])*(Table14[[#This Row],[activating_chance]]/100),0)</f>
        <v>25</v>
      </c>
      <c r="CJ752" s="73" t="s">
        <v>351</v>
      </c>
    </row>
    <row r="753" spans="82:88" x14ac:dyDescent="0.25">
      <c r="CD753" t="s">
        <v>259</v>
      </c>
      <c r="CE753">
        <v>1</v>
      </c>
      <c r="CF753">
        <v>150</v>
      </c>
      <c r="CG753">
        <v>100</v>
      </c>
      <c r="CH753">
        <f ca="1">INDIRECT(ADDRESS(11+(MATCH(RIGHT(Table14[[#This Row],[spawner_sku]],LEN(Table14[[#This Row],[spawner_sku]])-FIND("/",Table14[[#This Row],[spawner_sku]])),Table1[Entity Prefab])),10,1,1,"Entities"))</f>
        <v>25</v>
      </c>
      <c r="CI753">
        <f ca="1">ROUND((Table14[[#This Row],[XP]]*Table14[[#This Row],[entity_spawned (AVG)]])*(Table14[[#This Row],[activating_chance]]/100),0)</f>
        <v>25</v>
      </c>
      <c r="CJ753" s="73" t="s">
        <v>351</v>
      </c>
    </row>
    <row r="754" spans="82:88" x14ac:dyDescent="0.25">
      <c r="CD754" t="s">
        <v>259</v>
      </c>
      <c r="CE754">
        <v>1</v>
      </c>
      <c r="CF754">
        <v>150</v>
      </c>
      <c r="CG754">
        <v>100</v>
      </c>
      <c r="CH754">
        <f ca="1">INDIRECT(ADDRESS(11+(MATCH(RIGHT(Table14[[#This Row],[spawner_sku]],LEN(Table14[[#This Row],[spawner_sku]])-FIND("/",Table14[[#This Row],[spawner_sku]])),Table1[Entity Prefab])),10,1,1,"Entities"))</f>
        <v>25</v>
      </c>
      <c r="CI754">
        <f ca="1">ROUND((Table14[[#This Row],[XP]]*Table14[[#This Row],[entity_spawned (AVG)]])*(Table14[[#This Row],[activating_chance]]/100),0)</f>
        <v>25</v>
      </c>
      <c r="CJ754" s="73" t="s">
        <v>351</v>
      </c>
    </row>
    <row r="755" spans="82:88" x14ac:dyDescent="0.25">
      <c r="CD755" t="s">
        <v>259</v>
      </c>
      <c r="CE755">
        <v>1</v>
      </c>
      <c r="CF755">
        <v>150</v>
      </c>
      <c r="CG755">
        <v>80</v>
      </c>
      <c r="CH755">
        <f ca="1">INDIRECT(ADDRESS(11+(MATCH(RIGHT(Table14[[#This Row],[spawner_sku]],LEN(Table14[[#This Row],[spawner_sku]])-FIND("/",Table14[[#This Row],[spawner_sku]])),Table1[Entity Prefab])),10,1,1,"Entities"))</f>
        <v>25</v>
      </c>
      <c r="CI755">
        <f ca="1">ROUND((Table14[[#This Row],[XP]]*Table14[[#This Row],[entity_spawned (AVG)]])*(Table14[[#This Row],[activating_chance]]/100),0)</f>
        <v>20</v>
      </c>
      <c r="CJ755" s="73" t="s">
        <v>351</v>
      </c>
    </row>
    <row r="756" spans="82:88" x14ac:dyDescent="0.25">
      <c r="CD756" t="s">
        <v>259</v>
      </c>
      <c r="CE756">
        <v>1</v>
      </c>
      <c r="CF756">
        <v>150</v>
      </c>
      <c r="CG756">
        <v>30</v>
      </c>
      <c r="CH756">
        <f ca="1">INDIRECT(ADDRESS(11+(MATCH(RIGHT(Table14[[#This Row],[spawner_sku]],LEN(Table14[[#This Row],[spawner_sku]])-FIND("/",Table14[[#This Row],[spawner_sku]])),Table1[Entity Prefab])),10,1,1,"Entities"))</f>
        <v>25</v>
      </c>
      <c r="CI756">
        <f ca="1">ROUND((Table14[[#This Row],[XP]]*Table14[[#This Row],[entity_spawned (AVG)]])*(Table14[[#This Row],[activating_chance]]/100),0)</f>
        <v>8</v>
      </c>
      <c r="CJ756" s="73" t="s">
        <v>351</v>
      </c>
    </row>
    <row r="757" spans="82:88" x14ac:dyDescent="0.25">
      <c r="CD757" t="s">
        <v>259</v>
      </c>
      <c r="CE757">
        <v>1</v>
      </c>
      <c r="CF757">
        <v>150</v>
      </c>
      <c r="CG757">
        <v>100</v>
      </c>
      <c r="CH757">
        <f ca="1">INDIRECT(ADDRESS(11+(MATCH(RIGHT(Table14[[#This Row],[spawner_sku]],LEN(Table14[[#This Row],[spawner_sku]])-FIND("/",Table14[[#This Row],[spawner_sku]])),Table1[Entity Prefab])),10,1,1,"Entities"))</f>
        <v>25</v>
      </c>
      <c r="CI757">
        <f ca="1">ROUND((Table14[[#This Row],[XP]]*Table14[[#This Row],[entity_spawned (AVG)]])*(Table14[[#This Row],[activating_chance]]/100),0)</f>
        <v>25</v>
      </c>
      <c r="CJ757" s="73" t="s">
        <v>351</v>
      </c>
    </row>
    <row r="758" spans="82:88" x14ac:dyDescent="0.25">
      <c r="CD758" t="s">
        <v>259</v>
      </c>
      <c r="CE758">
        <v>1</v>
      </c>
      <c r="CF758">
        <v>90</v>
      </c>
      <c r="CG758">
        <v>100</v>
      </c>
      <c r="CH758">
        <f ca="1">INDIRECT(ADDRESS(11+(MATCH(RIGHT(Table14[[#This Row],[spawner_sku]],LEN(Table14[[#This Row],[spawner_sku]])-FIND("/",Table14[[#This Row],[spawner_sku]])),Table1[Entity Prefab])),10,1,1,"Entities"))</f>
        <v>25</v>
      </c>
      <c r="CI758">
        <f ca="1">ROUND((Table14[[#This Row],[XP]]*Table14[[#This Row],[entity_spawned (AVG)]])*(Table14[[#This Row],[activating_chance]]/100),0)</f>
        <v>25</v>
      </c>
      <c r="CJ758" s="73" t="s">
        <v>351</v>
      </c>
    </row>
    <row r="759" spans="82:88" x14ac:dyDescent="0.25">
      <c r="CD759" t="s">
        <v>259</v>
      </c>
      <c r="CE759">
        <v>1</v>
      </c>
      <c r="CF759">
        <v>100</v>
      </c>
      <c r="CG759">
        <v>100</v>
      </c>
      <c r="CH759">
        <f ca="1">INDIRECT(ADDRESS(11+(MATCH(RIGHT(Table14[[#This Row],[spawner_sku]],LEN(Table14[[#This Row],[spawner_sku]])-FIND("/",Table14[[#This Row],[spawner_sku]])),Table1[Entity Prefab])),10,1,1,"Entities"))</f>
        <v>25</v>
      </c>
      <c r="CI759">
        <f ca="1">ROUND((Table14[[#This Row],[XP]]*Table14[[#This Row],[entity_spawned (AVG)]])*(Table14[[#This Row],[activating_chance]]/100),0)</f>
        <v>25</v>
      </c>
      <c r="CJ759" s="73" t="s">
        <v>351</v>
      </c>
    </row>
    <row r="760" spans="82:88" x14ac:dyDescent="0.25">
      <c r="CD760" t="s">
        <v>259</v>
      </c>
      <c r="CE760">
        <v>1</v>
      </c>
      <c r="CF760">
        <v>150</v>
      </c>
      <c r="CG760">
        <v>100</v>
      </c>
      <c r="CH760">
        <f ca="1">INDIRECT(ADDRESS(11+(MATCH(RIGHT(Table14[[#This Row],[spawner_sku]],LEN(Table14[[#This Row],[spawner_sku]])-FIND("/",Table14[[#This Row],[spawner_sku]])),Table1[Entity Prefab])),10,1,1,"Entities"))</f>
        <v>25</v>
      </c>
      <c r="CI760">
        <f ca="1">ROUND((Table14[[#This Row],[XP]]*Table14[[#This Row],[entity_spawned (AVG)]])*(Table14[[#This Row],[activating_chance]]/100),0)</f>
        <v>25</v>
      </c>
      <c r="CJ760" s="73" t="s">
        <v>351</v>
      </c>
    </row>
    <row r="761" spans="82:88" x14ac:dyDescent="0.25">
      <c r="CD761" t="s">
        <v>259</v>
      </c>
      <c r="CE761">
        <v>1</v>
      </c>
      <c r="CF761">
        <v>150</v>
      </c>
      <c r="CG761">
        <v>100</v>
      </c>
      <c r="CH761">
        <f ca="1">INDIRECT(ADDRESS(11+(MATCH(RIGHT(Table14[[#This Row],[spawner_sku]],LEN(Table14[[#This Row],[spawner_sku]])-FIND("/",Table14[[#This Row],[spawner_sku]])),Table1[Entity Prefab])),10,1,1,"Entities"))</f>
        <v>25</v>
      </c>
      <c r="CI761">
        <f ca="1">ROUND((Table14[[#This Row],[XP]]*Table14[[#This Row],[entity_spawned (AVG)]])*(Table14[[#This Row],[activating_chance]]/100),0)</f>
        <v>25</v>
      </c>
      <c r="CJ761" s="73" t="s">
        <v>351</v>
      </c>
    </row>
    <row r="762" spans="82:88" x14ac:dyDescent="0.25">
      <c r="CD762" t="s">
        <v>259</v>
      </c>
      <c r="CE762">
        <v>1</v>
      </c>
      <c r="CF762">
        <v>150</v>
      </c>
      <c r="CG762">
        <v>100</v>
      </c>
      <c r="CH762">
        <f ca="1">INDIRECT(ADDRESS(11+(MATCH(RIGHT(Table14[[#This Row],[spawner_sku]],LEN(Table14[[#This Row],[spawner_sku]])-FIND("/",Table14[[#This Row],[spawner_sku]])),Table1[Entity Prefab])),10,1,1,"Entities"))</f>
        <v>25</v>
      </c>
      <c r="CI762">
        <f ca="1">ROUND((Table14[[#This Row],[XP]]*Table14[[#This Row],[entity_spawned (AVG)]])*(Table14[[#This Row],[activating_chance]]/100),0)</f>
        <v>25</v>
      </c>
      <c r="CJ762" s="73" t="s">
        <v>351</v>
      </c>
    </row>
    <row r="763" spans="82:88" x14ac:dyDescent="0.25">
      <c r="CD763" t="s">
        <v>259</v>
      </c>
      <c r="CE763">
        <v>1</v>
      </c>
      <c r="CF763">
        <v>150</v>
      </c>
      <c r="CG763">
        <v>80</v>
      </c>
      <c r="CH763">
        <f ca="1">INDIRECT(ADDRESS(11+(MATCH(RIGHT(Table14[[#This Row],[spawner_sku]],LEN(Table14[[#This Row],[spawner_sku]])-FIND("/",Table14[[#This Row],[spawner_sku]])),Table1[Entity Prefab])),10,1,1,"Entities"))</f>
        <v>25</v>
      </c>
      <c r="CI763">
        <f ca="1">ROUND((Table14[[#This Row],[XP]]*Table14[[#This Row],[entity_spawned (AVG)]])*(Table14[[#This Row],[activating_chance]]/100),0)</f>
        <v>20</v>
      </c>
      <c r="CJ763" s="73" t="s">
        <v>351</v>
      </c>
    </row>
    <row r="764" spans="82:88" x14ac:dyDescent="0.25">
      <c r="CD764" t="s">
        <v>259</v>
      </c>
      <c r="CE764">
        <v>1</v>
      </c>
      <c r="CF764">
        <v>150</v>
      </c>
      <c r="CG764">
        <v>100</v>
      </c>
      <c r="CH764">
        <f ca="1">INDIRECT(ADDRESS(11+(MATCH(RIGHT(Table14[[#This Row],[spawner_sku]],LEN(Table14[[#This Row],[spawner_sku]])-FIND("/",Table14[[#This Row],[spawner_sku]])),Table1[Entity Prefab])),10,1,1,"Entities"))</f>
        <v>25</v>
      </c>
      <c r="CI764">
        <f ca="1">ROUND((Table14[[#This Row],[XP]]*Table14[[#This Row],[entity_spawned (AVG)]])*(Table14[[#This Row],[activating_chance]]/100),0)</f>
        <v>25</v>
      </c>
      <c r="CJ764" s="73" t="s">
        <v>351</v>
      </c>
    </row>
    <row r="765" spans="82:88" x14ac:dyDescent="0.25">
      <c r="CD765" t="s">
        <v>259</v>
      </c>
      <c r="CE765">
        <v>1</v>
      </c>
      <c r="CF765">
        <v>150</v>
      </c>
      <c r="CG765">
        <v>80</v>
      </c>
      <c r="CH765">
        <f ca="1">INDIRECT(ADDRESS(11+(MATCH(RIGHT(Table14[[#This Row],[spawner_sku]],LEN(Table14[[#This Row],[spawner_sku]])-FIND("/",Table14[[#This Row],[spawner_sku]])),Table1[Entity Prefab])),10,1,1,"Entities"))</f>
        <v>25</v>
      </c>
      <c r="CI765">
        <f ca="1">ROUND((Table14[[#This Row],[XP]]*Table14[[#This Row],[entity_spawned (AVG)]])*(Table14[[#This Row],[activating_chance]]/100),0)</f>
        <v>20</v>
      </c>
      <c r="CJ765" s="73" t="s">
        <v>351</v>
      </c>
    </row>
    <row r="766" spans="82:88" x14ac:dyDescent="0.25">
      <c r="CD766" t="s">
        <v>259</v>
      </c>
      <c r="CE766">
        <v>1</v>
      </c>
      <c r="CF766">
        <v>90</v>
      </c>
      <c r="CG766">
        <v>100</v>
      </c>
      <c r="CH766">
        <f ca="1">INDIRECT(ADDRESS(11+(MATCH(RIGHT(Table14[[#This Row],[spawner_sku]],LEN(Table14[[#This Row],[spawner_sku]])-FIND("/",Table14[[#This Row],[spawner_sku]])),Table1[Entity Prefab])),10,1,1,"Entities"))</f>
        <v>25</v>
      </c>
      <c r="CI766">
        <f ca="1">ROUND((Table14[[#This Row],[XP]]*Table14[[#This Row],[entity_spawned (AVG)]])*(Table14[[#This Row],[activating_chance]]/100),0)</f>
        <v>25</v>
      </c>
      <c r="CJ766" s="73" t="s">
        <v>351</v>
      </c>
    </row>
    <row r="767" spans="82:88" x14ac:dyDescent="0.25">
      <c r="CD767" t="s">
        <v>259</v>
      </c>
      <c r="CE767">
        <v>1</v>
      </c>
      <c r="CF767">
        <v>150</v>
      </c>
      <c r="CG767">
        <v>100</v>
      </c>
      <c r="CH767">
        <f ca="1">INDIRECT(ADDRESS(11+(MATCH(RIGHT(Table14[[#This Row],[spawner_sku]],LEN(Table14[[#This Row],[spawner_sku]])-FIND("/",Table14[[#This Row],[spawner_sku]])),Table1[Entity Prefab])),10,1,1,"Entities"))</f>
        <v>25</v>
      </c>
      <c r="CI767">
        <f ca="1">ROUND((Table14[[#This Row],[XP]]*Table14[[#This Row],[entity_spawned (AVG)]])*(Table14[[#This Row],[activating_chance]]/100),0)</f>
        <v>25</v>
      </c>
      <c r="CJ767" s="73" t="s">
        <v>351</v>
      </c>
    </row>
    <row r="768" spans="82:88" x14ac:dyDescent="0.25">
      <c r="CD768" t="s">
        <v>259</v>
      </c>
      <c r="CE768">
        <v>1</v>
      </c>
      <c r="CF768">
        <v>150</v>
      </c>
      <c r="CG768">
        <v>80</v>
      </c>
      <c r="CH768">
        <f ca="1">INDIRECT(ADDRESS(11+(MATCH(RIGHT(Table14[[#This Row],[spawner_sku]],LEN(Table14[[#This Row],[spawner_sku]])-FIND("/",Table14[[#This Row],[spawner_sku]])),Table1[Entity Prefab])),10,1,1,"Entities"))</f>
        <v>25</v>
      </c>
      <c r="CI768">
        <f ca="1">ROUND((Table14[[#This Row],[XP]]*Table14[[#This Row],[entity_spawned (AVG)]])*(Table14[[#This Row],[activating_chance]]/100),0)</f>
        <v>20</v>
      </c>
      <c r="CJ768" s="73" t="s">
        <v>351</v>
      </c>
    </row>
    <row r="769" spans="82:88" x14ac:dyDescent="0.25">
      <c r="CD769" t="s">
        <v>259</v>
      </c>
      <c r="CE769">
        <v>1</v>
      </c>
      <c r="CF769">
        <v>150</v>
      </c>
      <c r="CG769">
        <v>100</v>
      </c>
      <c r="CH769">
        <f ca="1">INDIRECT(ADDRESS(11+(MATCH(RIGHT(Table14[[#This Row],[spawner_sku]],LEN(Table14[[#This Row],[spawner_sku]])-FIND("/",Table14[[#This Row],[spawner_sku]])),Table1[Entity Prefab])),10,1,1,"Entities"))</f>
        <v>25</v>
      </c>
      <c r="CI769">
        <f ca="1">ROUND((Table14[[#This Row],[XP]]*Table14[[#This Row],[entity_spawned (AVG)]])*(Table14[[#This Row],[activating_chance]]/100),0)</f>
        <v>25</v>
      </c>
      <c r="CJ769" s="73" t="s">
        <v>351</v>
      </c>
    </row>
    <row r="770" spans="82:88" x14ac:dyDescent="0.25">
      <c r="CD770" t="s">
        <v>537</v>
      </c>
      <c r="CE770">
        <v>1</v>
      </c>
      <c r="CF770">
        <v>300</v>
      </c>
      <c r="CG770">
        <v>100</v>
      </c>
      <c r="CH770">
        <f ca="1">INDIRECT(ADDRESS(11+(MATCH(RIGHT(Table14[[#This Row],[spawner_sku]],LEN(Table14[[#This Row],[spawner_sku]])-FIND("/",Table14[[#This Row],[spawner_sku]])),Table1[Entity Prefab])),10,1,1,"Entities"))</f>
        <v>83</v>
      </c>
      <c r="CI770">
        <f ca="1">ROUND((Table14[[#This Row],[XP]]*Table14[[#This Row],[entity_spawned (AVG)]])*(Table14[[#This Row],[activating_chance]]/100),0)</f>
        <v>83</v>
      </c>
      <c r="CJ770" s="73" t="s">
        <v>352</v>
      </c>
    </row>
    <row r="771" spans="82:88" x14ac:dyDescent="0.25">
      <c r="CD771" t="s">
        <v>537</v>
      </c>
      <c r="CE771">
        <v>1</v>
      </c>
      <c r="CF771">
        <v>300</v>
      </c>
      <c r="CG771">
        <v>100</v>
      </c>
      <c r="CH771">
        <f ca="1">INDIRECT(ADDRESS(11+(MATCH(RIGHT(Table14[[#This Row],[spawner_sku]],LEN(Table14[[#This Row],[spawner_sku]])-FIND("/",Table14[[#This Row],[spawner_sku]])),Table1[Entity Prefab])),10,1,1,"Entities"))</f>
        <v>83</v>
      </c>
      <c r="CI771">
        <f ca="1">ROUND((Table14[[#This Row],[XP]]*Table14[[#This Row],[entity_spawned (AVG)]])*(Table14[[#This Row],[activating_chance]]/100),0)</f>
        <v>83</v>
      </c>
      <c r="CJ771" s="73" t="s">
        <v>352</v>
      </c>
    </row>
  </sheetData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D2128"/>
  <sheetViews>
    <sheetView topLeftCell="G1267" workbookViewId="0">
      <selection activeCell="U1286" sqref="U1279:U1286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6"/>
    <col min="20" max="20" width="28" customWidth="1"/>
    <col min="21" max="22" width="10.85546875" customWidth="1"/>
    <col min="29" max="29" width="10.85546875" customWidth="1"/>
  </cols>
  <sheetData>
    <row r="3" spans="4:30" x14ac:dyDescent="0.25">
      <c r="E3" t="s">
        <v>425</v>
      </c>
      <c r="T3" t="s">
        <v>425</v>
      </c>
    </row>
    <row r="4" spans="4:30" x14ac:dyDescent="0.25">
      <c r="D4" s="1" t="s">
        <v>431</v>
      </c>
      <c r="L4" s="1" t="s">
        <v>421</v>
      </c>
      <c r="S4" s="1" t="s">
        <v>566</v>
      </c>
      <c r="AA4" s="1" t="s">
        <v>421</v>
      </c>
    </row>
    <row r="5" spans="4:30" x14ac:dyDescent="0.25">
      <c r="N5" t="s">
        <v>432</v>
      </c>
      <c r="O5" s="81">
        <v>2500</v>
      </c>
      <c r="AC5" t="s">
        <v>432</v>
      </c>
      <c r="AD5" s="81">
        <v>2500</v>
      </c>
    </row>
    <row r="7" spans="4:30" x14ac:dyDescent="0.25">
      <c r="E7" t="s">
        <v>418</v>
      </c>
      <c r="F7" t="s">
        <v>419</v>
      </c>
      <c r="G7" t="s">
        <v>420</v>
      </c>
      <c r="J7" s="73" t="s">
        <v>422</v>
      </c>
      <c r="K7" s="73" t="s">
        <v>423</v>
      </c>
      <c r="L7" s="73" t="s">
        <v>424</v>
      </c>
      <c r="T7" t="s">
        <v>418</v>
      </c>
      <c r="U7" t="s">
        <v>419</v>
      </c>
      <c r="V7" t="s">
        <v>420</v>
      </c>
      <c r="Y7" s="73" t="s">
        <v>422</v>
      </c>
      <c r="Z7" s="73" t="s">
        <v>423</v>
      </c>
      <c r="AA7" s="73" t="s">
        <v>424</v>
      </c>
    </row>
    <row r="8" spans="4:30" x14ac:dyDescent="0.25">
      <c r="E8" t="s">
        <v>11</v>
      </c>
      <c r="F8">
        <v>0</v>
      </c>
      <c r="G8">
        <v>0</v>
      </c>
      <c r="J8" s="73">
        <v>0</v>
      </c>
      <c r="K8" s="73">
        <v>0</v>
      </c>
      <c r="L8">
        <f>COUNTIF(Table7[XP_Min],"="&amp;J8)</f>
        <v>1557</v>
      </c>
      <c r="T8" t="s">
        <v>12</v>
      </c>
      <c r="U8">
        <v>0</v>
      </c>
      <c r="V8">
        <v>0</v>
      </c>
      <c r="Y8" s="73">
        <v>0</v>
      </c>
      <c r="Z8" s="73">
        <v>0</v>
      </c>
      <c r="AA8">
        <f>COUNTIF(Table15[XP_Min],"="&amp;Y8)</f>
        <v>1271</v>
      </c>
    </row>
    <row r="9" spans="4:30" x14ac:dyDescent="0.25">
      <c r="E9" t="s">
        <v>11</v>
      </c>
      <c r="F9">
        <v>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28</v>
      </c>
      <c r="T9" t="s">
        <v>12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8</v>
      </c>
    </row>
    <row r="10" spans="4:30" x14ac:dyDescent="0.25">
      <c r="E10" t="s">
        <v>11</v>
      </c>
      <c r="F10">
        <v>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132</v>
      </c>
      <c r="T10" t="s">
        <v>12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</row>
    <row r="11" spans="4:30" x14ac:dyDescent="0.25">
      <c r="E11" t="s">
        <v>11</v>
      </c>
      <c r="F11">
        <v>2000</v>
      </c>
      <c r="G11">
        <v>0</v>
      </c>
      <c r="J11" s="73">
        <f t="shared" ref="J11:J38" si="1">J10+$O$5</f>
        <v>5001</v>
      </c>
      <c r="K11" s="73">
        <f t="shared" ref="K11:K38" si="2">K10+$O$5</f>
        <v>7500</v>
      </c>
      <c r="L11">
        <f>COUNTIFS(Table7[XP_Min],"&gt;="&amp;J11,Table7[XP_Min],"&lt;="&amp;K11)</f>
        <v>85</v>
      </c>
      <c r="T11" t="s">
        <v>12</v>
      </c>
      <c r="U11">
        <v>0</v>
      </c>
      <c r="V11">
        <v>0</v>
      </c>
      <c r="Y11" s="73">
        <f t="shared" ref="Y11:Y38" si="3">Y10+$AD$5</f>
        <v>5001</v>
      </c>
      <c r="Z11" s="73">
        <f t="shared" si="0"/>
        <v>7500</v>
      </c>
      <c r="AA11">
        <f>COUNTIFS(Table15[XP_Min],"&gt;="&amp;Y11,Table15[XP_Min],"&lt;="&amp;Z11)</f>
        <v>1</v>
      </c>
    </row>
    <row r="12" spans="4:30" x14ac:dyDescent="0.25">
      <c r="E12" t="s">
        <v>11</v>
      </c>
      <c r="F12">
        <v>7000</v>
      </c>
      <c r="G12">
        <v>0</v>
      </c>
      <c r="J12" s="73">
        <f t="shared" si="1"/>
        <v>7501</v>
      </c>
      <c r="K12" s="73">
        <f t="shared" si="2"/>
        <v>10000</v>
      </c>
      <c r="L12">
        <f>COUNTIFS(Table7[XP_Min],"&gt;="&amp;J12,Table7[XP_Min],"&lt;="&amp;K12)</f>
        <v>76</v>
      </c>
      <c r="T12" t="s">
        <v>1</v>
      </c>
      <c r="U12">
        <v>0</v>
      </c>
      <c r="V12">
        <v>0</v>
      </c>
      <c r="Y12" s="73">
        <f t="shared" si="3"/>
        <v>7501</v>
      </c>
      <c r="Z12" s="73">
        <f t="shared" si="0"/>
        <v>10000</v>
      </c>
      <c r="AA12">
        <f>COUNTIFS(Table15[XP_Min],"&gt;="&amp;Y12,Table15[XP_Min],"&lt;="&amp;Z12)</f>
        <v>4</v>
      </c>
    </row>
    <row r="13" spans="4:30" x14ac:dyDescent="0.25">
      <c r="E13" t="s">
        <v>11</v>
      </c>
      <c r="F13">
        <v>15000</v>
      </c>
      <c r="G13">
        <v>0</v>
      </c>
      <c r="J13" s="73">
        <f t="shared" si="1"/>
        <v>10001</v>
      </c>
      <c r="K13" s="73">
        <f t="shared" si="2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3">
        <f t="shared" si="3"/>
        <v>10001</v>
      </c>
      <c r="Z13" s="73">
        <f t="shared" si="0"/>
        <v>12500</v>
      </c>
      <c r="AA13">
        <f>COUNTIFS(Table15[XP_Min],"&gt;="&amp;Y13,Table15[XP_Min],"&lt;="&amp;Z13)</f>
        <v>9</v>
      </c>
    </row>
    <row r="14" spans="4:30" x14ac:dyDescent="0.25">
      <c r="E14" t="s">
        <v>0</v>
      </c>
      <c r="F14">
        <v>5500</v>
      </c>
      <c r="G14">
        <v>0</v>
      </c>
      <c r="J14" s="73">
        <f t="shared" si="1"/>
        <v>12501</v>
      </c>
      <c r="K14" s="73">
        <f t="shared" si="2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3">
        <f t="shared" si="3"/>
        <v>12501</v>
      </c>
      <c r="Z14" s="73">
        <f t="shared" si="0"/>
        <v>15000</v>
      </c>
      <c r="AA14">
        <f>COUNTIFS(Table15[XP_Min],"&gt;="&amp;Y14,Table15[XP_Min],"&lt;="&amp;Z14)</f>
        <v>33</v>
      </c>
    </row>
    <row r="15" spans="4:30" x14ac:dyDescent="0.25">
      <c r="E15" t="s">
        <v>0</v>
      </c>
      <c r="F15">
        <v>0</v>
      </c>
      <c r="G15">
        <v>5400</v>
      </c>
      <c r="J15" s="73">
        <f t="shared" si="1"/>
        <v>15001</v>
      </c>
      <c r="K15" s="73">
        <f t="shared" si="2"/>
        <v>17500</v>
      </c>
      <c r="L15">
        <f>COUNTIFS(Table7[XP_Min],"&gt;="&amp;J15,Table7[XP_Min],"&lt;="&amp;K15)</f>
        <v>51</v>
      </c>
      <c r="T15" t="s">
        <v>1</v>
      </c>
      <c r="U15">
        <v>0</v>
      </c>
      <c r="V15">
        <v>0</v>
      </c>
      <c r="Y15" s="73">
        <f t="shared" si="3"/>
        <v>15001</v>
      </c>
      <c r="Z15" s="73">
        <f t="shared" si="0"/>
        <v>17500</v>
      </c>
      <c r="AA15">
        <f>COUNTIFS(Table15[XP_Min],"&gt;="&amp;Y15,Table15[XP_Min],"&lt;="&amp;Z15)</f>
        <v>19</v>
      </c>
    </row>
    <row r="16" spans="4:30" x14ac:dyDescent="0.25">
      <c r="E16" t="s">
        <v>0</v>
      </c>
      <c r="F16">
        <v>0</v>
      </c>
      <c r="G16">
        <v>0</v>
      </c>
      <c r="J16" s="73">
        <f t="shared" si="1"/>
        <v>17501</v>
      </c>
      <c r="K16" s="73">
        <f t="shared" si="2"/>
        <v>20000</v>
      </c>
      <c r="L16">
        <f>COUNTIFS(Table7[XP_Min],"&gt;="&amp;J16,Table7[XP_Min],"&lt;="&amp;K16)</f>
        <v>29</v>
      </c>
      <c r="T16" t="s">
        <v>1</v>
      </c>
      <c r="U16">
        <v>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66</v>
      </c>
    </row>
    <row r="17" spans="5:27" x14ac:dyDescent="0.25">
      <c r="E17" t="s">
        <v>0</v>
      </c>
      <c r="F17">
        <v>14000</v>
      </c>
      <c r="G17">
        <v>0</v>
      </c>
      <c r="J17" s="73">
        <f t="shared" si="1"/>
        <v>20001</v>
      </c>
      <c r="K17" s="73">
        <f t="shared" si="2"/>
        <v>22500</v>
      </c>
      <c r="L17">
        <f>COUNTIFS(Table7[XP_Min],"&gt;="&amp;J17,Table7[XP_Min],"&lt;="&amp;K17)</f>
        <v>7</v>
      </c>
      <c r="T17" t="s">
        <v>433</v>
      </c>
      <c r="U17">
        <v>0</v>
      </c>
      <c r="V17">
        <v>0</v>
      </c>
      <c r="Y17" s="73">
        <f t="shared" si="3"/>
        <v>20001</v>
      </c>
      <c r="Z17" s="73">
        <f t="shared" si="0"/>
        <v>22500</v>
      </c>
      <c r="AA17">
        <f>COUNTIFS(Table15[XP_Min],"&gt;="&amp;Y17,Table15[XP_Min],"&lt;="&amp;Z17)</f>
        <v>33</v>
      </c>
    </row>
    <row r="18" spans="5:27" x14ac:dyDescent="0.25">
      <c r="E18" t="s">
        <v>0</v>
      </c>
      <c r="F18">
        <v>0</v>
      </c>
      <c r="G18">
        <v>0</v>
      </c>
      <c r="J18" s="73">
        <f t="shared" si="1"/>
        <v>22501</v>
      </c>
      <c r="K18" s="73">
        <f t="shared" si="2"/>
        <v>25000</v>
      </c>
      <c r="L18">
        <f>COUNTIFS(Table7[XP_Min],"&gt;="&amp;J18,Table7[XP_Min],"&lt;="&amp;K18)</f>
        <v>40</v>
      </c>
      <c r="T18" t="s">
        <v>433</v>
      </c>
      <c r="U18">
        <v>0</v>
      </c>
      <c r="V18">
        <v>0</v>
      </c>
      <c r="Y18" s="73">
        <f t="shared" si="3"/>
        <v>22501</v>
      </c>
      <c r="Z18" s="73">
        <f t="shared" si="0"/>
        <v>25000</v>
      </c>
      <c r="AA18">
        <f>COUNTIFS(Table15[XP_Min],"&gt;="&amp;Y18,Table15[XP_Min],"&lt;="&amp;Z18)</f>
        <v>40</v>
      </c>
    </row>
    <row r="19" spans="5:27" x14ac:dyDescent="0.25">
      <c r="E19" t="s">
        <v>0</v>
      </c>
      <c r="F19">
        <v>8500</v>
      </c>
      <c r="G19">
        <v>0</v>
      </c>
      <c r="J19" s="73">
        <f t="shared" si="1"/>
        <v>25001</v>
      </c>
      <c r="K19" s="73">
        <f t="shared" si="2"/>
        <v>27500</v>
      </c>
      <c r="L19">
        <f>COUNTIFS(Table7[XP_Min],"&gt;="&amp;J19,Table7[XP_Min],"&lt;="&amp;K19)</f>
        <v>4</v>
      </c>
      <c r="T19" t="s">
        <v>433</v>
      </c>
      <c r="U19">
        <v>0</v>
      </c>
      <c r="V19">
        <v>0</v>
      </c>
      <c r="Y19" s="73">
        <f t="shared" si="3"/>
        <v>25001</v>
      </c>
      <c r="Z19" s="73">
        <f t="shared" si="0"/>
        <v>27500</v>
      </c>
      <c r="AA19">
        <f>COUNTIFS(Table15[XP_Min],"&gt;="&amp;Y19,Table15[XP_Min],"&lt;="&amp;Z19)</f>
        <v>25</v>
      </c>
    </row>
    <row r="20" spans="5:27" x14ac:dyDescent="0.25">
      <c r="E20" t="s">
        <v>0</v>
      </c>
      <c r="F20">
        <v>0</v>
      </c>
      <c r="G20">
        <v>0</v>
      </c>
      <c r="J20" s="73">
        <f t="shared" si="1"/>
        <v>27501</v>
      </c>
      <c r="K20" s="73">
        <f t="shared" si="2"/>
        <v>30000</v>
      </c>
      <c r="L20">
        <f>COUNTIFS(Table7[XP_Min],"&gt;="&amp;J20,Table7[XP_Min],"&lt;="&amp;K20)</f>
        <v>25</v>
      </c>
      <c r="T20" t="s">
        <v>433</v>
      </c>
      <c r="U20">
        <v>0</v>
      </c>
      <c r="V20">
        <v>0</v>
      </c>
      <c r="Y20" s="73">
        <f t="shared" si="3"/>
        <v>27501</v>
      </c>
      <c r="Z20" s="73">
        <f t="shared" si="0"/>
        <v>30000</v>
      </c>
      <c r="AA20">
        <f>COUNTIFS(Table15[XP_Min],"&gt;="&amp;Y20,Table15[XP_Min],"&lt;="&amp;Z20)</f>
        <v>32</v>
      </c>
    </row>
    <row r="21" spans="5:27" x14ac:dyDescent="0.25">
      <c r="E21" t="s">
        <v>0</v>
      </c>
      <c r="F21">
        <v>17000</v>
      </c>
      <c r="G21">
        <v>0</v>
      </c>
      <c r="J21" s="73">
        <f t="shared" si="1"/>
        <v>30001</v>
      </c>
      <c r="K21" s="73">
        <f t="shared" si="2"/>
        <v>32500</v>
      </c>
      <c r="L21">
        <f>COUNTIFS(Table7[XP_Min],"&gt;="&amp;J21,Table7[XP_Min],"&lt;="&amp;K21)</f>
        <v>1</v>
      </c>
      <c r="T21" t="s">
        <v>433</v>
      </c>
      <c r="U21">
        <v>0</v>
      </c>
      <c r="V21">
        <v>0</v>
      </c>
      <c r="Y21" s="73">
        <f t="shared" si="3"/>
        <v>30001</v>
      </c>
      <c r="Z21" s="73">
        <f t="shared" si="0"/>
        <v>32500</v>
      </c>
      <c r="AA21">
        <f>COUNTIFS(Table15[XP_Min],"&gt;="&amp;Y21,Table15[XP_Min],"&lt;="&amp;Z21)</f>
        <v>17</v>
      </c>
    </row>
    <row r="22" spans="5:27" x14ac:dyDescent="0.25">
      <c r="E22" t="s">
        <v>0</v>
      </c>
      <c r="F22">
        <v>5000</v>
      </c>
      <c r="G22">
        <v>0</v>
      </c>
      <c r="J22" s="73">
        <f t="shared" si="1"/>
        <v>32501</v>
      </c>
      <c r="K22" s="73">
        <f t="shared" si="2"/>
        <v>35000</v>
      </c>
      <c r="L22">
        <f>COUNTIFS(Table7[XP_Min],"&gt;="&amp;J22,Table7[XP_Min],"&lt;="&amp;K22)</f>
        <v>13</v>
      </c>
      <c r="T22" t="s">
        <v>433</v>
      </c>
      <c r="U22">
        <v>0</v>
      </c>
      <c r="V22">
        <v>0</v>
      </c>
      <c r="Y22" s="73">
        <f t="shared" si="3"/>
        <v>32501</v>
      </c>
      <c r="Z22" s="73">
        <f t="shared" si="0"/>
        <v>35000</v>
      </c>
      <c r="AA22">
        <f>COUNTIFS(Table15[XP_Min],"&gt;="&amp;Y22,Table15[XP_Min],"&lt;="&amp;Z22)</f>
        <v>15</v>
      </c>
    </row>
    <row r="23" spans="5:27" x14ac:dyDescent="0.25">
      <c r="E23" t="s">
        <v>12</v>
      </c>
      <c r="F23">
        <v>16000</v>
      </c>
      <c r="G23">
        <v>0</v>
      </c>
      <c r="J23" s="73">
        <f t="shared" si="1"/>
        <v>35001</v>
      </c>
      <c r="K23" s="73">
        <f t="shared" si="2"/>
        <v>37500</v>
      </c>
      <c r="L23">
        <f>COUNTIFS(Table7[XP_Min],"&gt;="&amp;J23,Table7[XP_Min],"&lt;="&amp;K23)</f>
        <v>7</v>
      </c>
      <c r="T23" t="s">
        <v>433</v>
      </c>
      <c r="U23">
        <v>0</v>
      </c>
      <c r="V23">
        <v>0</v>
      </c>
      <c r="Y23" s="73">
        <f t="shared" si="3"/>
        <v>35001</v>
      </c>
      <c r="Z23" s="73">
        <f t="shared" si="0"/>
        <v>37500</v>
      </c>
      <c r="AA23">
        <f>COUNTIFS(Table15[XP_Min],"&gt;="&amp;Y23,Table15[XP_Min],"&lt;="&amp;Z23)</f>
        <v>15</v>
      </c>
    </row>
    <row r="24" spans="5:27" x14ac:dyDescent="0.25">
      <c r="E24" t="s">
        <v>12</v>
      </c>
      <c r="F24">
        <v>0</v>
      </c>
      <c r="G24">
        <v>0</v>
      </c>
      <c r="J24" s="73">
        <f t="shared" si="1"/>
        <v>37501</v>
      </c>
      <c r="K24" s="73">
        <f t="shared" si="2"/>
        <v>40000</v>
      </c>
      <c r="L24">
        <f>COUNTIFS(Table7[XP_Min],"&gt;="&amp;J24,Table7[XP_Min],"&lt;="&amp;K24)</f>
        <v>12</v>
      </c>
      <c r="T24" t="s">
        <v>433</v>
      </c>
      <c r="U24">
        <v>0</v>
      </c>
      <c r="V24">
        <v>0</v>
      </c>
      <c r="Y24" s="73">
        <f t="shared" si="3"/>
        <v>37501</v>
      </c>
      <c r="Z24" s="73">
        <f t="shared" si="0"/>
        <v>40000</v>
      </c>
      <c r="AA24">
        <f>COUNTIFS(Table15[XP_Min],"&gt;="&amp;Y24,Table15[XP_Min],"&lt;="&amp;Z24)</f>
        <v>21</v>
      </c>
    </row>
    <row r="25" spans="5:27" x14ac:dyDescent="0.25">
      <c r="E25" t="s">
        <v>12</v>
      </c>
      <c r="F25">
        <v>0</v>
      </c>
      <c r="G25">
        <v>0</v>
      </c>
      <c r="J25" s="73">
        <f t="shared" si="1"/>
        <v>40001</v>
      </c>
      <c r="K25" s="73">
        <f t="shared" si="2"/>
        <v>42500</v>
      </c>
      <c r="L25">
        <f>COUNTIFS(Table7[XP_Min],"&gt;="&amp;J25,Table7[XP_Min],"&lt;="&amp;K25)</f>
        <v>0</v>
      </c>
      <c r="T25" t="s">
        <v>433</v>
      </c>
      <c r="U25">
        <v>0</v>
      </c>
      <c r="V25">
        <v>0</v>
      </c>
      <c r="Y25" s="73">
        <f t="shared" si="3"/>
        <v>40001</v>
      </c>
      <c r="Z25" s="73">
        <f t="shared" si="0"/>
        <v>42500</v>
      </c>
      <c r="AA25">
        <f>COUNTIFS(Table15[XP_Min],"&gt;="&amp;Y25,Table15[XP_Min],"&lt;="&amp;Z25)</f>
        <v>5</v>
      </c>
    </row>
    <row r="26" spans="5:27" x14ac:dyDescent="0.25">
      <c r="E26" t="s">
        <v>12</v>
      </c>
      <c r="F26">
        <v>16000</v>
      </c>
      <c r="G26">
        <v>0</v>
      </c>
      <c r="J26" s="73">
        <f t="shared" si="1"/>
        <v>42501</v>
      </c>
      <c r="K26" s="73">
        <f t="shared" si="2"/>
        <v>45000</v>
      </c>
      <c r="L26">
        <f>COUNTIFS(Table7[XP_Min],"&gt;="&amp;J26,Table7[XP_Min],"&lt;="&amp;K26)</f>
        <v>2</v>
      </c>
      <c r="T26" t="s">
        <v>433</v>
      </c>
      <c r="U26">
        <v>0</v>
      </c>
      <c r="V26">
        <v>0</v>
      </c>
      <c r="Y26" s="73">
        <f t="shared" si="3"/>
        <v>42501</v>
      </c>
      <c r="Z26" s="73">
        <f t="shared" si="0"/>
        <v>45000</v>
      </c>
      <c r="AA26">
        <f>COUNTIFS(Table15[XP_Min],"&gt;="&amp;Y26,Table15[XP_Min],"&lt;="&amp;Z26)</f>
        <v>6</v>
      </c>
    </row>
    <row r="27" spans="5:27" x14ac:dyDescent="0.25">
      <c r="E27" t="s">
        <v>12</v>
      </c>
      <c r="F27">
        <v>2250</v>
      </c>
      <c r="G27">
        <v>0</v>
      </c>
      <c r="J27" s="73">
        <f t="shared" si="1"/>
        <v>45001</v>
      </c>
      <c r="K27" s="73">
        <f t="shared" si="2"/>
        <v>47500</v>
      </c>
      <c r="L27">
        <f>COUNTIFS(Table7[XP_Min],"&gt;="&amp;J27,Table7[XP_Min],"&lt;="&amp;K27)</f>
        <v>0</v>
      </c>
      <c r="T27" t="s">
        <v>433</v>
      </c>
      <c r="U27">
        <v>0</v>
      </c>
      <c r="V27">
        <v>0</v>
      </c>
      <c r="Y27" s="73">
        <f t="shared" si="3"/>
        <v>45001</v>
      </c>
      <c r="Z27" s="73">
        <f>Z26+$AD$5</f>
        <v>47500</v>
      </c>
      <c r="AA27">
        <f>COUNTIFS(Table15[XP_Min],"&gt;="&amp;Y27,Table15[XP_Min],"&lt;="&amp;Z27)</f>
        <v>8</v>
      </c>
    </row>
    <row r="28" spans="5:27" x14ac:dyDescent="0.25">
      <c r="E28" t="s">
        <v>12</v>
      </c>
      <c r="F28">
        <v>2600</v>
      </c>
      <c r="G28">
        <v>0</v>
      </c>
      <c r="J28" s="73">
        <f t="shared" si="1"/>
        <v>47501</v>
      </c>
      <c r="K28" s="73">
        <f t="shared" si="2"/>
        <v>50000</v>
      </c>
      <c r="L28">
        <f>COUNTIFS(Table7[XP_Min],"&gt;="&amp;J28,Table7[XP_Min],"&lt;="&amp;K28)</f>
        <v>4</v>
      </c>
      <c r="T28" t="s">
        <v>433</v>
      </c>
      <c r="U28">
        <v>0</v>
      </c>
      <c r="V28">
        <v>0</v>
      </c>
      <c r="Y28" s="73">
        <f t="shared" si="3"/>
        <v>47501</v>
      </c>
      <c r="Z28" s="73">
        <f t="shared" si="0"/>
        <v>50000</v>
      </c>
      <c r="AA28">
        <f>COUNTIFS(Table15[XP_Min],"&gt;="&amp;Y28,Table15[XP_Min],"&lt;="&amp;Z28)</f>
        <v>8</v>
      </c>
    </row>
    <row r="29" spans="5:27" x14ac:dyDescent="0.25">
      <c r="E29" t="s">
        <v>12</v>
      </c>
      <c r="F29">
        <v>0</v>
      </c>
      <c r="G29">
        <v>0</v>
      </c>
      <c r="J29" s="73">
        <f t="shared" si="1"/>
        <v>50001</v>
      </c>
      <c r="K29" s="73">
        <f t="shared" si="2"/>
        <v>52500</v>
      </c>
      <c r="L29">
        <f>COUNTIFS(Table7[XP_Min],"&gt;="&amp;J29,Table7[XP_Min],"&lt;="&amp;K29)</f>
        <v>0</v>
      </c>
      <c r="T29" t="s">
        <v>433</v>
      </c>
      <c r="U29">
        <v>0</v>
      </c>
      <c r="V29">
        <v>0</v>
      </c>
      <c r="Y29" s="73">
        <f t="shared" si="3"/>
        <v>50001</v>
      </c>
      <c r="Z29" s="73">
        <f t="shared" si="0"/>
        <v>52500</v>
      </c>
      <c r="AA29">
        <f>COUNTIFS(Table15[XP_Min],"&gt;="&amp;Y29,Table15[XP_Min],"&lt;="&amp;Z29)</f>
        <v>0</v>
      </c>
    </row>
    <row r="30" spans="5:27" x14ac:dyDescent="0.25">
      <c r="E30" t="s">
        <v>12</v>
      </c>
      <c r="F30">
        <v>17000</v>
      </c>
      <c r="G30">
        <v>0</v>
      </c>
      <c r="J30" s="73">
        <f t="shared" si="1"/>
        <v>52501</v>
      </c>
      <c r="K30" s="73">
        <f t="shared" si="2"/>
        <v>55000</v>
      </c>
      <c r="L30">
        <f>COUNTIFS(Table7[XP_Min],"&gt;="&amp;J30,Table7[XP_Min],"&lt;="&amp;K30)</f>
        <v>0</v>
      </c>
      <c r="T30" t="s">
        <v>433</v>
      </c>
      <c r="U30">
        <v>0</v>
      </c>
      <c r="V30">
        <v>0</v>
      </c>
      <c r="Y30" s="73">
        <f t="shared" si="3"/>
        <v>52501</v>
      </c>
      <c r="Z30" s="73">
        <f t="shared" si="0"/>
        <v>55000</v>
      </c>
      <c r="AA30">
        <f>COUNTIFS(Table15[XP_Min],"&gt;="&amp;Y30,Table15[XP_Min],"&lt;="&amp;Z30)</f>
        <v>0</v>
      </c>
    </row>
    <row r="31" spans="5:27" x14ac:dyDescent="0.25">
      <c r="E31" t="s">
        <v>12</v>
      </c>
      <c r="F31">
        <v>2500</v>
      </c>
      <c r="G31">
        <v>0</v>
      </c>
      <c r="J31" s="73">
        <f t="shared" si="1"/>
        <v>55001</v>
      </c>
      <c r="K31" s="73">
        <f t="shared" si="2"/>
        <v>57500</v>
      </c>
      <c r="L31">
        <f>COUNTIFS(Table7[XP_Min],"&gt;="&amp;J31,Table7[XP_Min],"&lt;="&amp;K31)</f>
        <v>0</v>
      </c>
      <c r="T31" t="s">
        <v>433</v>
      </c>
      <c r="U31">
        <v>0</v>
      </c>
      <c r="V31">
        <v>0</v>
      </c>
      <c r="Y31" s="73">
        <f t="shared" si="3"/>
        <v>55001</v>
      </c>
      <c r="Z31" s="73">
        <f t="shared" si="0"/>
        <v>57500</v>
      </c>
      <c r="AA31">
        <f>COUNTIFS(Table15[XP_Min],"&gt;="&amp;Y31,Table15[XP_Min],"&lt;="&amp;Z31)</f>
        <v>0</v>
      </c>
    </row>
    <row r="32" spans="5:27" x14ac:dyDescent="0.25">
      <c r="E32" t="s">
        <v>12</v>
      </c>
      <c r="F32">
        <v>0</v>
      </c>
      <c r="G32">
        <v>0</v>
      </c>
      <c r="J32" s="73">
        <f t="shared" si="1"/>
        <v>57501</v>
      </c>
      <c r="K32" s="73">
        <f t="shared" si="2"/>
        <v>60000</v>
      </c>
      <c r="L32">
        <f>COUNTIFS(Table7[XP_Min],"&gt;="&amp;J32,Table7[XP_Min],"&lt;="&amp;K32)</f>
        <v>0</v>
      </c>
      <c r="T32" t="s">
        <v>433</v>
      </c>
      <c r="U32">
        <v>0</v>
      </c>
      <c r="V32">
        <v>0</v>
      </c>
      <c r="Y32" s="73">
        <f t="shared" si="3"/>
        <v>57501</v>
      </c>
      <c r="Z32" s="73">
        <f t="shared" si="0"/>
        <v>60000</v>
      </c>
      <c r="AA32">
        <f>COUNTIFS(Table15[XP_Min],"&gt;="&amp;Y32,Table15[XP_Min],"&lt;="&amp;Z32)</f>
        <v>0</v>
      </c>
    </row>
    <row r="33" spans="5:27" x14ac:dyDescent="0.25">
      <c r="E33" t="s">
        <v>12</v>
      </c>
      <c r="F33">
        <v>18000</v>
      </c>
      <c r="G33">
        <v>0</v>
      </c>
      <c r="J33" s="73">
        <f t="shared" si="1"/>
        <v>60001</v>
      </c>
      <c r="K33" s="73">
        <f t="shared" si="2"/>
        <v>62500</v>
      </c>
      <c r="L33">
        <f>COUNTIFS(Table7[XP_Min],"&gt;="&amp;J33,Table7[XP_Min],"&lt;="&amp;K33)</f>
        <v>0</v>
      </c>
      <c r="T33" t="s">
        <v>433</v>
      </c>
      <c r="U33">
        <v>0</v>
      </c>
      <c r="V33">
        <v>0</v>
      </c>
      <c r="Y33" s="73">
        <f t="shared" si="3"/>
        <v>60001</v>
      </c>
      <c r="Z33" s="73">
        <f t="shared" si="0"/>
        <v>62500</v>
      </c>
      <c r="AA33">
        <f>COUNTIFS(Table15[XP_Min],"&gt;="&amp;Y33,Table15[XP_Min],"&lt;="&amp;Z33)</f>
        <v>0</v>
      </c>
    </row>
    <row r="34" spans="5:27" x14ac:dyDescent="0.25">
      <c r="E34" t="s">
        <v>1</v>
      </c>
      <c r="F34">
        <v>0</v>
      </c>
      <c r="G34">
        <v>0</v>
      </c>
      <c r="J34" s="73">
        <f t="shared" si="1"/>
        <v>62501</v>
      </c>
      <c r="K34" s="73">
        <f t="shared" si="2"/>
        <v>65000</v>
      </c>
      <c r="L34">
        <f>COUNTIFS(Table7[XP_Min],"&gt;="&amp;J34,Table7[XP_Min],"&lt;="&amp;K34)</f>
        <v>0</v>
      </c>
      <c r="S34" s="1"/>
      <c r="T34" t="s">
        <v>433</v>
      </c>
      <c r="U34">
        <v>0</v>
      </c>
      <c r="V34">
        <v>0</v>
      </c>
      <c r="Y34" s="73">
        <f t="shared" si="3"/>
        <v>62501</v>
      </c>
      <c r="Z34" s="73">
        <f t="shared" si="0"/>
        <v>65000</v>
      </c>
      <c r="AA34">
        <f>COUNTIFS(Table15[XP_Min],"&gt;="&amp;Y34,Table15[XP_Min],"&lt;="&amp;Z34)</f>
        <v>0</v>
      </c>
    </row>
    <row r="35" spans="5:27" x14ac:dyDescent="0.25">
      <c r="E35" t="s">
        <v>1</v>
      </c>
      <c r="F35">
        <v>0</v>
      </c>
      <c r="G35">
        <v>0</v>
      </c>
      <c r="J35" s="73">
        <f t="shared" si="1"/>
        <v>65001</v>
      </c>
      <c r="K35" s="73">
        <f t="shared" si="2"/>
        <v>67500</v>
      </c>
      <c r="L35">
        <f>COUNTIFS(Table7[XP_Min],"&gt;="&amp;J35,Table7[XP_Min],"&lt;="&amp;K35)</f>
        <v>0</v>
      </c>
      <c r="T35" t="s">
        <v>433</v>
      </c>
      <c r="U35">
        <v>0</v>
      </c>
      <c r="V35">
        <v>0</v>
      </c>
      <c r="Y35" s="73">
        <f t="shared" si="3"/>
        <v>65001</v>
      </c>
      <c r="Z35" s="73">
        <f t="shared" si="0"/>
        <v>67500</v>
      </c>
      <c r="AA35">
        <f>COUNTIFS(Table15[XP_Min],"&gt;="&amp;Y35,Table15[XP_Min],"&lt;="&amp;Z35)</f>
        <v>0</v>
      </c>
    </row>
    <row r="36" spans="5:27" x14ac:dyDescent="0.25">
      <c r="E36" t="s">
        <v>1</v>
      </c>
      <c r="F36">
        <v>35000</v>
      </c>
      <c r="G36">
        <v>0</v>
      </c>
      <c r="J36" s="73">
        <f t="shared" si="1"/>
        <v>67501</v>
      </c>
      <c r="K36" s="73">
        <f t="shared" si="2"/>
        <v>70000</v>
      </c>
      <c r="L36">
        <f>COUNTIFS(Table7[XP_Min],"&gt;="&amp;J36,Table7[XP_Min],"&lt;="&amp;K36)</f>
        <v>0</v>
      </c>
      <c r="T36" t="s">
        <v>433</v>
      </c>
      <c r="U36">
        <v>0</v>
      </c>
      <c r="V36">
        <v>0</v>
      </c>
      <c r="Y36" s="73">
        <f t="shared" si="3"/>
        <v>67501</v>
      </c>
      <c r="Z36" s="73">
        <f t="shared" si="0"/>
        <v>70000</v>
      </c>
      <c r="AA36">
        <f>COUNTIFS(Table15[XP_Min],"&gt;="&amp;Y36,Table15[XP_Min],"&lt;="&amp;Z36)</f>
        <v>0</v>
      </c>
    </row>
    <row r="37" spans="5:27" x14ac:dyDescent="0.25">
      <c r="E37" t="s">
        <v>1</v>
      </c>
      <c r="F37">
        <v>15000</v>
      </c>
      <c r="G37">
        <v>0</v>
      </c>
      <c r="J37" s="73">
        <f t="shared" si="1"/>
        <v>70001</v>
      </c>
      <c r="K37" s="73">
        <f t="shared" si="2"/>
        <v>72500</v>
      </c>
      <c r="L37">
        <f>COUNTIFS(Table7[XP_Min],"&gt;="&amp;J37,Table7[XP_Min],"&lt;="&amp;K37)</f>
        <v>0</v>
      </c>
      <c r="T37" t="s">
        <v>433</v>
      </c>
      <c r="U37">
        <v>0</v>
      </c>
      <c r="V37">
        <v>0</v>
      </c>
      <c r="Y37" s="73">
        <f t="shared" si="3"/>
        <v>70001</v>
      </c>
      <c r="Z37" s="73">
        <f t="shared" si="0"/>
        <v>72500</v>
      </c>
      <c r="AA37">
        <f>COUNTIFS(Table15[XP_Min],"&gt;="&amp;Y37,Table15[XP_Min],"&lt;="&amp;Z37)</f>
        <v>0</v>
      </c>
    </row>
    <row r="38" spans="5:27" x14ac:dyDescent="0.25">
      <c r="E38" t="s">
        <v>1</v>
      </c>
      <c r="F38">
        <v>0</v>
      </c>
      <c r="G38">
        <v>0</v>
      </c>
      <c r="J38" s="73">
        <f t="shared" si="1"/>
        <v>72501</v>
      </c>
      <c r="K38" s="73">
        <f t="shared" si="2"/>
        <v>75000</v>
      </c>
      <c r="L38">
        <f>COUNTIFS(Table7[XP_Min],"&gt;="&amp;J38,Table7[XP_Min],"&lt;="&amp;K38)</f>
        <v>0</v>
      </c>
      <c r="T38" t="s">
        <v>433</v>
      </c>
      <c r="U38">
        <v>0</v>
      </c>
      <c r="V38">
        <v>0</v>
      </c>
      <c r="Y38" s="73">
        <f t="shared" si="3"/>
        <v>72501</v>
      </c>
      <c r="Z38" s="73">
        <f t="shared" si="0"/>
        <v>75000</v>
      </c>
      <c r="AA38">
        <f>COUNTIFS(Table15[XP_Min],"&gt;="&amp;Y38,Table15[XP_Min],"&lt;="&amp;Z38)</f>
        <v>0</v>
      </c>
    </row>
    <row r="39" spans="5:27" x14ac:dyDescent="0.25">
      <c r="E39" t="s">
        <v>1</v>
      </c>
      <c r="F39">
        <v>16000</v>
      </c>
      <c r="G39">
        <v>0</v>
      </c>
      <c r="T39" t="s">
        <v>433</v>
      </c>
      <c r="U39">
        <v>0</v>
      </c>
      <c r="V39">
        <v>0</v>
      </c>
    </row>
    <row r="40" spans="5:27" x14ac:dyDescent="0.25">
      <c r="E40" t="s">
        <v>443</v>
      </c>
      <c r="F40">
        <v>0</v>
      </c>
      <c r="G40">
        <v>0</v>
      </c>
      <c r="T40" t="s">
        <v>433</v>
      </c>
      <c r="U40">
        <v>0</v>
      </c>
      <c r="V40">
        <v>0</v>
      </c>
    </row>
    <row r="41" spans="5:27" x14ac:dyDescent="0.25">
      <c r="E41" t="s">
        <v>443</v>
      </c>
      <c r="F41">
        <v>8000</v>
      </c>
      <c r="G41">
        <v>0</v>
      </c>
      <c r="T41" t="s">
        <v>433</v>
      </c>
      <c r="U41">
        <v>0</v>
      </c>
      <c r="V41">
        <v>0</v>
      </c>
    </row>
    <row r="42" spans="5:27" x14ac:dyDescent="0.25">
      <c r="E42" t="s">
        <v>443</v>
      </c>
      <c r="F42">
        <v>4000</v>
      </c>
      <c r="G42">
        <v>0</v>
      </c>
      <c r="T42" t="s">
        <v>433</v>
      </c>
      <c r="U42">
        <v>0</v>
      </c>
      <c r="V42">
        <v>0</v>
      </c>
    </row>
    <row r="43" spans="5:27" x14ac:dyDescent="0.25">
      <c r="E43" t="s">
        <v>443</v>
      </c>
      <c r="F43">
        <v>0</v>
      </c>
      <c r="G43">
        <v>0</v>
      </c>
      <c r="T43" t="s">
        <v>433</v>
      </c>
      <c r="U43">
        <v>0</v>
      </c>
      <c r="V43">
        <v>0</v>
      </c>
    </row>
    <row r="44" spans="5:27" x14ac:dyDescent="0.25">
      <c r="E44" t="s">
        <v>443</v>
      </c>
      <c r="F44">
        <v>8000</v>
      </c>
      <c r="G44">
        <v>0</v>
      </c>
      <c r="T44" t="s">
        <v>433</v>
      </c>
      <c r="U44">
        <v>0</v>
      </c>
      <c r="V44">
        <v>0</v>
      </c>
    </row>
    <row r="45" spans="5:27" x14ac:dyDescent="0.25">
      <c r="E45" t="s">
        <v>443</v>
      </c>
      <c r="F45">
        <v>4800</v>
      </c>
      <c r="G45">
        <v>0</v>
      </c>
      <c r="T45" t="s">
        <v>433</v>
      </c>
      <c r="U45">
        <v>0</v>
      </c>
      <c r="V45">
        <v>0</v>
      </c>
    </row>
    <row r="46" spans="5:27" x14ac:dyDescent="0.25">
      <c r="E46" t="s">
        <v>443</v>
      </c>
      <c r="F46">
        <v>0</v>
      </c>
      <c r="G46">
        <v>0</v>
      </c>
      <c r="T46" t="s">
        <v>433</v>
      </c>
      <c r="U46">
        <v>0</v>
      </c>
      <c r="V46">
        <v>0</v>
      </c>
    </row>
    <row r="47" spans="5:27" x14ac:dyDescent="0.25">
      <c r="E47" t="s">
        <v>443</v>
      </c>
      <c r="F47">
        <v>0</v>
      </c>
      <c r="G47">
        <v>0</v>
      </c>
      <c r="T47" t="s">
        <v>433</v>
      </c>
      <c r="U47">
        <v>0</v>
      </c>
      <c r="V47">
        <v>0</v>
      </c>
    </row>
    <row r="48" spans="5:27" x14ac:dyDescent="0.25">
      <c r="E48" t="s">
        <v>443</v>
      </c>
      <c r="F48">
        <v>4100</v>
      </c>
      <c r="G48">
        <v>0</v>
      </c>
      <c r="T48" t="s">
        <v>433</v>
      </c>
      <c r="U48">
        <v>0</v>
      </c>
      <c r="V48">
        <v>0</v>
      </c>
    </row>
    <row r="49" spans="5:22" x14ac:dyDescent="0.25">
      <c r="E49" t="s">
        <v>443</v>
      </c>
      <c r="F49">
        <v>0</v>
      </c>
      <c r="G49">
        <v>0</v>
      </c>
      <c r="T49" t="s">
        <v>433</v>
      </c>
      <c r="U49">
        <v>0</v>
      </c>
      <c r="V49">
        <v>0</v>
      </c>
    </row>
    <row r="50" spans="5:22" x14ac:dyDescent="0.25">
      <c r="E50" t="s">
        <v>443</v>
      </c>
      <c r="F50">
        <v>0</v>
      </c>
      <c r="G50">
        <v>0</v>
      </c>
      <c r="T50" t="s">
        <v>433</v>
      </c>
      <c r="U50">
        <v>0</v>
      </c>
      <c r="V50">
        <v>0</v>
      </c>
    </row>
    <row r="51" spans="5:22" x14ac:dyDescent="0.25">
      <c r="E51" t="s">
        <v>443</v>
      </c>
      <c r="F51">
        <v>0</v>
      </c>
      <c r="G51">
        <v>0</v>
      </c>
      <c r="T51" t="s">
        <v>433</v>
      </c>
      <c r="U51">
        <v>0</v>
      </c>
      <c r="V51">
        <v>0</v>
      </c>
    </row>
    <row r="52" spans="5:22" x14ac:dyDescent="0.25">
      <c r="E52" t="s">
        <v>445</v>
      </c>
      <c r="F52">
        <v>4000</v>
      </c>
      <c r="G52">
        <v>12000</v>
      </c>
      <c r="T52" t="s">
        <v>433</v>
      </c>
      <c r="U52">
        <v>0</v>
      </c>
      <c r="V52">
        <v>0</v>
      </c>
    </row>
    <row r="53" spans="5:22" x14ac:dyDescent="0.25">
      <c r="E53" t="s">
        <v>445</v>
      </c>
      <c r="F53">
        <v>12000</v>
      </c>
      <c r="G53">
        <v>0</v>
      </c>
      <c r="T53" t="s">
        <v>433</v>
      </c>
      <c r="U53">
        <v>0</v>
      </c>
      <c r="V53">
        <v>0</v>
      </c>
    </row>
    <row r="54" spans="5:22" x14ac:dyDescent="0.25">
      <c r="E54" t="s">
        <v>433</v>
      </c>
      <c r="F54">
        <v>0</v>
      </c>
      <c r="G54">
        <v>0</v>
      </c>
      <c r="T54" t="s">
        <v>433</v>
      </c>
      <c r="U54">
        <v>0</v>
      </c>
      <c r="V54">
        <v>0</v>
      </c>
    </row>
    <row r="55" spans="5:22" x14ac:dyDescent="0.25">
      <c r="E55" t="s">
        <v>433</v>
      </c>
      <c r="F55">
        <v>22000</v>
      </c>
      <c r="G55">
        <v>0</v>
      </c>
      <c r="T55" t="s">
        <v>433</v>
      </c>
      <c r="U55">
        <v>0</v>
      </c>
      <c r="V55">
        <v>0</v>
      </c>
    </row>
    <row r="56" spans="5:22" x14ac:dyDescent="0.25">
      <c r="E56" t="s">
        <v>433</v>
      </c>
      <c r="F56">
        <v>0</v>
      </c>
      <c r="G56">
        <v>0</v>
      </c>
      <c r="T56" t="s">
        <v>433</v>
      </c>
      <c r="U56">
        <v>0</v>
      </c>
      <c r="V56">
        <v>0</v>
      </c>
    </row>
    <row r="57" spans="5:22" x14ac:dyDescent="0.25">
      <c r="E57" t="s">
        <v>433</v>
      </c>
      <c r="F57">
        <v>0</v>
      </c>
      <c r="G57">
        <v>0</v>
      </c>
      <c r="T57" t="s">
        <v>433</v>
      </c>
      <c r="U57">
        <v>0</v>
      </c>
      <c r="V57">
        <v>0</v>
      </c>
    </row>
    <row r="58" spans="5:22" x14ac:dyDescent="0.25">
      <c r="E58" t="s">
        <v>433</v>
      </c>
      <c r="F58">
        <v>0</v>
      </c>
      <c r="G58">
        <v>0</v>
      </c>
      <c r="T58" t="s">
        <v>433</v>
      </c>
      <c r="U58">
        <v>0</v>
      </c>
      <c r="V58">
        <v>0</v>
      </c>
    </row>
    <row r="59" spans="5:22" x14ac:dyDescent="0.25">
      <c r="E59" t="s">
        <v>433</v>
      </c>
      <c r="F59">
        <v>15500</v>
      </c>
      <c r="G59">
        <v>0</v>
      </c>
      <c r="T59" t="s">
        <v>433</v>
      </c>
      <c r="U59">
        <v>0</v>
      </c>
      <c r="V59">
        <v>0</v>
      </c>
    </row>
    <row r="60" spans="5:22" x14ac:dyDescent="0.25">
      <c r="E60" t="s">
        <v>433</v>
      </c>
      <c r="F60">
        <v>0</v>
      </c>
      <c r="G60">
        <v>0</v>
      </c>
      <c r="T60" t="s">
        <v>433</v>
      </c>
      <c r="U60">
        <v>0</v>
      </c>
      <c r="V60">
        <v>0</v>
      </c>
    </row>
    <row r="61" spans="5:22" x14ac:dyDescent="0.25">
      <c r="E61" t="s">
        <v>433</v>
      </c>
      <c r="F61">
        <v>0</v>
      </c>
      <c r="G61">
        <v>0</v>
      </c>
      <c r="T61" t="s">
        <v>433</v>
      </c>
      <c r="U61">
        <v>0</v>
      </c>
      <c r="V61">
        <v>0</v>
      </c>
    </row>
    <row r="62" spans="5:22" x14ac:dyDescent="0.25">
      <c r="E62" t="s">
        <v>433</v>
      </c>
      <c r="F62">
        <v>24000</v>
      </c>
      <c r="G62">
        <v>0</v>
      </c>
      <c r="T62" t="s">
        <v>433</v>
      </c>
      <c r="U62">
        <v>0</v>
      </c>
      <c r="V62">
        <v>0</v>
      </c>
    </row>
    <row r="63" spans="5:22" x14ac:dyDescent="0.25">
      <c r="E63" t="s">
        <v>433</v>
      </c>
      <c r="F63">
        <v>0</v>
      </c>
      <c r="G63">
        <v>0</v>
      </c>
      <c r="T63" t="s">
        <v>433</v>
      </c>
      <c r="U63">
        <v>0</v>
      </c>
      <c r="V63">
        <v>0</v>
      </c>
    </row>
    <row r="64" spans="5:22" x14ac:dyDescent="0.25">
      <c r="E64" t="s">
        <v>433</v>
      </c>
      <c r="F64">
        <v>0</v>
      </c>
      <c r="G64">
        <v>0</v>
      </c>
      <c r="T64" t="s">
        <v>433</v>
      </c>
      <c r="U64">
        <v>0</v>
      </c>
      <c r="V64">
        <v>0</v>
      </c>
    </row>
    <row r="65" spans="5:22" x14ac:dyDescent="0.25">
      <c r="E65" t="s">
        <v>433</v>
      </c>
      <c r="F65">
        <v>14000</v>
      </c>
      <c r="G65">
        <v>0</v>
      </c>
      <c r="T65" t="s">
        <v>433</v>
      </c>
      <c r="U65">
        <v>0</v>
      </c>
      <c r="V65">
        <v>0</v>
      </c>
    </row>
    <row r="66" spans="5:22" x14ac:dyDescent="0.25">
      <c r="E66" t="s">
        <v>433</v>
      </c>
      <c r="F66">
        <v>0</v>
      </c>
      <c r="G66">
        <v>0</v>
      </c>
      <c r="T66" t="s">
        <v>433</v>
      </c>
      <c r="U66">
        <v>0</v>
      </c>
      <c r="V66">
        <v>0</v>
      </c>
    </row>
    <row r="67" spans="5:22" x14ac:dyDescent="0.25">
      <c r="E67" t="s">
        <v>433</v>
      </c>
      <c r="F67">
        <v>0</v>
      </c>
      <c r="G67">
        <v>0</v>
      </c>
      <c r="T67" t="s">
        <v>433</v>
      </c>
      <c r="U67">
        <v>0</v>
      </c>
      <c r="V67">
        <v>0</v>
      </c>
    </row>
    <row r="68" spans="5:22" x14ac:dyDescent="0.25">
      <c r="E68" t="s">
        <v>433</v>
      </c>
      <c r="F68">
        <v>25000</v>
      </c>
      <c r="G68">
        <v>0</v>
      </c>
      <c r="T68" t="s">
        <v>433</v>
      </c>
      <c r="U68">
        <v>0</v>
      </c>
      <c r="V68">
        <v>0</v>
      </c>
    </row>
    <row r="69" spans="5:22" x14ac:dyDescent="0.25">
      <c r="E69" t="s">
        <v>433</v>
      </c>
      <c r="F69">
        <v>14000</v>
      </c>
      <c r="G69">
        <v>0</v>
      </c>
      <c r="T69" t="s">
        <v>433</v>
      </c>
      <c r="U69">
        <v>0</v>
      </c>
      <c r="V69">
        <v>0</v>
      </c>
    </row>
    <row r="70" spans="5:22" x14ac:dyDescent="0.25">
      <c r="E70" t="s">
        <v>433</v>
      </c>
      <c r="F70">
        <v>0</v>
      </c>
      <c r="G70">
        <v>0</v>
      </c>
      <c r="T70" t="s">
        <v>433</v>
      </c>
      <c r="U70">
        <v>0</v>
      </c>
      <c r="V70">
        <v>0</v>
      </c>
    </row>
    <row r="71" spans="5:22" x14ac:dyDescent="0.25">
      <c r="E71" t="s">
        <v>433</v>
      </c>
      <c r="F71">
        <v>5500</v>
      </c>
      <c r="G71">
        <v>0</v>
      </c>
      <c r="T71" t="s">
        <v>433</v>
      </c>
      <c r="U71">
        <v>0</v>
      </c>
      <c r="V71">
        <v>0</v>
      </c>
    </row>
    <row r="72" spans="5:22" x14ac:dyDescent="0.25">
      <c r="E72" t="s">
        <v>433</v>
      </c>
      <c r="F72">
        <v>3500</v>
      </c>
      <c r="G72">
        <v>0</v>
      </c>
      <c r="T72" t="s">
        <v>433</v>
      </c>
      <c r="U72">
        <v>0</v>
      </c>
      <c r="V72">
        <v>0</v>
      </c>
    </row>
    <row r="73" spans="5:22" x14ac:dyDescent="0.25">
      <c r="E73" t="s">
        <v>433</v>
      </c>
      <c r="F73">
        <v>29000</v>
      </c>
      <c r="G73">
        <v>0</v>
      </c>
      <c r="T73" t="s">
        <v>433</v>
      </c>
      <c r="U73">
        <v>0</v>
      </c>
      <c r="V73">
        <v>0</v>
      </c>
    </row>
    <row r="74" spans="5:22" x14ac:dyDescent="0.25">
      <c r="E74" t="s">
        <v>433</v>
      </c>
      <c r="F74">
        <v>0</v>
      </c>
      <c r="G74">
        <v>0</v>
      </c>
      <c r="T74" t="s">
        <v>433</v>
      </c>
      <c r="U74">
        <v>0</v>
      </c>
      <c r="V74">
        <v>0</v>
      </c>
    </row>
    <row r="75" spans="5:22" x14ac:dyDescent="0.25">
      <c r="E75" t="s">
        <v>433</v>
      </c>
      <c r="F75">
        <v>0</v>
      </c>
      <c r="G75">
        <v>0</v>
      </c>
      <c r="T75" t="s">
        <v>433</v>
      </c>
      <c r="U75">
        <v>0</v>
      </c>
      <c r="V75">
        <v>0</v>
      </c>
    </row>
    <row r="76" spans="5:22" x14ac:dyDescent="0.25">
      <c r="E76" t="s">
        <v>433</v>
      </c>
      <c r="F76">
        <v>5500</v>
      </c>
      <c r="G76">
        <v>0</v>
      </c>
      <c r="T76" t="s">
        <v>433</v>
      </c>
      <c r="U76">
        <v>0</v>
      </c>
      <c r="V76">
        <v>0</v>
      </c>
    </row>
    <row r="77" spans="5:22" x14ac:dyDescent="0.25">
      <c r="E77" t="s">
        <v>433</v>
      </c>
      <c r="F77">
        <v>17000</v>
      </c>
      <c r="G77">
        <v>0</v>
      </c>
      <c r="T77" t="s">
        <v>433</v>
      </c>
      <c r="U77">
        <v>0</v>
      </c>
      <c r="V77">
        <v>0</v>
      </c>
    </row>
    <row r="78" spans="5:22" x14ac:dyDescent="0.25">
      <c r="E78" t="s">
        <v>433</v>
      </c>
      <c r="F78">
        <v>0</v>
      </c>
      <c r="G78">
        <v>0</v>
      </c>
      <c r="T78" t="s">
        <v>433</v>
      </c>
      <c r="U78">
        <v>0</v>
      </c>
      <c r="V78">
        <v>0</v>
      </c>
    </row>
    <row r="79" spans="5:22" x14ac:dyDescent="0.25">
      <c r="E79" t="s">
        <v>433</v>
      </c>
      <c r="F79">
        <v>5000</v>
      </c>
      <c r="G79">
        <v>0</v>
      </c>
      <c r="T79" t="s">
        <v>433</v>
      </c>
      <c r="U79">
        <v>0</v>
      </c>
      <c r="V79">
        <v>0</v>
      </c>
    </row>
    <row r="80" spans="5:22" x14ac:dyDescent="0.25">
      <c r="E80" t="s">
        <v>433</v>
      </c>
      <c r="F80">
        <v>0</v>
      </c>
      <c r="G80">
        <v>0</v>
      </c>
      <c r="T80" t="s">
        <v>433</v>
      </c>
      <c r="U80">
        <v>0</v>
      </c>
      <c r="V80">
        <v>0</v>
      </c>
    </row>
    <row r="81" spans="5:22" x14ac:dyDescent="0.25">
      <c r="E81" t="s">
        <v>433</v>
      </c>
      <c r="F81">
        <v>17000</v>
      </c>
      <c r="G81">
        <v>0</v>
      </c>
      <c r="T81" t="s">
        <v>433</v>
      </c>
      <c r="U81">
        <v>0</v>
      </c>
      <c r="V81">
        <v>0</v>
      </c>
    </row>
    <row r="82" spans="5:22" x14ac:dyDescent="0.25">
      <c r="E82" t="s">
        <v>433</v>
      </c>
      <c r="F82">
        <v>0</v>
      </c>
      <c r="G82">
        <v>0</v>
      </c>
      <c r="T82" t="s">
        <v>433</v>
      </c>
      <c r="U82">
        <v>0</v>
      </c>
      <c r="V82">
        <v>0</v>
      </c>
    </row>
    <row r="83" spans="5:22" x14ac:dyDescent="0.25">
      <c r="E83" t="s">
        <v>433</v>
      </c>
      <c r="F83">
        <v>5500</v>
      </c>
      <c r="G83">
        <v>0</v>
      </c>
      <c r="T83" t="s">
        <v>433</v>
      </c>
      <c r="U83">
        <v>0</v>
      </c>
      <c r="V83">
        <v>0</v>
      </c>
    </row>
    <row r="84" spans="5:22" x14ac:dyDescent="0.25">
      <c r="E84" t="s">
        <v>433</v>
      </c>
      <c r="F84">
        <v>17000</v>
      </c>
      <c r="G84">
        <v>0</v>
      </c>
      <c r="T84" t="s">
        <v>433</v>
      </c>
      <c r="U84">
        <v>0</v>
      </c>
      <c r="V84">
        <v>0</v>
      </c>
    </row>
    <row r="85" spans="5:22" x14ac:dyDescent="0.25">
      <c r="E85" t="s">
        <v>433</v>
      </c>
      <c r="F85">
        <v>6500</v>
      </c>
      <c r="G85">
        <v>0</v>
      </c>
      <c r="T85" t="s">
        <v>433</v>
      </c>
      <c r="U85">
        <v>0</v>
      </c>
      <c r="V85">
        <v>0</v>
      </c>
    </row>
    <row r="86" spans="5:22" x14ac:dyDescent="0.25">
      <c r="E86" t="s">
        <v>433</v>
      </c>
      <c r="F86">
        <v>15500</v>
      </c>
      <c r="G86">
        <v>0</v>
      </c>
      <c r="T86" t="s">
        <v>433</v>
      </c>
      <c r="U86">
        <v>0</v>
      </c>
      <c r="V86">
        <v>0</v>
      </c>
    </row>
    <row r="87" spans="5:22" x14ac:dyDescent="0.25">
      <c r="E87" t="s">
        <v>433</v>
      </c>
      <c r="F87">
        <v>0</v>
      </c>
      <c r="G87">
        <v>0</v>
      </c>
      <c r="T87" t="s">
        <v>433</v>
      </c>
      <c r="U87">
        <v>0</v>
      </c>
      <c r="V87">
        <v>0</v>
      </c>
    </row>
    <row r="88" spans="5:22" x14ac:dyDescent="0.25">
      <c r="E88" t="s">
        <v>433</v>
      </c>
      <c r="F88">
        <v>0</v>
      </c>
      <c r="G88">
        <v>0</v>
      </c>
      <c r="T88" t="s">
        <v>433</v>
      </c>
      <c r="U88">
        <v>0</v>
      </c>
      <c r="V88">
        <v>0</v>
      </c>
    </row>
    <row r="89" spans="5:22" x14ac:dyDescent="0.25">
      <c r="E89" t="s">
        <v>433</v>
      </c>
      <c r="F89">
        <v>22000</v>
      </c>
      <c r="G89">
        <v>0</v>
      </c>
      <c r="T89" t="s">
        <v>433</v>
      </c>
      <c r="U89">
        <v>0</v>
      </c>
      <c r="V89">
        <v>0</v>
      </c>
    </row>
    <row r="90" spans="5:22" x14ac:dyDescent="0.25">
      <c r="E90" t="s">
        <v>433</v>
      </c>
      <c r="F90">
        <v>14000</v>
      </c>
      <c r="G90">
        <v>0</v>
      </c>
      <c r="T90" t="s">
        <v>433</v>
      </c>
      <c r="U90">
        <v>0</v>
      </c>
      <c r="V90">
        <v>0</v>
      </c>
    </row>
    <row r="91" spans="5:22" x14ac:dyDescent="0.25">
      <c r="E91" t="s">
        <v>433</v>
      </c>
      <c r="F91">
        <v>0</v>
      </c>
      <c r="G91">
        <v>0</v>
      </c>
      <c r="T91" t="s">
        <v>433</v>
      </c>
      <c r="U91">
        <v>0</v>
      </c>
      <c r="V91">
        <v>0</v>
      </c>
    </row>
    <row r="92" spans="5:22" x14ac:dyDescent="0.25">
      <c r="E92" t="s">
        <v>433</v>
      </c>
      <c r="F92">
        <v>8500</v>
      </c>
      <c r="G92">
        <v>0</v>
      </c>
      <c r="T92" t="s">
        <v>433</v>
      </c>
      <c r="U92">
        <v>0</v>
      </c>
      <c r="V92">
        <v>0</v>
      </c>
    </row>
    <row r="93" spans="5:22" x14ac:dyDescent="0.25">
      <c r="E93" t="s">
        <v>433</v>
      </c>
      <c r="F93">
        <v>0</v>
      </c>
      <c r="G93">
        <v>0</v>
      </c>
      <c r="T93" t="s">
        <v>433</v>
      </c>
      <c r="U93">
        <v>0</v>
      </c>
      <c r="V93">
        <v>0</v>
      </c>
    </row>
    <row r="94" spans="5:22" x14ac:dyDescent="0.25">
      <c r="E94" t="s">
        <v>433</v>
      </c>
      <c r="F94">
        <v>0</v>
      </c>
      <c r="G94">
        <v>0</v>
      </c>
      <c r="T94" t="s">
        <v>433</v>
      </c>
      <c r="U94">
        <v>0</v>
      </c>
      <c r="V94">
        <v>0</v>
      </c>
    </row>
    <row r="95" spans="5:22" x14ac:dyDescent="0.25">
      <c r="E95" t="s">
        <v>433</v>
      </c>
      <c r="F95">
        <v>6000</v>
      </c>
      <c r="G95">
        <v>0</v>
      </c>
      <c r="T95" t="s">
        <v>433</v>
      </c>
      <c r="U95">
        <v>0</v>
      </c>
      <c r="V95">
        <v>0</v>
      </c>
    </row>
    <row r="96" spans="5:22" x14ac:dyDescent="0.25">
      <c r="E96" t="s">
        <v>433</v>
      </c>
      <c r="F96">
        <v>15500</v>
      </c>
      <c r="G96">
        <v>0</v>
      </c>
      <c r="T96" t="s">
        <v>433</v>
      </c>
      <c r="U96">
        <v>0</v>
      </c>
      <c r="V96">
        <v>0</v>
      </c>
    </row>
    <row r="97" spans="5:22" x14ac:dyDescent="0.25">
      <c r="E97" t="s">
        <v>433</v>
      </c>
      <c r="F97">
        <v>25000</v>
      </c>
      <c r="G97">
        <v>0</v>
      </c>
      <c r="T97" t="s">
        <v>433</v>
      </c>
      <c r="U97">
        <v>0</v>
      </c>
      <c r="V97">
        <v>0</v>
      </c>
    </row>
    <row r="98" spans="5:22" x14ac:dyDescent="0.25">
      <c r="E98" t="s">
        <v>433</v>
      </c>
      <c r="F98">
        <v>0</v>
      </c>
      <c r="G98">
        <v>0</v>
      </c>
      <c r="T98" t="s">
        <v>433</v>
      </c>
      <c r="U98">
        <v>0</v>
      </c>
      <c r="V98">
        <v>0</v>
      </c>
    </row>
    <row r="99" spans="5:22" x14ac:dyDescent="0.25">
      <c r="E99" t="s">
        <v>433</v>
      </c>
      <c r="F99">
        <v>24000</v>
      </c>
      <c r="G99">
        <v>0</v>
      </c>
      <c r="T99" t="s">
        <v>433</v>
      </c>
      <c r="U99">
        <v>0</v>
      </c>
      <c r="V99">
        <v>0</v>
      </c>
    </row>
    <row r="100" spans="5:22" x14ac:dyDescent="0.25">
      <c r="E100" t="s">
        <v>433</v>
      </c>
      <c r="F100">
        <v>17000</v>
      </c>
      <c r="G100">
        <v>0</v>
      </c>
      <c r="T100" t="s">
        <v>433</v>
      </c>
      <c r="U100">
        <v>0</v>
      </c>
      <c r="V100">
        <v>0</v>
      </c>
    </row>
    <row r="101" spans="5:22" x14ac:dyDescent="0.25">
      <c r="E101" t="s">
        <v>433</v>
      </c>
      <c r="F101">
        <v>29000</v>
      </c>
      <c r="G101">
        <v>0</v>
      </c>
      <c r="T101" t="s">
        <v>433</v>
      </c>
      <c r="U101">
        <v>0</v>
      </c>
      <c r="V101">
        <v>0</v>
      </c>
    </row>
    <row r="102" spans="5:22" x14ac:dyDescent="0.25">
      <c r="E102" t="s">
        <v>433</v>
      </c>
      <c r="F102">
        <v>0</v>
      </c>
      <c r="G102">
        <v>0</v>
      </c>
      <c r="T102" t="s">
        <v>433</v>
      </c>
      <c r="U102">
        <v>0</v>
      </c>
      <c r="V102">
        <v>0</v>
      </c>
    </row>
    <row r="103" spans="5:22" x14ac:dyDescent="0.25">
      <c r="E103" t="s">
        <v>433</v>
      </c>
      <c r="F103">
        <v>0</v>
      </c>
      <c r="G103">
        <v>0</v>
      </c>
      <c r="T103" t="s">
        <v>433</v>
      </c>
      <c r="U103">
        <v>0</v>
      </c>
      <c r="V103">
        <v>0</v>
      </c>
    </row>
    <row r="104" spans="5:22" x14ac:dyDescent="0.25">
      <c r="E104" t="s">
        <v>433</v>
      </c>
      <c r="F104">
        <v>24000</v>
      </c>
      <c r="G104">
        <v>0</v>
      </c>
      <c r="T104" t="s">
        <v>433</v>
      </c>
      <c r="U104">
        <v>0</v>
      </c>
      <c r="V104">
        <v>0</v>
      </c>
    </row>
    <row r="105" spans="5:22" x14ac:dyDescent="0.25">
      <c r="E105" t="s">
        <v>433</v>
      </c>
      <c r="F105">
        <v>6000</v>
      </c>
      <c r="G105">
        <v>0</v>
      </c>
      <c r="T105" t="s">
        <v>433</v>
      </c>
      <c r="U105">
        <v>0</v>
      </c>
      <c r="V105">
        <v>0</v>
      </c>
    </row>
    <row r="106" spans="5:22" x14ac:dyDescent="0.25">
      <c r="E106" t="s">
        <v>433</v>
      </c>
      <c r="F106">
        <v>0</v>
      </c>
      <c r="G106">
        <v>0</v>
      </c>
      <c r="T106" t="s">
        <v>433</v>
      </c>
      <c r="U106">
        <v>0</v>
      </c>
      <c r="V106">
        <v>0</v>
      </c>
    </row>
    <row r="107" spans="5:22" x14ac:dyDescent="0.25">
      <c r="E107" t="s">
        <v>433</v>
      </c>
      <c r="F107">
        <v>17000</v>
      </c>
      <c r="G107">
        <v>0</v>
      </c>
      <c r="T107" t="s">
        <v>433</v>
      </c>
      <c r="U107">
        <v>0</v>
      </c>
      <c r="V107">
        <v>0</v>
      </c>
    </row>
    <row r="108" spans="5:22" x14ac:dyDescent="0.25">
      <c r="E108" t="s">
        <v>433</v>
      </c>
      <c r="F108">
        <v>0</v>
      </c>
      <c r="G108">
        <v>0</v>
      </c>
      <c r="T108" t="s">
        <v>433</v>
      </c>
      <c r="U108">
        <v>0</v>
      </c>
      <c r="V108">
        <v>0</v>
      </c>
    </row>
    <row r="109" spans="5:22" x14ac:dyDescent="0.25">
      <c r="E109" t="s">
        <v>433</v>
      </c>
      <c r="F109">
        <v>0</v>
      </c>
      <c r="G109">
        <v>0</v>
      </c>
      <c r="T109" t="s">
        <v>433</v>
      </c>
      <c r="U109">
        <v>0</v>
      </c>
      <c r="V109">
        <v>0</v>
      </c>
    </row>
    <row r="110" spans="5:22" x14ac:dyDescent="0.25">
      <c r="E110" t="s">
        <v>433</v>
      </c>
      <c r="F110">
        <v>0</v>
      </c>
      <c r="G110">
        <v>0</v>
      </c>
      <c r="T110" t="s">
        <v>433</v>
      </c>
      <c r="U110">
        <v>0</v>
      </c>
      <c r="V110">
        <v>0</v>
      </c>
    </row>
    <row r="111" spans="5:22" x14ac:dyDescent="0.25">
      <c r="E111" t="s">
        <v>433</v>
      </c>
      <c r="F111">
        <v>0</v>
      </c>
      <c r="G111">
        <v>0</v>
      </c>
      <c r="T111" t="s">
        <v>433</v>
      </c>
      <c r="U111">
        <v>0</v>
      </c>
      <c r="V111">
        <v>0</v>
      </c>
    </row>
    <row r="112" spans="5:22" x14ac:dyDescent="0.25">
      <c r="E112" t="s">
        <v>433</v>
      </c>
      <c r="F112">
        <v>22000</v>
      </c>
      <c r="G112">
        <v>0</v>
      </c>
      <c r="T112" t="s">
        <v>433</v>
      </c>
      <c r="U112">
        <v>0</v>
      </c>
      <c r="V112">
        <v>0</v>
      </c>
    </row>
    <row r="113" spans="5:22" x14ac:dyDescent="0.25">
      <c r="E113" t="s">
        <v>433</v>
      </c>
      <c r="F113">
        <v>0</v>
      </c>
      <c r="G113">
        <v>0</v>
      </c>
      <c r="T113" t="s">
        <v>433</v>
      </c>
      <c r="U113">
        <v>0</v>
      </c>
      <c r="V113">
        <v>0</v>
      </c>
    </row>
    <row r="114" spans="5:22" x14ac:dyDescent="0.25">
      <c r="E114" t="s">
        <v>433</v>
      </c>
      <c r="F114">
        <v>0</v>
      </c>
      <c r="G114">
        <v>0</v>
      </c>
      <c r="T114" t="s">
        <v>433</v>
      </c>
      <c r="U114">
        <v>0</v>
      </c>
      <c r="V114">
        <v>0</v>
      </c>
    </row>
    <row r="115" spans="5:22" x14ac:dyDescent="0.25">
      <c r="E115" t="s">
        <v>433</v>
      </c>
      <c r="F115">
        <v>17000</v>
      </c>
      <c r="G115">
        <v>0</v>
      </c>
      <c r="T115" t="s">
        <v>433</v>
      </c>
      <c r="U115">
        <v>0</v>
      </c>
      <c r="V115">
        <v>0</v>
      </c>
    </row>
    <row r="116" spans="5:22" x14ac:dyDescent="0.25">
      <c r="E116" t="s">
        <v>433</v>
      </c>
      <c r="F116">
        <v>0</v>
      </c>
      <c r="G116">
        <v>0</v>
      </c>
      <c r="T116" t="s">
        <v>433</v>
      </c>
      <c r="U116">
        <v>0</v>
      </c>
      <c r="V116">
        <v>0</v>
      </c>
    </row>
    <row r="117" spans="5:22" x14ac:dyDescent="0.25">
      <c r="E117" t="s">
        <v>433</v>
      </c>
      <c r="F117">
        <v>0</v>
      </c>
      <c r="G117">
        <v>0</v>
      </c>
      <c r="T117" t="s">
        <v>433</v>
      </c>
      <c r="U117">
        <v>0</v>
      </c>
      <c r="V117">
        <v>0</v>
      </c>
    </row>
    <row r="118" spans="5:22" x14ac:dyDescent="0.25">
      <c r="E118" t="s">
        <v>433</v>
      </c>
      <c r="F118">
        <v>0</v>
      </c>
      <c r="G118">
        <v>0</v>
      </c>
      <c r="T118" t="s">
        <v>433</v>
      </c>
      <c r="U118">
        <v>0</v>
      </c>
      <c r="V118">
        <v>0</v>
      </c>
    </row>
    <row r="119" spans="5:22" x14ac:dyDescent="0.25">
      <c r="E119" t="s">
        <v>433</v>
      </c>
      <c r="F119">
        <v>17000</v>
      </c>
      <c r="G119">
        <v>0</v>
      </c>
      <c r="T119" t="s">
        <v>433</v>
      </c>
      <c r="U119">
        <v>0</v>
      </c>
      <c r="V119">
        <v>0</v>
      </c>
    </row>
    <row r="120" spans="5:22" x14ac:dyDescent="0.25">
      <c r="E120" t="s">
        <v>433</v>
      </c>
      <c r="F120">
        <v>0</v>
      </c>
      <c r="G120">
        <v>0</v>
      </c>
      <c r="T120" t="s">
        <v>433</v>
      </c>
      <c r="U120">
        <v>0</v>
      </c>
      <c r="V120">
        <v>0</v>
      </c>
    </row>
    <row r="121" spans="5:22" x14ac:dyDescent="0.25">
      <c r="E121" t="s">
        <v>433</v>
      </c>
      <c r="F121">
        <v>17000</v>
      </c>
      <c r="G121">
        <v>0</v>
      </c>
      <c r="T121" t="s">
        <v>433</v>
      </c>
      <c r="U121">
        <v>0</v>
      </c>
      <c r="V121">
        <v>0</v>
      </c>
    </row>
    <row r="122" spans="5:22" x14ac:dyDescent="0.25">
      <c r="E122" t="s">
        <v>433</v>
      </c>
      <c r="F122">
        <v>14000</v>
      </c>
      <c r="G122">
        <v>0</v>
      </c>
      <c r="T122" t="s">
        <v>433</v>
      </c>
      <c r="U122">
        <v>0</v>
      </c>
      <c r="V122">
        <v>0</v>
      </c>
    </row>
    <row r="123" spans="5:22" x14ac:dyDescent="0.25">
      <c r="E123" t="s">
        <v>433</v>
      </c>
      <c r="F123">
        <v>7000</v>
      </c>
      <c r="G123">
        <v>0</v>
      </c>
      <c r="T123" t="s">
        <v>433</v>
      </c>
      <c r="U123">
        <v>0</v>
      </c>
      <c r="V123">
        <v>0</v>
      </c>
    </row>
    <row r="124" spans="5:22" x14ac:dyDescent="0.25">
      <c r="E124" t="s">
        <v>433</v>
      </c>
      <c r="F124">
        <v>0</v>
      </c>
      <c r="G124">
        <v>0</v>
      </c>
      <c r="T124" t="s">
        <v>433</v>
      </c>
      <c r="U124">
        <v>0</v>
      </c>
      <c r="V124">
        <v>0</v>
      </c>
    </row>
    <row r="125" spans="5:22" x14ac:dyDescent="0.25">
      <c r="E125" t="s">
        <v>433</v>
      </c>
      <c r="F125">
        <v>29000</v>
      </c>
      <c r="G125">
        <v>0</v>
      </c>
      <c r="T125" t="s">
        <v>40</v>
      </c>
      <c r="U125">
        <v>0</v>
      </c>
      <c r="V125">
        <v>0</v>
      </c>
    </row>
    <row r="126" spans="5:22" x14ac:dyDescent="0.25">
      <c r="E126" t="s">
        <v>433</v>
      </c>
      <c r="F126">
        <v>3500</v>
      </c>
      <c r="G126">
        <v>0</v>
      </c>
      <c r="T126" t="s">
        <v>40</v>
      </c>
      <c r="U126">
        <v>0</v>
      </c>
      <c r="V126">
        <v>0</v>
      </c>
    </row>
    <row r="127" spans="5:22" x14ac:dyDescent="0.25">
      <c r="E127" t="s">
        <v>433</v>
      </c>
      <c r="F127">
        <v>0</v>
      </c>
      <c r="G127">
        <v>0</v>
      </c>
      <c r="T127" t="s">
        <v>40</v>
      </c>
      <c r="U127">
        <v>0</v>
      </c>
      <c r="V127">
        <v>0</v>
      </c>
    </row>
    <row r="128" spans="5:22" x14ac:dyDescent="0.25">
      <c r="E128" t="s">
        <v>433</v>
      </c>
      <c r="F128">
        <v>17000</v>
      </c>
      <c r="G128">
        <v>0</v>
      </c>
      <c r="T128" t="s">
        <v>40</v>
      </c>
      <c r="U128">
        <v>0</v>
      </c>
      <c r="V128">
        <v>0</v>
      </c>
    </row>
    <row r="129" spans="5:22" x14ac:dyDescent="0.25">
      <c r="E129" t="s">
        <v>433</v>
      </c>
      <c r="F129">
        <v>6000</v>
      </c>
      <c r="G129">
        <v>0</v>
      </c>
      <c r="T129" t="s">
        <v>40</v>
      </c>
      <c r="U129">
        <v>0</v>
      </c>
      <c r="V129">
        <v>0</v>
      </c>
    </row>
    <row r="130" spans="5:22" x14ac:dyDescent="0.25">
      <c r="E130" t="s">
        <v>433</v>
      </c>
      <c r="F130">
        <v>14000</v>
      </c>
      <c r="G130">
        <v>0</v>
      </c>
      <c r="T130" t="s">
        <v>40</v>
      </c>
      <c r="U130">
        <v>0</v>
      </c>
      <c r="V130">
        <v>0</v>
      </c>
    </row>
    <row r="131" spans="5:22" x14ac:dyDescent="0.25">
      <c r="E131" t="s">
        <v>433</v>
      </c>
      <c r="F131">
        <v>24000</v>
      </c>
      <c r="G131">
        <v>0</v>
      </c>
      <c r="T131" t="s">
        <v>40</v>
      </c>
      <c r="U131">
        <v>0</v>
      </c>
      <c r="V131">
        <v>0</v>
      </c>
    </row>
    <row r="132" spans="5:22" x14ac:dyDescent="0.25">
      <c r="E132" t="s">
        <v>433</v>
      </c>
      <c r="F132">
        <v>14000</v>
      </c>
      <c r="G132">
        <v>0</v>
      </c>
      <c r="T132" t="s">
        <v>40</v>
      </c>
      <c r="U132">
        <v>0</v>
      </c>
      <c r="V132">
        <v>0</v>
      </c>
    </row>
    <row r="133" spans="5:22" x14ac:dyDescent="0.25">
      <c r="E133" t="s">
        <v>433</v>
      </c>
      <c r="F133">
        <v>3500</v>
      </c>
      <c r="G133">
        <v>0</v>
      </c>
      <c r="T133" t="s">
        <v>40</v>
      </c>
      <c r="U133">
        <v>0</v>
      </c>
      <c r="V133">
        <v>0</v>
      </c>
    </row>
    <row r="134" spans="5:22" x14ac:dyDescent="0.25">
      <c r="E134" t="s">
        <v>433</v>
      </c>
      <c r="F134">
        <v>22000</v>
      </c>
      <c r="G134">
        <v>0</v>
      </c>
      <c r="T134" t="s">
        <v>40</v>
      </c>
      <c r="U134">
        <v>0</v>
      </c>
      <c r="V134">
        <v>0</v>
      </c>
    </row>
    <row r="135" spans="5:22" x14ac:dyDescent="0.25">
      <c r="E135" t="s">
        <v>433</v>
      </c>
      <c r="F135">
        <v>14000</v>
      </c>
      <c r="G135">
        <v>0</v>
      </c>
      <c r="T135" t="s">
        <v>40</v>
      </c>
      <c r="U135">
        <v>0</v>
      </c>
      <c r="V135">
        <v>0</v>
      </c>
    </row>
    <row r="136" spans="5:22" x14ac:dyDescent="0.25">
      <c r="E136" t="s">
        <v>433</v>
      </c>
      <c r="F136">
        <v>14000</v>
      </c>
      <c r="G136">
        <v>0</v>
      </c>
      <c r="T136" t="s">
        <v>40</v>
      </c>
      <c r="U136">
        <v>0</v>
      </c>
      <c r="V136">
        <v>0</v>
      </c>
    </row>
    <row r="137" spans="5:22" x14ac:dyDescent="0.25">
      <c r="E137" t="s">
        <v>433</v>
      </c>
      <c r="F137">
        <v>0</v>
      </c>
      <c r="G137">
        <v>0</v>
      </c>
      <c r="T137" t="s">
        <v>40</v>
      </c>
      <c r="U137">
        <v>0</v>
      </c>
      <c r="V137">
        <v>0</v>
      </c>
    </row>
    <row r="138" spans="5:22" x14ac:dyDescent="0.25">
      <c r="E138" t="s">
        <v>433</v>
      </c>
      <c r="F138">
        <v>0</v>
      </c>
      <c r="G138">
        <v>0</v>
      </c>
      <c r="T138" t="s">
        <v>40</v>
      </c>
      <c r="U138">
        <v>0</v>
      </c>
      <c r="V138">
        <v>0</v>
      </c>
    </row>
    <row r="139" spans="5:22" x14ac:dyDescent="0.25">
      <c r="E139" t="s">
        <v>433</v>
      </c>
      <c r="F139">
        <v>0</v>
      </c>
      <c r="G139">
        <v>0</v>
      </c>
      <c r="T139" t="s">
        <v>40</v>
      </c>
      <c r="U139">
        <v>0</v>
      </c>
      <c r="V139">
        <v>0</v>
      </c>
    </row>
    <row r="140" spans="5:22" x14ac:dyDescent="0.25">
      <c r="E140" t="s">
        <v>433</v>
      </c>
      <c r="F140">
        <v>24000</v>
      </c>
      <c r="G140">
        <v>0</v>
      </c>
      <c r="T140" t="s">
        <v>40</v>
      </c>
      <c r="U140">
        <v>0</v>
      </c>
      <c r="V140">
        <v>0</v>
      </c>
    </row>
    <row r="141" spans="5:22" x14ac:dyDescent="0.25">
      <c r="E141" t="s">
        <v>433</v>
      </c>
      <c r="F141">
        <v>17000</v>
      </c>
      <c r="G141">
        <v>0</v>
      </c>
      <c r="T141" t="s">
        <v>40</v>
      </c>
      <c r="U141">
        <v>0</v>
      </c>
      <c r="V141">
        <v>0</v>
      </c>
    </row>
    <row r="142" spans="5:22" x14ac:dyDescent="0.25">
      <c r="E142" t="s">
        <v>433</v>
      </c>
      <c r="F142">
        <v>0</v>
      </c>
      <c r="G142">
        <v>0</v>
      </c>
      <c r="T142" t="s">
        <v>40</v>
      </c>
      <c r="U142">
        <v>0</v>
      </c>
      <c r="V142">
        <v>0</v>
      </c>
    </row>
    <row r="143" spans="5:22" x14ac:dyDescent="0.25">
      <c r="E143" t="s">
        <v>433</v>
      </c>
      <c r="F143">
        <v>0</v>
      </c>
      <c r="G143">
        <v>0</v>
      </c>
      <c r="T143" t="s">
        <v>40</v>
      </c>
      <c r="U143">
        <v>0</v>
      </c>
      <c r="V143">
        <v>0</v>
      </c>
    </row>
    <row r="144" spans="5:22" x14ac:dyDescent="0.25">
      <c r="E144" t="s">
        <v>433</v>
      </c>
      <c r="F144">
        <v>6000</v>
      </c>
      <c r="G144">
        <v>0</v>
      </c>
      <c r="T144" t="s">
        <v>40</v>
      </c>
      <c r="U144">
        <v>0</v>
      </c>
      <c r="V144">
        <v>0</v>
      </c>
    </row>
    <row r="145" spans="5:22" x14ac:dyDescent="0.25">
      <c r="E145" t="s">
        <v>433</v>
      </c>
      <c r="F145">
        <v>14000</v>
      </c>
      <c r="G145">
        <v>0</v>
      </c>
      <c r="T145" t="s">
        <v>40</v>
      </c>
      <c r="U145">
        <v>0</v>
      </c>
      <c r="V145">
        <v>0</v>
      </c>
    </row>
    <row r="146" spans="5:22" x14ac:dyDescent="0.25">
      <c r="E146" t="s">
        <v>433</v>
      </c>
      <c r="F146">
        <v>0</v>
      </c>
      <c r="G146">
        <v>0</v>
      </c>
      <c r="T146" t="s">
        <v>40</v>
      </c>
      <c r="U146">
        <v>0</v>
      </c>
      <c r="V146">
        <v>0</v>
      </c>
    </row>
    <row r="147" spans="5:22" x14ac:dyDescent="0.25">
      <c r="E147" t="s">
        <v>433</v>
      </c>
      <c r="F147">
        <v>17000</v>
      </c>
      <c r="G147">
        <v>0</v>
      </c>
      <c r="T147" t="s">
        <v>40</v>
      </c>
      <c r="U147">
        <v>0</v>
      </c>
      <c r="V147">
        <v>0</v>
      </c>
    </row>
    <row r="148" spans="5:22" x14ac:dyDescent="0.25">
      <c r="E148" t="s">
        <v>433</v>
      </c>
      <c r="F148">
        <v>5500</v>
      </c>
      <c r="G148">
        <v>0</v>
      </c>
      <c r="T148" t="s">
        <v>40</v>
      </c>
      <c r="U148">
        <v>0</v>
      </c>
      <c r="V148">
        <v>0</v>
      </c>
    </row>
    <row r="149" spans="5:22" x14ac:dyDescent="0.25">
      <c r="E149" t="s">
        <v>433</v>
      </c>
      <c r="F149">
        <v>0</v>
      </c>
      <c r="G149">
        <v>0</v>
      </c>
      <c r="T149" t="s">
        <v>40</v>
      </c>
      <c r="U149">
        <v>0</v>
      </c>
      <c r="V149">
        <v>0</v>
      </c>
    </row>
    <row r="150" spans="5:22" x14ac:dyDescent="0.25">
      <c r="E150" t="s">
        <v>433</v>
      </c>
      <c r="F150">
        <v>0</v>
      </c>
      <c r="G150">
        <v>0</v>
      </c>
      <c r="T150" t="s">
        <v>40</v>
      </c>
      <c r="U150">
        <v>0</v>
      </c>
      <c r="V150">
        <v>0</v>
      </c>
    </row>
    <row r="151" spans="5:22" x14ac:dyDescent="0.25">
      <c r="E151" t="s">
        <v>433</v>
      </c>
      <c r="F151">
        <v>0</v>
      </c>
      <c r="G151">
        <v>0</v>
      </c>
      <c r="T151" t="s">
        <v>40</v>
      </c>
      <c r="U151">
        <v>0</v>
      </c>
      <c r="V151">
        <v>0</v>
      </c>
    </row>
    <row r="152" spans="5:22" x14ac:dyDescent="0.25">
      <c r="E152" t="s">
        <v>433</v>
      </c>
      <c r="F152">
        <v>22000</v>
      </c>
      <c r="G152">
        <v>0</v>
      </c>
      <c r="T152" t="s">
        <v>40</v>
      </c>
      <c r="U152">
        <v>0</v>
      </c>
      <c r="V152">
        <v>0</v>
      </c>
    </row>
    <row r="153" spans="5:22" x14ac:dyDescent="0.25">
      <c r="E153" t="s">
        <v>433</v>
      </c>
      <c r="F153">
        <v>0</v>
      </c>
      <c r="G153">
        <v>0</v>
      </c>
      <c r="T153" t="s">
        <v>41</v>
      </c>
      <c r="U153">
        <v>0</v>
      </c>
      <c r="V153">
        <v>0</v>
      </c>
    </row>
    <row r="154" spans="5:22" x14ac:dyDescent="0.25">
      <c r="E154" t="s">
        <v>433</v>
      </c>
      <c r="F154">
        <v>5500</v>
      </c>
      <c r="G154">
        <v>0</v>
      </c>
      <c r="T154" t="s">
        <v>41</v>
      </c>
      <c r="U154">
        <v>0</v>
      </c>
      <c r="V154">
        <v>0</v>
      </c>
    </row>
    <row r="155" spans="5:22" x14ac:dyDescent="0.25">
      <c r="E155" t="s">
        <v>433</v>
      </c>
      <c r="F155">
        <v>0</v>
      </c>
      <c r="G155">
        <v>0</v>
      </c>
      <c r="T155" t="s">
        <v>41</v>
      </c>
      <c r="U155">
        <v>0</v>
      </c>
      <c r="V155">
        <v>0</v>
      </c>
    </row>
    <row r="156" spans="5:22" x14ac:dyDescent="0.25">
      <c r="E156" t="s">
        <v>433</v>
      </c>
      <c r="F156">
        <v>24000</v>
      </c>
      <c r="G156">
        <v>0</v>
      </c>
      <c r="T156" t="s">
        <v>41</v>
      </c>
      <c r="U156">
        <v>0</v>
      </c>
      <c r="V156">
        <v>0</v>
      </c>
    </row>
    <row r="157" spans="5:22" x14ac:dyDescent="0.25">
      <c r="E157" t="s">
        <v>433</v>
      </c>
      <c r="F157">
        <v>15500</v>
      </c>
      <c r="G157">
        <v>0</v>
      </c>
      <c r="T157" t="s">
        <v>41</v>
      </c>
      <c r="U157">
        <v>0</v>
      </c>
      <c r="V157">
        <v>0</v>
      </c>
    </row>
    <row r="158" spans="5:22" x14ac:dyDescent="0.25">
      <c r="E158" t="s">
        <v>433</v>
      </c>
      <c r="F158">
        <v>15500</v>
      </c>
      <c r="G158">
        <v>0</v>
      </c>
      <c r="T158" t="s">
        <v>41</v>
      </c>
      <c r="U158">
        <v>0</v>
      </c>
      <c r="V158">
        <v>0</v>
      </c>
    </row>
    <row r="159" spans="5:22" x14ac:dyDescent="0.25">
      <c r="E159" t="s">
        <v>433</v>
      </c>
      <c r="F159">
        <v>0</v>
      </c>
      <c r="G159">
        <v>0</v>
      </c>
      <c r="T159" t="s">
        <v>41</v>
      </c>
      <c r="U159">
        <v>0</v>
      </c>
      <c r="V159">
        <v>0</v>
      </c>
    </row>
    <row r="160" spans="5:22" x14ac:dyDescent="0.25">
      <c r="E160" t="s">
        <v>433</v>
      </c>
      <c r="F160">
        <v>14000</v>
      </c>
      <c r="G160">
        <v>0</v>
      </c>
      <c r="T160" t="s">
        <v>41</v>
      </c>
      <c r="U160">
        <v>0</v>
      </c>
      <c r="V160">
        <v>0</v>
      </c>
    </row>
    <row r="161" spans="5:22" x14ac:dyDescent="0.25">
      <c r="E161" t="s">
        <v>433</v>
      </c>
      <c r="F161">
        <v>29000</v>
      </c>
      <c r="G161">
        <v>0</v>
      </c>
      <c r="T161" t="s">
        <v>41</v>
      </c>
      <c r="U161">
        <v>0</v>
      </c>
      <c r="V161">
        <v>0</v>
      </c>
    </row>
    <row r="162" spans="5:22" x14ac:dyDescent="0.25">
      <c r="E162" t="s">
        <v>433</v>
      </c>
      <c r="F162">
        <v>0</v>
      </c>
      <c r="G162">
        <v>0</v>
      </c>
      <c r="T162" t="s">
        <v>41</v>
      </c>
      <c r="U162">
        <v>0</v>
      </c>
      <c r="V162">
        <v>0</v>
      </c>
    </row>
    <row r="163" spans="5:22" x14ac:dyDescent="0.25">
      <c r="E163" t="s">
        <v>433</v>
      </c>
      <c r="F163">
        <v>0</v>
      </c>
      <c r="G163">
        <v>0</v>
      </c>
      <c r="T163" t="s">
        <v>41</v>
      </c>
      <c r="U163">
        <v>0</v>
      </c>
      <c r="V163">
        <v>0</v>
      </c>
    </row>
    <row r="164" spans="5:22" x14ac:dyDescent="0.25">
      <c r="E164" t="s">
        <v>433</v>
      </c>
      <c r="F164">
        <v>0</v>
      </c>
      <c r="G164">
        <v>0</v>
      </c>
      <c r="T164" t="s">
        <v>41</v>
      </c>
      <c r="U164">
        <v>0</v>
      </c>
      <c r="V164">
        <v>0</v>
      </c>
    </row>
    <row r="165" spans="5:22" x14ac:dyDescent="0.25">
      <c r="E165" t="s">
        <v>433</v>
      </c>
      <c r="F165">
        <v>17000</v>
      </c>
      <c r="G165">
        <v>0</v>
      </c>
      <c r="T165" t="s">
        <v>41</v>
      </c>
      <c r="U165">
        <v>0</v>
      </c>
      <c r="V165">
        <v>0</v>
      </c>
    </row>
    <row r="166" spans="5:22" x14ac:dyDescent="0.25">
      <c r="E166" t="s">
        <v>433</v>
      </c>
      <c r="F166">
        <v>6000</v>
      </c>
      <c r="G166">
        <v>0</v>
      </c>
      <c r="T166" t="s">
        <v>41</v>
      </c>
      <c r="U166">
        <v>0</v>
      </c>
      <c r="V166">
        <v>0</v>
      </c>
    </row>
    <row r="167" spans="5:22" x14ac:dyDescent="0.25">
      <c r="E167" t="s">
        <v>433</v>
      </c>
      <c r="F167">
        <v>0</v>
      </c>
      <c r="G167">
        <v>0</v>
      </c>
      <c r="T167" t="s">
        <v>41</v>
      </c>
      <c r="U167">
        <v>0</v>
      </c>
      <c r="V167">
        <v>0</v>
      </c>
    </row>
    <row r="168" spans="5:22" x14ac:dyDescent="0.25">
      <c r="E168" t="s">
        <v>433</v>
      </c>
      <c r="F168">
        <v>24000</v>
      </c>
      <c r="G168">
        <v>0</v>
      </c>
      <c r="T168" t="s">
        <v>41</v>
      </c>
      <c r="U168">
        <v>0</v>
      </c>
      <c r="V168">
        <v>0</v>
      </c>
    </row>
    <row r="169" spans="5:22" x14ac:dyDescent="0.25">
      <c r="E169" t="s">
        <v>433</v>
      </c>
      <c r="F169">
        <v>6000</v>
      </c>
      <c r="G169">
        <v>0</v>
      </c>
      <c r="T169" t="s">
        <v>41</v>
      </c>
      <c r="U169">
        <v>0</v>
      </c>
      <c r="V169">
        <v>0</v>
      </c>
    </row>
    <row r="170" spans="5:22" x14ac:dyDescent="0.25">
      <c r="E170" t="s">
        <v>433</v>
      </c>
      <c r="F170">
        <v>0</v>
      </c>
      <c r="G170">
        <v>0</v>
      </c>
      <c r="T170" t="s">
        <v>41</v>
      </c>
      <c r="U170">
        <v>0</v>
      </c>
      <c r="V170">
        <v>0</v>
      </c>
    </row>
    <row r="171" spans="5:22" x14ac:dyDescent="0.25">
      <c r="E171" t="s">
        <v>433</v>
      </c>
      <c r="F171">
        <v>0</v>
      </c>
      <c r="G171">
        <v>0</v>
      </c>
      <c r="T171" t="s">
        <v>41</v>
      </c>
      <c r="U171">
        <v>0</v>
      </c>
      <c r="V171">
        <v>0</v>
      </c>
    </row>
    <row r="172" spans="5:22" x14ac:dyDescent="0.25">
      <c r="E172" t="s">
        <v>433</v>
      </c>
      <c r="F172">
        <v>0</v>
      </c>
      <c r="G172">
        <v>0</v>
      </c>
      <c r="T172" t="s">
        <v>41</v>
      </c>
      <c r="U172">
        <v>0</v>
      </c>
      <c r="V172">
        <v>0</v>
      </c>
    </row>
    <row r="173" spans="5:22" x14ac:dyDescent="0.25">
      <c r="E173" t="s">
        <v>433</v>
      </c>
      <c r="F173">
        <v>29000</v>
      </c>
      <c r="G173">
        <v>0</v>
      </c>
      <c r="T173" t="s">
        <v>41</v>
      </c>
      <c r="U173">
        <v>0</v>
      </c>
      <c r="V173">
        <v>0</v>
      </c>
    </row>
    <row r="174" spans="5:22" x14ac:dyDescent="0.25">
      <c r="E174" t="s">
        <v>433</v>
      </c>
      <c r="F174">
        <v>14000</v>
      </c>
      <c r="G174">
        <v>0</v>
      </c>
      <c r="T174" t="s">
        <v>41</v>
      </c>
      <c r="U174">
        <v>0</v>
      </c>
      <c r="V174">
        <v>0</v>
      </c>
    </row>
    <row r="175" spans="5:22" x14ac:dyDescent="0.25">
      <c r="E175" t="s">
        <v>433</v>
      </c>
      <c r="F175">
        <v>5500</v>
      </c>
      <c r="G175">
        <v>0</v>
      </c>
      <c r="T175" t="s">
        <v>41</v>
      </c>
      <c r="U175">
        <v>0</v>
      </c>
      <c r="V175">
        <v>0</v>
      </c>
    </row>
    <row r="176" spans="5:22" x14ac:dyDescent="0.25">
      <c r="E176" t="s">
        <v>433</v>
      </c>
      <c r="F176">
        <v>24000</v>
      </c>
      <c r="G176">
        <v>0</v>
      </c>
      <c r="T176" t="s">
        <v>41</v>
      </c>
      <c r="U176">
        <v>0</v>
      </c>
      <c r="V176">
        <v>0</v>
      </c>
    </row>
    <row r="177" spans="5:22" x14ac:dyDescent="0.25">
      <c r="E177" t="s">
        <v>433</v>
      </c>
      <c r="F177">
        <v>0</v>
      </c>
      <c r="G177">
        <v>0</v>
      </c>
      <c r="T177" t="s">
        <v>41</v>
      </c>
      <c r="U177">
        <v>0</v>
      </c>
      <c r="V177">
        <v>0</v>
      </c>
    </row>
    <row r="178" spans="5:22" x14ac:dyDescent="0.25">
      <c r="E178" t="s">
        <v>433</v>
      </c>
      <c r="F178">
        <v>0</v>
      </c>
      <c r="G178">
        <v>0</v>
      </c>
      <c r="T178" t="s">
        <v>41</v>
      </c>
      <c r="U178">
        <v>0</v>
      </c>
      <c r="V178">
        <v>0</v>
      </c>
    </row>
    <row r="179" spans="5:22" x14ac:dyDescent="0.25">
      <c r="E179" t="s">
        <v>433</v>
      </c>
      <c r="F179">
        <v>0</v>
      </c>
      <c r="G179">
        <v>0</v>
      </c>
      <c r="T179" t="s">
        <v>41</v>
      </c>
      <c r="U179">
        <v>0</v>
      </c>
      <c r="V179">
        <v>0</v>
      </c>
    </row>
    <row r="180" spans="5:22" x14ac:dyDescent="0.25">
      <c r="E180" t="s">
        <v>433</v>
      </c>
      <c r="F180">
        <v>24000</v>
      </c>
      <c r="G180">
        <v>0</v>
      </c>
      <c r="T180" t="s">
        <v>41</v>
      </c>
      <c r="U180">
        <v>0</v>
      </c>
      <c r="V180">
        <v>0</v>
      </c>
    </row>
    <row r="181" spans="5:22" x14ac:dyDescent="0.25">
      <c r="E181" t="s">
        <v>433</v>
      </c>
      <c r="F181">
        <v>6000</v>
      </c>
      <c r="G181">
        <v>0</v>
      </c>
      <c r="T181" t="s">
        <v>41</v>
      </c>
      <c r="U181">
        <v>0</v>
      </c>
      <c r="V181">
        <v>0</v>
      </c>
    </row>
    <row r="182" spans="5:22" x14ac:dyDescent="0.25">
      <c r="E182" t="s">
        <v>433</v>
      </c>
      <c r="F182">
        <v>0</v>
      </c>
      <c r="G182">
        <v>0</v>
      </c>
      <c r="T182" t="s">
        <v>41</v>
      </c>
      <c r="U182">
        <v>0</v>
      </c>
      <c r="V182">
        <v>0</v>
      </c>
    </row>
    <row r="183" spans="5:22" x14ac:dyDescent="0.25">
      <c r="E183" t="s">
        <v>433</v>
      </c>
      <c r="F183">
        <v>0</v>
      </c>
      <c r="G183">
        <v>0</v>
      </c>
      <c r="T183" t="s">
        <v>41</v>
      </c>
      <c r="U183">
        <v>0</v>
      </c>
      <c r="V183">
        <v>0</v>
      </c>
    </row>
    <row r="184" spans="5:22" x14ac:dyDescent="0.25">
      <c r="E184" t="s">
        <v>433</v>
      </c>
      <c r="F184">
        <v>0</v>
      </c>
      <c r="G184">
        <v>0</v>
      </c>
      <c r="T184" t="s">
        <v>41</v>
      </c>
      <c r="U184">
        <v>0</v>
      </c>
      <c r="V184">
        <v>0</v>
      </c>
    </row>
    <row r="185" spans="5:22" x14ac:dyDescent="0.25">
      <c r="E185" t="s">
        <v>433</v>
      </c>
      <c r="F185">
        <v>3500</v>
      </c>
      <c r="G185">
        <v>0</v>
      </c>
      <c r="T185" t="s">
        <v>41</v>
      </c>
      <c r="U185">
        <v>0</v>
      </c>
      <c r="V185">
        <v>0</v>
      </c>
    </row>
    <row r="186" spans="5:22" x14ac:dyDescent="0.25">
      <c r="E186" t="s">
        <v>433</v>
      </c>
      <c r="F186">
        <v>24000</v>
      </c>
      <c r="G186">
        <v>0</v>
      </c>
      <c r="T186" t="s">
        <v>41</v>
      </c>
      <c r="U186">
        <v>0</v>
      </c>
      <c r="V186">
        <v>0</v>
      </c>
    </row>
    <row r="187" spans="5:22" x14ac:dyDescent="0.25">
      <c r="E187" t="s">
        <v>433</v>
      </c>
      <c r="F187">
        <v>0</v>
      </c>
      <c r="G187">
        <v>0</v>
      </c>
      <c r="T187" t="s">
        <v>41</v>
      </c>
      <c r="U187">
        <v>0</v>
      </c>
      <c r="V187">
        <v>0</v>
      </c>
    </row>
    <row r="188" spans="5:22" x14ac:dyDescent="0.25">
      <c r="E188" t="s">
        <v>433</v>
      </c>
      <c r="F188">
        <v>0</v>
      </c>
      <c r="G188">
        <v>0</v>
      </c>
      <c r="T188" t="s">
        <v>41</v>
      </c>
      <c r="U188">
        <v>0</v>
      </c>
      <c r="V188">
        <v>0</v>
      </c>
    </row>
    <row r="189" spans="5:22" x14ac:dyDescent="0.25">
      <c r="E189" t="s">
        <v>433</v>
      </c>
      <c r="F189">
        <v>0</v>
      </c>
      <c r="G189">
        <v>0</v>
      </c>
      <c r="T189" t="s">
        <v>41</v>
      </c>
      <c r="U189">
        <v>0</v>
      </c>
      <c r="V189">
        <v>0</v>
      </c>
    </row>
    <row r="190" spans="5:22" x14ac:dyDescent="0.25">
      <c r="E190" t="s">
        <v>433</v>
      </c>
      <c r="F190">
        <v>0</v>
      </c>
      <c r="G190">
        <v>0</v>
      </c>
      <c r="T190" t="s">
        <v>41</v>
      </c>
      <c r="U190">
        <v>0</v>
      </c>
      <c r="V190">
        <v>0</v>
      </c>
    </row>
    <row r="191" spans="5:22" x14ac:dyDescent="0.25">
      <c r="E191" t="s">
        <v>433</v>
      </c>
      <c r="F191">
        <v>29000</v>
      </c>
      <c r="G191">
        <v>0</v>
      </c>
      <c r="T191" t="s">
        <v>41</v>
      </c>
      <c r="U191">
        <v>0</v>
      </c>
      <c r="V191">
        <v>45000</v>
      </c>
    </row>
    <row r="192" spans="5:22" x14ac:dyDescent="0.25">
      <c r="E192" t="s">
        <v>433</v>
      </c>
      <c r="F192">
        <v>0</v>
      </c>
      <c r="G192">
        <v>0</v>
      </c>
      <c r="T192" t="s">
        <v>41</v>
      </c>
      <c r="U192">
        <v>0</v>
      </c>
      <c r="V192">
        <v>0</v>
      </c>
    </row>
    <row r="193" spans="5:22" x14ac:dyDescent="0.25">
      <c r="E193" t="s">
        <v>449</v>
      </c>
      <c r="F193">
        <v>0</v>
      </c>
      <c r="G193">
        <v>0</v>
      </c>
      <c r="T193" t="s">
        <v>41</v>
      </c>
      <c r="U193">
        <v>0</v>
      </c>
      <c r="V193">
        <v>0</v>
      </c>
    </row>
    <row r="194" spans="5:22" x14ac:dyDescent="0.25">
      <c r="E194" t="s">
        <v>449</v>
      </c>
      <c r="F194">
        <v>0</v>
      </c>
      <c r="G194">
        <v>0</v>
      </c>
      <c r="T194" t="s">
        <v>41</v>
      </c>
      <c r="U194">
        <v>0</v>
      </c>
      <c r="V194">
        <v>0</v>
      </c>
    </row>
    <row r="195" spans="5:22" x14ac:dyDescent="0.25">
      <c r="E195" t="s">
        <v>449</v>
      </c>
      <c r="F195">
        <v>10000</v>
      </c>
      <c r="G195">
        <v>0</v>
      </c>
      <c r="T195" t="s">
        <v>41</v>
      </c>
      <c r="U195">
        <v>0</v>
      </c>
      <c r="V195">
        <v>0</v>
      </c>
    </row>
    <row r="196" spans="5:22" x14ac:dyDescent="0.25">
      <c r="E196" t="s">
        <v>4</v>
      </c>
      <c r="F196">
        <v>0</v>
      </c>
      <c r="G196">
        <v>0</v>
      </c>
      <c r="T196" t="s">
        <v>41</v>
      </c>
      <c r="U196">
        <v>0</v>
      </c>
      <c r="V196">
        <v>0</v>
      </c>
    </row>
    <row r="197" spans="5:22" x14ac:dyDescent="0.25">
      <c r="E197" t="s">
        <v>40</v>
      </c>
      <c r="F197">
        <v>6650</v>
      </c>
      <c r="G197">
        <v>0</v>
      </c>
      <c r="T197" t="s">
        <v>41</v>
      </c>
      <c r="U197">
        <v>0</v>
      </c>
      <c r="V197">
        <v>0</v>
      </c>
    </row>
    <row r="198" spans="5:22" x14ac:dyDescent="0.25">
      <c r="E198" t="s">
        <v>40</v>
      </c>
      <c r="F198">
        <v>6500</v>
      </c>
      <c r="G198">
        <v>0</v>
      </c>
      <c r="T198" t="s">
        <v>41</v>
      </c>
      <c r="U198">
        <v>0</v>
      </c>
      <c r="V198">
        <v>0</v>
      </c>
    </row>
    <row r="199" spans="5:22" x14ac:dyDescent="0.25">
      <c r="E199" t="s">
        <v>40</v>
      </c>
      <c r="F199">
        <v>0</v>
      </c>
      <c r="G199">
        <v>0</v>
      </c>
      <c r="T199" t="s">
        <v>41</v>
      </c>
      <c r="U199">
        <v>0</v>
      </c>
      <c r="V199">
        <v>0</v>
      </c>
    </row>
    <row r="200" spans="5:22" x14ac:dyDescent="0.25">
      <c r="E200" t="s">
        <v>40</v>
      </c>
      <c r="F200">
        <v>0</v>
      </c>
      <c r="G200">
        <v>0</v>
      </c>
      <c r="T200" t="s">
        <v>41</v>
      </c>
      <c r="U200">
        <v>0</v>
      </c>
      <c r="V200">
        <v>0</v>
      </c>
    </row>
    <row r="201" spans="5:22" x14ac:dyDescent="0.25">
      <c r="E201" t="s">
        <v>40</v>
      </c>
      <c r="F201">
        <v>0</v>
      </c>
      <c r="G201">
        <v>0</v>
      </c>
      <c r="T201" t="s">
        <v>41</v>
      </c>
      <c r="U201">
        <v>0</v>
      </c>
      <c r="V201">
        <v>0</v>
      </c>
    </row>
    <row r="202" spans="5:22" x14ac:dyDescent="0.25">
      <c r="E202" t="s">
        <v>40</v>
      </c>
      <c r="F202">
        <v>35000</v>
      </c>
      <c r="G202">
        <v>0</v>
      </c>
      <c r="T202" t="s">
        <v>41</v>
      </c>
      <c r="U202">
        <v>0</v>
      </c>
      <c r="V202">
        <v>0</v>
      </c>
    </row>
    <row r="203" spans="5:22" x14ac:dyDescent="0.25">
      <c r="E203" t="s">
        <v>40</v>
      </c>
      <c r="F203">
        <v>15000</v>
      </c>
      <c r="G203">
        <v>0</v>
      </c>
      <c r="T203" t="s">
        <v>41</v>
      </c>
      <c r="U203">
        <v>0</v>
      </c>
      <c r="V203">
        <v>0</v>
      </c>
    </row>
    <row r="204" spans="5:22" x14ac:dyDescent="0.25">
      <c r="E204" t="s">
        <v>40</v>
      </c>
      <c r="F204">
        <v>5650</v>
      </c>
      <c r="G204">
        <v>0</v>
      </c>
      <c r="T204" t="s">
        <v>41</v>
      </c>
      <c r="U204">
        <v>0</v>
      </c>
      <c r="V204">
        <v>0</v>
      </c>
    </row>
    <row r="205" spans="5:22" x14ac:dyDescent="0.25">
      <c r="E205" t="s">
        <v>40</v>
      </c>
      <c r="F205">
        <v>4750</v>
      </c>
      <c r="G205">
        <v>0</v>
      </c>
      <c r="T205" t="s">
        <v>41</v>
      </c>
      <c r="U205">
        <v>0</v>
      </c>
      <c r="V205">
        <v>0</v>
      </c>
    </row>
    <row r="206" spans="5:22" x14ac:dyDescent="0.25">
      <c r="E206" t="s">
        <v>40</v>
      </c>
      <c r="F206">
        <v>0</v>
      </c>
      <c r="G206">
        <v>0</v>
      </c>
      <c r="T206" t="s">
        <v>41</v>
      </c>
      <c r="U206">
        <v>0</v>
      </c>
      <c r="V206">
        <v>0</v>
      </c>
    </row>
    <row r="207" spans="5:22" x14ac:dyDescent="0.25">
      <c r="E207" t="s">
        <v>40</v>
      </c>
      <c r="F207">
        <v>0</v>
      </c>
      <c r="G207">
        <v>0</v>
      </c>
      <c r="T207" t="s">
        <v>41</v>
      </c>
      <c r="U207">
        <v>0</v>
      </c>
      <c r="V207">
        <v>0</v>
      </c>
    </row>
    <row r="208" spans="5:22" x14ac:dyDescent="0.25">
      <c r="E208" t="s">
        <v>40</v>
      </c>
      <c r="F208">
        <v>24000</v>
      </c>
      <c r="G208">
        <v>0</v>
      </c>
      <c r="T208" t="s">
        <v>41</v>
      </c>
      <c r="U208">
        <v>0</v>
      </c>
      <c r="V208">
        <v>30000</v>
      </c>
    </row>
    <row r="209" spans="5:22" x14ac:dyDescent="0.25">
      <c r="E209" t="s">
        <v>40</v>
      </c>
      <c r="F209">
        <v>0</v>
      </c>
      <c r="G209">
        <v>0</v>
      </c>
      <c r="T209" t="s">
        <v>41</v>
      </c>
      <c r="U209">
        <v>0</v>
      </c>
      <c r="V209">
        <v>0</v>
      </c>
    </row>
    <row r="210" spans="5:22" x14ac:dyDescent="0.25">
      <c r="E210" t="s">
        <v>40</v>
      </c>
      <c r="F210">
        <v>0</v>
      </c>
      <c r="G210">
        <v>0</v>
      </c>
      <c r="T210" t="s">
        <v>41</v>
      </c>
      <c r="U210">
        <v>0</v>
      </c>
      <c r="V210">
        <v>0</v>
      </c>
    </row>
    <row r="211" spans="5:22" x14ac:dyDescent="0.25">
      <c r="E211" t="s">
        <v>40</v>
      </c>
      <c r="F211">
        <v>24000</v>
      </c>
      <c r="G211">
        <v>0</v>
      </c>
      <c r="T211" t="s">
        <v>41</v>
      </c>
      <c r="U211">
        <v>0</v>
      </c>
      <c r="V211">
        <v>0</v>
      </c>
    </row>
    <row r="212" spans="5:22" x14ac:dyDescent="0.25">
      <c r="E212" t="s">
        <v>40</v>
      </c>
      <c r="F212">
        <v>6000</v>
      </c>
      <c r="G212">
        <v>0</v>
      </c>
      <c r="T212" t="s">
        <v>41</v>
      </c>
      <c r="U212">
        <v>0</v>
      </c>
      <c r="V212">
        <v>0</v>
      </c>
    </row>
    <row r="213" spans="5:22" x14ac:dyDescent="0.25">
      <c r="E213" t="s">
        <v>40</v>
      </c>
      <c r="F213">
        <v>24000</v>
      </c>
      <c r="G213">
        <v>0</v>
      </c>
      <c r="T213" t="s">
        <v>41</v>
      </c>
      <c r="U213">
        <v>0</v>
      </c>
      <c r="V213">
        <v>0</v>
      </c>
    </row>
    <row r="214" spans="5:22" x14ac:dyDescent="0.25">
      <c r="E214" t="s">
        <v>40</v>
      </c>
      <c r="F214">
        <v>18500</v>
      </c>
      <c r="G214">
        <v>0</v>
      </c>
      <c r="T214" t="s">
        <v>41</v>
      </c>
      <c r="U214">
        <v>0</v>
      </c>
      <c r="V214">
        <v>0</v>
      </c>
    </row>
    <row r="215" spans="5:22" x14ac:dyDescent="0.25">
      <c r="E215" t="s">
        <v>40</v>
      </c>
      <c r="F215">
        <v>0</v>
      </c>
      <c r="G215">
        <v>0</v>
      </c>
      <c r="T215" t="s">
        <v>41</v>
      </c>
      <c r="U215">
        <v>0</v>
      </c>
      <c r="V215">
        <v>0</v>
      </c>
    </row>
    <row r="216" spans="5:22" x14ac:dyDescent="0.25">
      <c r="E216" t="s">
        <v>40</v>
      </c>
      <c r="F216">
        <v>0</v>
      </c>
      <c r="G216">
        <v>0</v>
      </c>
      <c r="T216" t="s">
        <v>41</v>
      </c>
      <c r="U216">
        <v>0</v>
      </c>
      <c r="V216">
        <v>0</v>
      </c>
    </row>
    <row r="217" spans="5:22" x14ac:dyDescent="0.25">
      <c r="E217" t="s">
        <v>40</v>
      </c>
      <c r="F217">
        <v>4650</v>
      </c>
      <c r="G217">
        <v>0</v>
      </c>
      <c r="T217" t="s">
        <v>41</v>
      </c>
      <c r="U217">
        <v>0</v>
      </c>
      <c r="V217">
        <v>0</v>
      </c>
    </row>
    <row r="218" spans="5:22" x14ac:dyDescent="0.25">
      <c r="E218" t="s">
        <v>40</v>
      </c>
      <c r="F218">
        <v>20000</v>
      </c>
      <c r="G218">
        <v>0</v>
      </c>
      <c r="T218" t="s">
        <v>41</v>
      </c>
      <c r="U218">
        <v>0</v>
      </c>
      <c r="V218">
        <v>0</v>
      </c>
    </row>
    <row r="219" spans="5:22" x14ac:dyDescent="0.25">
      <c r="E219" t="s">
        <v>40</v>
      </c>
      <c r="F219">
        <v>0</v>
      </c>
      <c r="G219">
        <v>0</v>
      </c>
      <c r="T219" t="s">
        <v>41</v>
      </c>
      <c r="U219">
        <v>0</v>
      </c>
      <c r="V219">
        <v>0</v>
      </c>
    </row>
    <row r="220" spans="5:22" x14ac:dyDescent="0.25">
      <c r="E220" t="s">
        <v>40</v>
      </c>
      <c r="F220">
        <v>0</v>
      </c>
      <c r="G220">
        <v>0</v>
      </c>
      <c r="T220" t="s">
        <v>41</v>
      </c>
      <c r="U220">
        <v>0</v>
      </c>
      <c r="V220">
        <v>0</v>
      </c>
    </row>
    <row r="221" spans="5:22" x14ac:dyDescent="0.25">
      <c r="E221" t="s">
        <v>40</v>
      </c>
      <c r="F221">
        <v>24000</v>
      </c>
      <c r="G221">
        <v>0</v>
      </c>
      <c r="T221" t="s">
        <v>41</v>
      </c>
      <c r="U221">
        <v>0</v>
      </c>
      <c r="V221">
        <v>0</v>
      </c>
    </row>
    <row r="222" spans="5:22" x14ac:dyDescent="0.25">
      <c r="E222" t="s">
        <v>40</v>
      </c>
      <c r="F222">
        <v>3650</v>
      </c>
      <c r="G222">
        <v>0</v>
      </c>
      <c r="T222" t="s">
        <v>41</v>
      </c>
      <c r="U222">
        <v>0</v>
      </c>
      <c r="V222">
        <v>0</v>
      </c>
    </row>
    <row r="223" spans="5:22" x14ac:dyDescent="0.25">
      <c r="E223" t="s">
        <v>40</v>
      </c>
      <c r="F223">
        <v>0</v>
      </c>
      <c r="G223">
        <v>0</v>
      </c>
      <c r="T223" t="s">
        <v>41</v>
      </c>
      <c r="U223">
        <v>0</v>
      </c>
      <c r="V223">
        <v>0</v>
      </c>
    </row>
    <row r="224" spans="5:22" x14ac:dyDescent="0.25">
      <c r="E224" t="s">
        <v>40</v>
      </c>
      <c r="F224">
        <v>0</v>
      </c>
      <c r="G224">
        <v>0</v>
      </c>
      <c r="T224" t="s">
        <v>41</v>
      </c>
      <c r="U224">
        <v>0</v>
      </c>
      <c r="V224">
        <v>0</v>
      </c>
    </row>
    <row r="225" spans="5:22" x14ac:dyDescent="0.25">
      <c r="E225" t="s">
        <v>40</v>
      </c>
      <c r="F225">
        <v>0</v>
      </c>
      <c r="G225">
        <v>0</v>
      </c>
      <c r="T225" t="s">
        <v>41</v>
      </c>
      <c r="U225">
        <v>0</v>
      </c>
      <c r="V225">
        <v>0</v>
      </c>
    </row>
    <row r="226" spans="5:22" x14ac:dyDescent="0.25">
      <c r="E226" t="s">
        <v>40</v>
      </c>
      <c r="F226">
        <v>0</v>
      </c>
      <c r="G226">
        <v>0</v>
      </c>
      <c r="T226" t="s">
        <v>41</v>
      </c>
      <c r="U226">
        <v>0</v>
      </c>
      <c r="V226">
        <v>0</v>
      </c>
    </row>
    <row r="227" spans="5:22" x14ac:dyDescent="0.25">
      <c r="E227" t="s">
        <v>40</v>
      </c>
      <c r="F227">
        <v>20000</v>
      </c>
      <c r="G227">
        <v>0</v>
      </c>
      <c r="T227" t="s">
        <v>41</v>
      </c>
      <c r="U227">
        <v>0</v>
      </c>
      <c r="V227">
        <v>0</v>
      </c>
    </row>
    <row r="228" spans="5:22" x14ac:dyDescent="0.25">
      <c r="E228" t="s">
        <v>40</v>
      </c>
      <c r="F228">
        <v>0</v>
      </c>
      <c r="G228">
        <v>0</v>
      </c>
      <c r="T228" t="s">
        <v>41</v>
      </c>
      <c r="U228">
        <v>0</v>
      </c>
      <c r="V228">
        <v>0</v>
      </c>
    </row>
    <row r="229" spans="5:22" x14ac:dyDescent="0.25">
      <c r="E229" t="s">
        <v>40</v>
      </c>
      <c r="F229">
        <v>24000</v>
      </c>
      <c r="G229">
        <v>0</v>
      </c>
      <c r="T229" t="s">
        <v>41</v>
      </c>
      <c r="U229">
        <v>0</v>
      </c>
      <c r="V229">
        <v>0</v>
      </c>
    </row>
    <row r="230" spans="5:22" x14ac:dyDescent="0.25">
      <c r="E230" t="s">
        <v>40</v>
      </c>
      <c r="F230">
        <v>0</v>
      </c>
      <c r="G230">
        <v>0</v>
      </c>
      <c r="T230" t="s">
        <v>41</v>
      </c>
      <c r="U230">
        <v>0</v>
      </c>
      <c r="V230">
        <v>0</v>
      </c>
    </row>
    <row r="231" spans="5:22" x14ac:dyDescent="0.25">
      <c r="E231" t="s">
        <v>40</v>
      </c>
      <c r="F231">
        <v>7500</v>
      </c>
      <c r="G231">
        <v>0</v>
      </c>
      <c r="T231" t="s">
        <v>41</v>
      </c>
      <c r="U231">
        <v>0</v>
      </c>
      <c r="V231">
        <v>0</v>
      </c>
    </row>
    <row r="232" spans="5:22" x14ac:dyDescent="0.25">
      <c r="E232" t="s">
        <v>40</v>
      </c>
      <c r="F232">
        <v>20000</v>
      </c>
      <c r="G232">
        <v>0</v>
      </c>
      <c r="T232" t="s">
        <v>41</v>
      </c>
      <c r="U232">
        <v>0</v>
      </c>
      <c r="V232">
        <v>0</v>
      </c>
    </row>
    <row r="233" spans="5:22" x14ac:dyDescent="0.25">
      <c r="E233" t="s">
        <v>40</v>
      </c>
      <c r="F233">
        <v>6750</v>
      </c>
      <c r="G233">
        <v>0</v>
      </c>
      <c r="T233" t="s">
        <v>41</v>
      </c>
      <c r="U233">
        <v>0</v>
      </c>
      <c r="V233">
        <v>0</v>
      </c>
    </row>
    <row r="234" spans="5:22" x14ac:dyDescent="0.25">
      <c r="E234" t="s">
        <v>40</v>
      </c>
      <c r="F234">
        <v>0</v>
      </c>
      <c r="G234">
        <v>0</v>
      </c>
      <c r="T234" t="s">
        <v>41</v>
      </c>
      <c r="U234">
        <v>0</v>
      </c>
      <c r="V234">
        <v>0</v>
      </c>
    </row>
    <row r="235" spans="5:22" x14ac:dyDescent="0.25">
      <c r="E235" t="s">
        <v>40</v>
      </c>
      <c r="F235">
        <v>4000</v>
      </c>
      <c r="G235">
        <v>0</v>
      </c>
      <c r="T235" t="s">
        <v>41</v>
      </c>
      <c r="U235">
        <v>0</v>
      </c>
      <c r="V235">
        <v>0</v>
      </c>
    </row>
    <row r="236" spans="5:22" x14ac:dyDescent="0.25">
      <c r="E236" t="s">
        <v>40</v>
      </c>
      <c r="F236">
        <v>6500</v>
      </c>
      <c r="G236">
        <v>0</v>
      </c>
      <c r="T236" t="s">
        <v>41</v>
      </c>
      <c r="U236">
        <v>0</v>
      </c>
      <c r="V236">
        <v>0</v>
      </c>
    </row>
    <row r="237" spans="5:22" x14ac:dyDescent="0.25">
      <c r="E237" t="s">
        <v>40</v>
      </c>
      <c r="F237">
        <v>0</v>
      </c>
      <c r="G237">
        <v>0</v>
      </c>
      <c r="T237" t="s">
        <v>41</v>
      </c>
      <c r="U237">
        <v>0</v>
      </c>
      <c r="V237">
        <v>0</v>
      </c>
    </row>
    <row r="238" spans="5:22" x14ac:dyDescent="0.25">
      <c r="E238" t="s">
        <v>40</v>
      </c>
      <c r="F238">
        <v>0</v>
      </c>
      <c r="G238">
        <v>0</v>
      </c>
      <c r="T238" t="s">
        <v>41</v>
      </c>
      <c r="U238">
        <v>0</v>
      </c>
      <c r="V238">
        <v>0</v>
      </c>
    </row>
    <row r="239" spans="5:22" x14ac:dyDescent="0.25">
      <c r="E239" t="s">
        <v>41</v>
      </c>
      <c r="F239">
        <v>0</v>
      </c>
      <c r="G239">
        <v>0</v>
      </c>
      <c r="T239" t="s">
        <v>41</v>
      </c>
      <c r="U239">
        <v>0</v>
      </c>
      <c r="V239">
        <v>0</v>
      </c>
    </row>
    <row r="240" spans="5:22" x14ac:dyDescent="0.25">
      <c r="E240" t="s">
        <v>41</v>
      </c>
      <c r="F240">
        <v>0</v>
      </c>
      <c r="G240">
        <v>0</v>
      </c>
      <c r="T240" t="s">
        <v>41</v>
      </c>
      <c r="U240">
        <v>0</v>
      </c>
      <c r="V240">
        <v>0</v>
      </c>
    </row>
    <row r="241" spans="5:22" x14ac:dyDescent="0.25">
      <c r="E241" t="s">
        <v>41</v>
      </c>
      <c r="F241">
        <v>0</v>
      </c>
      <c r="G241">
        <v>0</v>
      </c>
      <c r="T241" t="s">
        <v>41</v>
      </c>
      <c r="U241">
        <v>0</v>
      </c>
      <c r="V241">
        <v>0</v>
      </c>
    </row>
    <row r="242" spans="5:22" x14ac:dyDescent="0.25">
      <c r="E242" t="s">
        <v>41</v>
      </c>
      <c r="F242">
        <v>0</v>
      </c>
      <c r="G242">
        <v>0</v>
      </c>
      <c r="T242" t="s">
        <v>41</v>
      </c>
      <c r="U242">
        <v>0</v>
      </c>
      <c r="V242">
        <v>0</v>
      </c>
    </row>
    <row r="243" spans="5:22" x14ac:dyDescent="0.25">
      <c r="E243" t="s">
        <v>41</v>
      </c>
      <c r="F243">
        <v>0</v>
      </c>
      <c r="G243">
        <v>0</v>
      </c>
      <c r="T243" t="s">
        <v>41</v>
      </c>
      <c r="U243">
        <v>0</v>
      </c>
      <c r="V243">
        <v>0</v>
      </c>
    </row>
    <row r="244" spans="5:22" x14ac:dyDescent="0.25">
      <c r="E244" t="s">
        <v>41</v>
      </c>
      <c r="F244">
        <v>0</v>
      </c>
      <c r="G244">
        <v>18000</v>
      </c>
      <c r="T244" t="s">
        <v>41</v>
      </c>
      <c r="U244">
        <v>0</v>
      </c>
      <c r="V244">
        <v>0</v>
      </c>
    </row>
    <row r="245" spans="5:22" x14ac:dyDescent="0.25">
      <c r="E245" t="s">
        <v>41</v>
      </c>
      <c r="F245">
        <v>0</v>
      </c>
      <c r="G245">
        <v>0</v>
      </c>
      <c r="T245" t="s">
        <v>41</v>
      </c>
      <c r="U245">
        <v>0</v>
      </c>
      <c r="V245">
        <v>25000</v>
      </c>
    </row>
    <row r="246" spans="5:22" x14ac:dyDescent="0.25">
      <c r="E246" t="s">
        <v>41</v>
      </c>
      <c r="F246">
        <v>0</v>
      </c>
      <c r="G246">
        <v>0</v>
      </c>
      <c r="T246" t="s">
        <v>41</v>
      </c>
      <c r="U246">
        <v>0</v>
      </c>
      <c r="V246">
        <v>0</v>
      </c>
    </row>
    <row r="247" spans="5:22" x14ac:dyDescent="0.25">
      <c r="E247" t="s">
        <v>41</v>
      </c>
      <c r="F247">
        <v>0</v>
      </c>
      <c r="G247">
        <v>0</v>
      </c>
      <c r="T247" t="s">
        <v>41</v>
      </c>
      <c r="U247">
        <v>0</v>
      </c>
      <c r="V247">
        <v>0</v>
      </c>
    </row>
    <row r="248" spans="5:22" x14ac:dyDescent="0.25">
      <c r="E248" t="s">
        <v>41</v>
      </c>
      <c r="F248">
        <v>0</v>
      </c>
      <c r="G248">
        <v>0</v>
      </c>
      <c r="T248" t="s">
        <v>41</v>
      </c>
      <c r="U248">
        <v>0</v>
      </c>
      <c r="V248">
        <v>0</v>
      </c>
    </row>
    <row r="249" spans="5:22" x14ac:dyDescent="0.25">
      <c r="E249" t="s">
        <v>41</v>
      </c>
      <c r="F249">
        <v>0</v>
      </c>
      <c r="G249">
        <v>20000</v>
      </c>
      <c r="T249" t="s">
        <v>41</v>
      </c>
      <c r="U249">
        <v>0</v>
      </c>
      <c r="V249">
        <v>0</v>
      </c>
    </row>
    <row r="250" spans="5:22" x14ac:dyDescent="0.25">
      <c r="E250" t="s">
        <v>41</v>
      </c>
      <c r="F250">
        <v>0</v>
      </c>
      <c r="G250">
        <v>20000</v>
      </c>
      <c r="T250" t="s">
        <v>41</v>
      </c>
      <c r="U250">
        <v>0</v>
      </c>
      <c r="V250">
        <v>0</v>
      </c>
    </row>
    <row r="251" spans="5:22" x14ac:dyDescent="0.25">
      <c r="E251" t="s">
        <v>41</v>
      </c>
      <c r="F251">
        <v>0</v>
      </c>
      <c r="G251">
        <v>20000</v>
      </c>
      <c r="T251" t="s">
        <v>41</v>
      </c>
      <c r="U251">
        <v>0</v>
      </c>
      <c r="V251">
        <v>0</v>
      </c>
    </row>
    <row r="252" spans="5:22" x14ac:dyDescent="0.25">
      <c r="E252" t="s">
        <v>41</v>
      </c>
      <c r="F252">
        <v>0</v>
      </c>
      <c r="G252">
        <v>0</v>
      </c>
      <c r="T252" t="s">
        <v>41</v>
      </c>
      <c r="U252">
        <v>0</v>
      </c>
      <c r="V252">
        <v>0</v>
      </c>
    </row>
    <row r="253" spans="5:22" x14ac:dyDescent="0.25">
      <c r="E253" t="s">
        <v>41</v>
      </c>
      <c r="F253">
        <v>0</v>
      </c>
      <c r="G253">
        <v>14000</v>
      </c>
      <c r="T253" t="s">
        <v>41</v>
      </c>
      <c r="U253">
        <v>0</v>
      </c>
      <c r="V253">
        <v>0</v>
      </c>
    </row>
    <row r="254" spans="5:22" x14ac:dyDescent="0.25">
      <c r="E254" t="s">
        <v>41</v>
      </c>
      <c r="F254">
        <v>0</v>
      </c>
      <c r="G254">
        <v>0</v>
      </c>
      <c r="T254" t="s">
        <v>41</v>
      </c>
      <c r="U254">
        <v>0</v>
      </c>
      <c r="V254">
        <v>0</v>
      </c>
    </row>
    <row r="255" spans="5:22" x14ac:dyDescent="0.25">
      <c r="E255" t="s">
        <v>41</v>
      </c>
      <c r="F255">
        <v>0</v>
      </c>
      <c r="G255">
        <v>20000</v>
      </c>
      <c r="T255" t="s">
        <v>41</v>
      </c>
      <c r="U255">
        <v>0</v>
      </c>
      <c r="V255">
        <v>0</v>
      </c>
    </row>
    <row r="256" spans="5:22" x14ac:dyDescent="0.25">
      <c r="E256" t="s">
        <v>41</v>
      </c>
      <c r="F256">
        <v>0</v>
      </c>
      <c r="G256">
        <v>0</v>
      </c>
      <c r="T256" t="s">
        <v>41</v>
      </c>
      <c r="U256">
        <v>0</v>
      </c>
      <c r="V256">
        <v>0</v>
      </c>
    </row>
    <row r="257" spans="5:22" x14ac:dyDescent="0.25">
      <c r="E257" t="s">
        <v>41</v>
      </c>
      <c r="F257">
        <v>0</v>
      </c>
      <c r="G257">
        <v>0</v>
      </c>
      <c r="T257" t="s">
        <v>41</v>
      </c>
      <c r="U257">
        <v>0</v>
      </c>
      <c r="V257">
        <v>0</v>
      </c>
    </row>
    <row r="258" spans="5:22" x14ac:dyDescent="0.25">
      <c r="E258" t="s">
        <v>41</v>
      </c>
      <c r="F258">
        <v>0</v>
      </c>
      <c r="G258">
        <v>0</v>
      </c>
      <c r="T258" t="s">
        <v>41</v>
      </c>
      <c r="U258">
        <v>0</v>
      </c>
      <c r="V258">
        <v>0</v>
      </c>
    </row>
    <row r="259" spans="5:22" x14ac:dyDescent="0.25">
      <c r="E259" t="s">
        <v>41</v>
      </c>
      <c r="F259">
        <v>0</v>
      </c>
      <c r="G259">
        <v>20000</v>
      </c>
      <c r="T259" t="s">
        <v>41</v>
      </c>
      <c r="U259">
        <v>0</v>
      </c>
      <c r="V259">
        <v>0</v>
      </c>
    </row>
    <row r="260" spans="5:22" x14ac:dyDescent="0.25">
      <c r="E260" t="s">
        <v>41</v>
      </c>
      <c r="F260">
        <v>0</v>
      </c>
      <c r="G260">
        <v>0</v>
      </c>
      <c r="T260" t="s">
        <v>41</v>
      </c>
      <c r="U260">
        <v>0</v>
      </c>
      <c r="V260">
        <v>0</v>
      </c>
    </row>
    <row r="261" spans="5:22" x14ac:dyDescent="0.25">
      <c r="E261" t="s">
        <v>41</v>
      </c>
      <c r="F261">
        <v>0</v>
      </c>
      <c r="G261">
        <v>0</v>
      </c>
      <c r="T261" t="s">
        <v>41</v>
      </c>
      <c r="U261">
        <v>0</v>
      </c>
      <c r="V261">
        <v>0</v>
      </c>
    </row>
    <row r="262" spans="5:22" x14ac:dyDescent="0.25">
      <c r="E262" t="s">
        <v>41</v>
      </c>
      <c r="F262">
        <v>0</v>
      </c>
      <c r="G262">
        <v>0</v>
      </c>
      <c r="T262" t="s">
        <v>41</v>
      </c>
      <c r="U262">
        <v>0</v>
      </c>
      <c r="V262">
        <v>0</v>
      </c>
    </row>
    <row r="263" spans="5:22" x14ac:dyDescent="0.25">
      <c r="E263" t="s">
        <v>41</v>
      </c>
      <c r="F263">
        <v>0</v>
      </c>
      <c r="G263">
        <v>0</v>
      </c>
      <c r="T263" t="s">
        <v>41</v>
      </c>
      <c r="U263">
        <v>0</v>
      </c>
      <c r="V263">
        <v>0</v>
      </c>
    </row>
    <row r="264" spans="5:22" x14ac:dyDescent="0.25">
      <c r="E264" t="s">
        <v>41</v>
      </c>
      <c r="F264">
        <v>0</v>
      </c>
      <c r="G264">
        <v>0</v>
      </c>
      <c r="T264" t="s">
        <v>41</v>
      </c>
      <c r="U264">
        <v>0</v>
      </c>
      <c r="V264">
        <v>0</v>
      </c>
    </row>
    <row r="265" spans="5:22" x14ac:dyDescent="0.25">
      <c r="E265" t="s">
        <v>41</v>
      </c>
      <c r="F265">
        <v>0</v>
      </c>
      <c r="G265">
        <v>0</v>
      </c>
      <c r="T265" t="s">
        <v>41</v>
      </c>
      <c r="U265">
        <v>0</v>
      </c>
      <c r="V265">
        <v>0</v>
      </c>
    </row>
    <row r="266" spans="5:22" x14ac:dyDescent="0.25">
      <c r="E266" t="s">
        <v>41</v>
      </c>
      <c r="F266">
        <v>0</v>
      </c>
      <c r="G266">
        <v>0</v>
      </c>
      <c r="T266" t="s">
        <v>41</v>
      </c>
      <c r="U266">
        <v>0</v>
      </c>
      <c r="V266">
        <v>0</v>
      </c>
    </row>
    <row r="267" spans="5:22" x14ac:dyDescent="0.25">
      <c r="E267" t="s">
        <v>41</v>
      </c>
      <c r="F267">
        <v>0</v>
      </c>
      <c r="G267">
        <v>0</v>
      </c>
      <c r="T267" t="s">
        <v>41</v>
      </c>
      <c r="U267">
        <v>0</v>
      </c>
      <c r="V267">
        <v>0</v>
      </c>
    </row>
    <row r="268" spans="5:22" x14ac:dyDescent="0.25">
      <c r="E268" t="s">
        <v>41</v>
      </c>
      <c r="F268">
        <v>0</v>
      </c>
      <c r="G268">
        <v>0</v>
      </c>
      <c r="T268" t="s">
        <v>42</v>
      </c>
      <c r="U268">
        <v>0</v>
      </c>
      <c r="V268">
        <v>0</v>
      </c>
    </row>
    <row r="269" spans="5:22" x14ac:dyDescent="0.25">
      <c r="E269" t="s">
        <v>41</v>
      </c>
      <c r="F269">
        <v>0</v>
      </c>
      <c r="G269">
        <v>0</v>
      </c>
      <c r="T269" t="s">
        <v>42</v>
      </c>
      <c r="U269">
        <v>0</v>
      </c>
      <c r="V269">
        <v>0</v>
      </c>
    </row>
    <row r="270" spans="5:22" x14ac:dyDescent="0.25">
      <c r="E270" t="s">
        <v>41</v>
      </c>
      <c r="F270">
        <v>0</v>
      </c>
      <c r="G270">
        <v>0</v>
      </c>
      <c r="T270" t="s">
        <v>567</v>
      </c>
      <c r="U270">
        <v>0</v>
      </c>
      <c r="V270">
        <v>0</v>
      </c>
    </row>
    <row r="271" spans="5:22" x14ac:dyDescent="0.25">
      <c r="E271" t="s">
        <v>42</v>
      </c>
      <c r="F271">
        <v>0</v>
      </c>
      <c r="G271">
        <v>0</v>
      </c>
      <c r="T271" t="s">
        <v>567</v>
      </c>
      <c r="U271">
        <v>0</v>
      </c>
      <c r="V271">
        <v>0</v>
      </c>
    </row>
    <row r="272" spans="5:22" x14ac:dyDescent="0.25">
      <c r="E272" t="s">
        <v>42</v>
      </c>
      <c r="F272">
        <v>0</v>
      </c>
      <c r="G272">
        <v>0</v>
      </c>
      <c r="T272" t="s">
        <v>567</v>
      </c>
      <c r="U272">
        <v>0</v>
      </c>
      <c r="V272">
        <v>0</v>
      </c>
    </row>
    <row r="273" spans="5:22" x14ac:dyDescent="0.25">
      <c r="E273" t="s">
        <v>42</v>
      </c>
      <c r="F273">
        <v>0</v>
      </c>
      <c r="G273">
        <v>0</v>
      </c>
      <c r="T273" t="s">
        <v>567</v>
      </c>
      <c r="U273">
        <v>0</v>
      </c>
      <c r="V273">
        <v>0</v>
      </c>
    </row>
    <row r="274" spans="5:22" x14ac:dyDescent="0.25">
      <c r="E274" t="s">
        <v>42</v>
      </c>
      <c r="F274">
        <v>0</v>
      </c>
      <c r="G274">
        <v>0</v>
      </c>
      <c r="T274" t="s">
        <v>567</v>
      </c>
      <c r="U274">
        <v>0</v>
      </c>
      <c r="V274">
        <v>0</v>
      </c>
    </row>
    <row r="275" spans="5:22" x14ac:dyDescent="0.25">
      <c r="E275" t="s">
        <v>458</v>
      </c>
      <c r="F275">
        <v>0</v>
      </c>
      <c r="G275">
        <v>0</v>
      </c>
      <c r="T275" t="s">
        <v>567</v>
      </c>
      <c r="U275">
        <v>0</v>
      </c>
      <c r="V275">
        <v>0</v>
      </c>
    </row>
    <row r="276" spans="5:22" x14ac:dyDescent="0.25">
      <c r="E276" t="s">
        <v>457</v>
      </c>
      <c r="F276">
        <v>0</v>
      </c>
      <c r="G276">
        <v>0</v>
      </c>
      <c r="T276" t="s">
        <v>567</v>
      </c>
      <c r="U276">
        <v>0</v>
      </c>
      <c r="V276">
        <v>0</v>
      </c>
    </row>
    <row r="277" spans="5:22" x14ac:dyDescent="0.25">
      <c r="E277" t="s">
        <v>25</v>
      </c>
      <c r="F277">
        <v>50000</v>
      </c>
      <c r="G277">
        <v>0</v>
      </c>
      <c r="T277" t="s">
        <v>567</v>
      </c>
      <c r="U277">
        <v>0</v>
      </c>
      <c r="V277">
        <v>0</v>
      </c>
    </row>
    <row r="278" spans="5:22" x14ac:dyDescent="0.25">
      <c r="E278" t="s">
        <v>25</v>
      </c>
      <c r="F278">
        <v>0</v>
      </c>
      <c r="G278">
        <v>0</v>
      </c>
      <c r="T278" t="s">
        <v>567</v>
      </c>
      <c r="U278">
        <v>0</v>
      </c>
      <c r="V278">
        <v>0</v>
      </c>
    </row>
    <row r="279" spans="5:22" x14ac:dyDescent="0.25">
      <c r="E279" t="s">
        <v>25</v>
      </c>
      <c r="F279">
        <v>50000</v>
      </c>
      <c r="G279">
        <v>0</v>
      </c>
      <c r="T279" t="s">
        <v>567</v>
      </c>
      <c r="U279">
        <v>0</v>
      </c>
      <c r="V279">
        <v>0</v>
      </c>
    </row>
    <row r="280" spans="5:22" x14ac:dyDescent="0.25">
      <c r="E280" t="s">
        <v>25</v>
      </c>
      <c r="F280">
        <v>0</v>
      </c>
      <c r="G280">
        <v>0</v>
      </c>
      <c r="T280" t="s">
        <v>567</v>
      </c>
      <c r="U280">
        <v>0</v>
      </c>
      <c r="V280">
        <v>0</v>
      </c>
    </row>
    <row r="281" spans="5:22" x14ac:dyDescent="0.25">
      <c r="E281" t="s">
        <v>25</v>
      </c>
      <c r="F281">
        <v>50000</v>
      </c>
      <c r="G281">
        <v>0</v>
      </c>
      <c r="T281" t="s">
        <v>567</v>
      </c>
      <c r="U281">
        <v>0</v>
      </c>
      <c r="V281">
        <v>0</v>
      </c>
    </row>
    <row r="282" spans="5:22" x14ac:dyDescent="0.25">
      <c r="E282" t="s">
        <v>25</v>
      </c>
      <c r="F282">
        <v>35000</v>
      </c>
      <c r="G282">
        <v>0</v>
      </c>
      <c r="T282" t="s">
        <v>567</v>
      </c>
      <c r="U282">
        <v>0</v>
      </c>
      <c r="V282">
        <v>0</v>
      </c>
    </row>
    <row r="283" spans="5:22" x14ac:dyDescent="0.25">
      <c r="E283" t="s">
        <v>25</v>
      </c>
      <c r="F283">
        <v>0</v>
      </c>
      <c r="G283">
        <v>0</v>
      </c>
      <c r="T283" t="s">
        <v>58</v>
      </c>
      <c r="U283">
        <v>0</v>
      </c>
      <c r="V283">
        <v>0</v>
      </c>
    </row>
    <row r="284" spans="5:22" x14ac:dyDescent="0.25">
      <c r="E284" t="s">
        <v>25</v>
      </c>
      <c r="F284">
        <v>50000</v>
      </c>
      <c r="G284">
        <v>0</v>
      </c>
      <c r="T284" t="s">
        <v>58</v>
      </c>
      <c r="U284">
        <v>0</v>
      </c>
      <c r="V284">
        <v>0</v>
      </c>
    </row>
    <row r="285" spans="5:22" x14ac:dyDescent="0.25">
      <c r="E285" t="s">
        <v>25</v>
      </c>
      <c r="F285">
        <v>35000</v>
      </c>
      <c r="G285">
        <v>0</v>
      </c>
      <c r="T285" t="s">
        <v>58</v>
      </c>
      <c r="U285">
        <v>0</v>
      </c>
      <c r="V285">
        <v>0</v>
      </c>
    </row>
    <row r="286" spans="5:22" x14ac:dyDescent="0.25">
      <c r="E286" t="s">
        <v>25</v>
      </c>
      <c r="F286">
        <v>35000</v>
      </c>
      <c r="G286">
        <v>0</v>
      </c>
      <c r="T286" t="s">
        <v>25</v>
      </c>
      <c r="U286">
        <v>0</v>
      </c>
      <c r="V286">
        <v>46000</v>
      </c>
    </row>
    <row r="287" spans="5:22" x14ac:dyDescent="0.25">
      <c r="E287" t="s">
        <v>25</v>
      </c>
      <c r="F287">
        <v>0</v>
      </c>
      <c r="G287">
        <v>0</v>
      </c>
      <c r="T287" t="s">
        <v>25</v>
      </c>
      <c r="U287">
        <v>0</v>
      </c>
      <c r="V287">
        <v>0</v>
      </c>
    </row>
    <row r="288" spans="5:22" x14ac:dyDescent="0.25">
      <c r="E288" t="s">
        <v>25</v>
      </c>
      <c r="F288">
        <v>0</v>
      </c>
      <c r="G288">
        <v>0</v>
      </c>
      <c r="T288" t="s">
        <v>25</v>
      </c>
      <c r="U288">
        <v>0</v>
      </c>
      <c r="V288">
        <v>0</v>
      </c>
    </row>
    <row r="289" spans="5:22" x14ac:dyDescent="0.25">
      <c r="E289" t="s">
        <v>25</v>
      </c>
      <c r="F289">
        <v>0</v>
      </c>
      <c r="G289">
        <v>0</v>
      </c>
      <c r="T289" t="s">
        <v>25</v>
      </c>
      <c r="U289">
        <v>0</v>
      </c>
      <c r="V289">
        <v>0</v>
      </c>
    </row>
    <row r="290" spans="5:22" x14ac:dyDescent="0.25">
      <c r="E290" t="s">
        <v>387</v>
      </c>
      <c r="F290">
        <v>0</v>
      </c>
      <c r="G290">
        <v>0</v>
      </c>
      <c r="T290" t="s">
        <v>25</v>
      </c>
      <c r="U290">
        <v>0</v>
      </c>
      <c r="V290">
        <v>0</v>
      </c>
    </row>
    <row r="291" spans="5:22" x14ac:dyDescent="0.25">
      <c r="E291" t="s">
        <v>387</v>
      </c>
      <c r="F291">
        <v>0</v>
      </c>
      <c r="G291">
        <v>0</v>
      </c>
      <c r="T291" t="s">
        <v>25</v>
      </c>
      <c r="U291">
        <v>0</v>
      </c>
      <c r="V291">
        <v>0</v>
      </c>
    </row>
    <row r="292" spans="5:22" x14ac:dyDescent="0.25">
      <c r="E292" t="s">
        <v>387</v>
      </c>
      <c r="F292">
        <v>0</v>
      </c>
      <c r="G292">
        <v>0</v>
      </c>
      <c r="T292" t="s">
        <v>25</v>
      </c>
      <c r="U292">
        <v>0</v>
      </c>
      <c r="V292">
        <v>0</v>
      </c>
    </row>
    <row r="293" spans="5:22" x14ac:dyDescent="0.25">
      <c r="E293" t="s">
        <v>269</v>
      </c>
      <c r="F293">
        <v>0</v>
      </c>
      <c r="G293">
        <v>0</v>
      </c>
      <c r="T293" t="s">
        <v>25</v>
      </c>
      <c r="U293">
        <v>0</v>
      </c>
      <c r="V293">
        <v>46000</v>
      </c>
    </row>
    <row r="294" spans="5:22" x14ac:dyDescent="0.25">
      <c r="E294" t="s">
        <v>269</v>
      </c>
      <c r="F294">
        <v>0</v>
      </c>
      <c r="G294">
        <v>0</v>
      </c>
      <c r="T294" t="s">
        <v>25</v>
      </c>
      <c r="U294">
        <v>0</v>
      </c>
      <c r="V294">
        <v>0</v>
      </c>
    </row>
    <row r="295" spans="5:22" x14ac:dyDescent="0.25">
      <c r="E295" t="s">
        <v>269</v>
      </c>
      <c r="F295">
        <v>0</v>
      </c>
      <c r="G295">
        <v>0</v>
      </c>
      <c r="T295" t="s">
        <v>25</v>
      </c>
      <c r="U295">
        <v>0</v>
      </c>
      <c r="V295">
        <v>0</v>
      </c>
    </row>
    <row r="296" spans="5:22" x14ac:dyDescent="0.25">
      <c r="E296" t="s">
        <v>269</v>
      </c>
      <c r="F296">
        <v>0</v>
      </c>
      <c r="G296">
        <v>0</v>
      </c>
      <c r="T296" t="s">
        <v>25</v>
      </c>
      <c r="U296">
        <v>0</v>
      </c>
      <c r="V296">
        <v>0</v>
      </c>
    </row>
    <row r="297" spans="5:22" x14ac:dyDescent="0.25">
      <c r="E297" t="s">
        <v>269</v>
      </c>
      <c r="F297">
        <v>0</v>
      </c>
      <c r="G297">
        <v>0</v>
      </c>
      <c r="T297" t="s">
        <v>25</v>
      </c>
      <c r="U297">
        <v>0</v>
      </c>
      <c r="V297">
        <v>0</v>
      </c>
    </row>
    <row r="298" spans="5:22" x14ac:dyDescent="0.25">
      <c r="E298" t="s">
        <v>269</v>
      </c>
      <c r="F298">
        <v>0</v>
      </c>
      <c r="G298">
        <v>0</v>
      </c>
      <c r="T298" t="s">
        <v>25</v>
      </c>
      <c r="U298">
        <v>0</v>
      </c>
      <c r="V298">
        <v>0</v>
      </c>
    </row>
    <row r="299" spans="5:22" x14ac:dyDescent="0.25">
      <c r="E299" t="s">
        <v>269</v>
      </c>
      <c r="F299">
        <v>0</v>
      </c>
      <c r="G299">
        <v>17000</v>
      </c>
      <c r="T299" t="s">
        <v>25</v>
      </c>
      <c r="U299">
        <v>0</v>
      </c>
      <c r="V299">
        <v>0</v>
      </c>
    </row>
    <row r="300" spans="5:22" x14ac:dyDescent="0.25">
      <c r="E300" t="s">
        <v>269</v>
      </c>
      <c r="F300">
        <v>0</v>
      </c>
      <c r="G300">
        <v>0</v>
      </c>
      <c r="T300" t="s">
        <v>25</v>
      </c>
      <c r="U300">
        <v>0</v>
      </c>
      <c r="V300">
        <v>0</v>
      </c>
    </row>
    <row r="301" spans="5:22" x14ac:dyDescent="0.25">
      <c r="E301" t="s">
        <v>269</v>
      </c>
      <c r="F301">
        <v>0</v>
      </c>
      <c r="G301">
        <v>0</v>
      </c>
      <c r="T301" t="s">
        <v>25</v>
      </c>
      <c r="U301">
        <v>0</v>
      </c>
      <c r="V301">
        <v>0</v>
      </c>
    </row>
    <row r="302" spans="5:22" x14ac:dyDescent="0.25">
      <c r="E302" t="s">
        <v>269</v>
      </c>
      <c r="F302">
        <v>0</v>
      </c>
      <c r="G302">
        <v>24000</v>
      </c>
      <c r="T302" t="s">
        <v>25</v>
      </c>
      <c r="U302">
        <v>0</v>
      </c>
      <c r="V302">
        <v>0</v>
      </c>
    </row>
    <row r="303" spans="5:22" x14ac:dyDescent="0.25">
      <c r="E303" t="s">
        <v>269</v>
      </c>
      <c r="F303">
        <v>0</v>
      </c>
      <c r="G303">
        <v>11000</v>
      </c>
      <c r="T303" t="s">
        <v>269</v>
      </c>
      <c r="U303">
        <v>0</v>
      </c>
      <c r="V303">
        <v>25000</v>
      </c>
    </row>
    <row r="304" spans="5:22" x14ac:dyDescent="0.25">
      <c r="E304" t="s">
        <v>269</v>
      </c>
      <c r="F304">
        <v>0</v>
      </c>
      <c r="G304">
        <v>0</v>
      </c>
      <c r="T304" t="s">
        <v>269</v>
      </c>
      <c r="U304">
        <v>0</v>
      </c>
      <c r="V304">
        <v>0</v>
      </c>
    </row>
    <row r="305" spans="5:22" x14ac:dyDescent="0.25">
      <c r="E305" t="s">
        <v>269</v>
      </c>
      <c r="F305">
        <v>0</v>
      </c>
      <c r="G305">
        <v>0</v>
      </c>
      <c r="T305" t="s">
        <v>269</v>
      </c>
      <c r="U305">
        <v>0</v>
      </c>
      <c r="V305">
        <v>0</v>
      </c>
    </row>
    <row r="306" spans="5:22" x14ac:dyDescent="0.25">
      <c r="E306" t="s">
        <v>269</v>
      </c>
      <c r="F306">
        <v>0</v>
      </c>
      <c r="G306">
        <v>0</v>
      </c>
      <c r="T306" t="s">
        <v>269</v>
      </c>
      <c r="U306">
        <v>0</v>
      </c>
      <c r="V306">
        <v>0</v>
      </c>
    </row>
    <row r="307" spans="5:22" x14ac:dyDescent="0.25">
      <c r="E307" t="s">
        <v>269</v>
      </c>
      <c r="F307">
        <v>0</v>
      </c>
      <c r="G307">
        <v>0</v>
      </c>
      <c r="T307" t="s">
        <v>269</v>
      </c>
      <c r="U307">
        <v>0</v>
      </c>
      <c r="V307">
        <v>0</v>
      </c>
    </row>
    <row r="308" spans="5:22" x14ac:dyDescent="0.25">
      <c r="E308" t="s">
        <v>269</v>
      </c>
      <c r="F308">
        <v>0</v>
      </c>
      <c r="G308">
        <v>0</v>
      </c>
      <c r="T308" t="s">
        <v>269</v>
      </c>
      <c r="U308">
        <v>0</v>
      </c>
      <c r="V308">
        <v>0</v>
      </c>
    </row>
    <row r="309" spans="5:22" x14ac:dyDescent="0.25">
      <c r="E309" t="s">
        <v>269</v>
      </c>
      <c r="F309">
        <v>0</v>
      </c>
      <c r="G309">
        <v>0</v>
      </c>
      <c r="T309" t="s">
        <v>269</v>
      </c>
      <c r="U309">
        <v>0</v>
      </c>
      <c r="V309">
        <v>0</v>
      </c>
    </row>
    <row r="310" spans="5:22" x14ac:dyDescent="0.25">
      <c r="E310" t="s">
        <v>269</v>
      </c>
      <c r="F310">
        <v>0</v>
      </c>
      <c r="G310">
        <v>10000</v>
      </c>
      <c r="T310" t="s">
        <v>269</v>
      </c>
      <c r="U310">
        <v>0</v>
      </c>
      <c r="V310">
        <v>0</v>
      </c>
    </row>
    <row r="311" spans="5:22" x14ac:dyDescent="0.25">
      <c r="E311" t="s">
        <v>269</v>
      </c>
      <c r="F311">
        <v>0</v>
      </c>
      <c r="G311">
        <v>0</v>
      </c>
      <c r="T311" t="s">
        <v>269</v>
      </c>
      <c r="U311">
        <v>0</v>
      </c>
      <c r="V311">
        <v>0</v>
      </c>
    </row>
    <row r="312" spans="5:22" x14ac:dyDescent="0.25">
      <c r="E312" t="s">
        <v>269</v>
      </c>
      <c r="F312">
        <v>0</v>
      </c>
      <c r="G312">
        <v>0</v>
      </c>
      <c r="T312" t="s">
        <v>269</v>
      </c>
      <c r="U312">
        <v>0</v>
      </c>
      <c r="V312">
        <v>0</v>
      </c>
    </row>
    <row r="313" spans="5:22" x14ac:dyDescent="0.25">
      <c r="E313" t="s">
        <v>269</v>
      </c>
      <c r="F313">
        <v>0</v>
      </c>
      <c r="G313">
        <v>0</v>
      </c>
      <c r="T313" t="s">
        <v>269</v>
      </c>
      <c r="U313">
        <v>0</v>
      </c>
      <c r="V313">
        <v>0</v>
      </c>
    </row>
    <row r="314" spans="5:22" x14ac:dyDescent="0.25">
      <c r="E314" t="s">
        <v>269</v>
      </c>
      <c r="F314">
        <v>0</v>
      </c>
      <c r="G314">
        <v>0</v>
      </c>
      <c r="T314" t="s">
        <v>269</v>
      </c>
      <c r="U314">
        <v>0</v>
      </c>
      <c r="V314">
        <v>0</v>
      </c>
    </row>
    <row r="315" spans="5:22" x14ac:dyDescent="0.25">
      <c r="E315" t="s">
        <v>269</v>
      </c>
      <c r="F315">
        <v>0</v>
      </c>
      <c r="G315">
        <v>0</v>
      </c>
      <c r="T315" t="s">
        <v>269</v>
      </c>
      <c r="U315">
        <v>0</v>
      </c>
      <c r="V315">
        <v>0</v>
      </c>
    </row>
    <row r="316" spans="5:22" x14ac:dyDescent="0.25">
      <c r="E316" t="s">
        <v>269</v>
      </c>
      <c r="F316">
        <v>0</v>
      </c>
      <c r="G316">
        <v>0</v>
      </c>
      <c r="T316" t="s">
        <v>269</v>
      </c>
      <c r="U316">
        <v>0</v>
      </c>
      <c r="V316">
        <v>0</v>
      </c>
    </row>
    <row r="317" spans="5:22" x14ac:dyDescent="0.25">
      <c r="E317" t="s">
        <v>269</v>
      </c>
      <c r="F317">
        <v>0</v>
      </c>
      <c r="G317">
        <v>22000</v>
      </c>
      <c r="T317" t="s">
        <v>269</v>
      </c>
      <c r="U317">
        <v>0</v>
      </c>
      <c r="V317">
        <v>0</v>
      </c>
    </row>
    <row r="318" spans="5:22" x14ac:dyDescent="0.25">
      <c r="E318" t="s">
        <v>269</v>
      </c>
      <c r="F318">
        <v>0</v>
      </c>
      <c r="G318">
        <v>0</v>
      </c>
      <c r="T318" t="s">
        <v>270</v>
      </c>
      <c r="U318">
        <v>0</v>
      </c>
      <c r="V318">
        <v>14000</v>
      </c>
    </row>
    <row r="319" spans="5:22" x14ac:dyDescent="0.25">
      <c r="E319" t="s">
        <v>269</v>
      </c>
      <c r="F319">
        <v>0</v>
      </c>
      <c r="G319">
        <v>19000</v>
      </c>
      <c r="T319" t="s">
        <v>270</v>
      </c>
      <c r="U319">
        <v>0</v>
      </c>
      <c r="V319">
        <v>18000</v>
      </c>
    </row>
    <row r="320" spans="5:22" x14ac:dyDescent="0.25">
      <c r="E320" t="s">
        <v>269</v>
      </c>
      <c r="F320">
        <v>0</v>
      </c>
      <c r="G320">
        <v>0</v>
      </c>
      <c r="T320" t="s">
        <v>270</v>
      </c>
      <c r="U320">
        <v>0</v>
      </c>
      <c r="V320">
        <v>0</v>
      </c>
    </row>
    <row r="321" spans="5:22" x14ac:dyDescent="0.25">
      <c r="E321" t="s">
        <v>269</v>
      </c>
      <c r="F321">
        <v>0</v>
      </c>
      <c r="G321">
        <v>0</v>
      </c>
      <c r="T321" t="s">
        <v>270</v>
      </c>
      <c r="U321">
        <v>0</v>
      </c>
      <c r="V321">
        <v>0</v>
      </c>
    </row>
    <row r="322" spans="5:22" x14ac:dyDescent="0.25">
      <c r="E322" t="s">
        <v>269</v>
      </c>
      <c r="F322">
        <v>4000</v>
      </c>
      <c r="G322">
        <v>0</v>
      </c>
      <c r="T322" t="s">
        <v>270</v>
      </c>
      <c r="U322">
        <v>0</v>
      </c>
      <c r="V322">
        <v>0</v>
      </c>
    </row>
    <row r="323" spans="5:22" x14ac:dyDescent="0.25">
      <c r="E323" t="s">
        <v>269</v>
      </c>
      <c r="F323">
        <v>0</v>
      </c>
      <c r="G323">
        <v>0</v>
      </c>
      <c r="T323" t="s">
        <v>270</v>
      </c>
      <c r="U323">
        <v>0</v>
      </c>
      <c r="V323">
        <v>0</v>
      </c>
    </row>
    <row r="324" spans="5:22" x14ac:dyDescent="0.25">
      <c r="E324" t="s">
        <v>269</v>
      </c>
      <c r="F324">
        <v>0</v>
      </c>
      <c r="G324">
        <v>0</v>
      </c>
      <c r="T324" t="s">
        <v>270</v>
      </c>
      <c r="U324">
        <v>0</v>
      </c>
      <c r="V324">
        <v>0</v>
      </c>
    </row>
    <row r="325" spans="5:22" x14ac:dyDescent="0.25">
      <c r="E325" t="s">
        <v>269</v>
      </c>
      <c r="F325">
        <v>0</v>
      </c>
      <c r="G325">
        <v>0</v>
      </c>
      <c r="T325" t="s">
        <v>270</v>
      </c>
      <c r="U325">
        <v>0</v>
      </c>
      <c r="V325">
        <v>40000</v>
      </c>
    </row>
    <row r="326" spans="5:22" x14ac:dyDescent="0.25">
      <c r="E326" t="s">
        <v>269</v>
      </c>
      <c r="F326">
        <v>0</v>
      </c>
      <c r="G326">
        <v>0</v>
      </c>
      <c r="T326" t="s">
        <v>270</v>
      </c>
      <c r="U326">
        <v>0</v>
      </c>
      <c r="V326">
        <v>0</v>
      </c>
    </row>
    <row r="327" spans="5:22" x14ac:dyDescent="0.25">
      <c r="E327" t="s">
        <v>269</v>
      </c>
      <c r="F327">
        <v>0</v>
      </c>
      <c r="G327">
        <v>0</v>
      </c>
      <c r="T327" t="s">
        <v>270</v>
      </c>
      <c r="U327">
        <v>0</v>
      </c>
      <c r="V327">
        <v>0</v>
      </c>
    </row>
    <row r="328" spans="5:22" x14ac:dyDescent="0.25">
      <c r="E328" t="s">
        <v>269</v>
      </c>
      <c r="F328">
        <v>0</v>
      </c>
      <c r="G328">
        <v>0</v>
      </c>
      <c r="T328" t="s">
        <v>270</v>
      </c>
      <c r="U328">
        <v>0</v>
      </c>
      <c r="V328">
        <v>0</v>
      </c>
    </row>
    <row r="329" spans="5:22" x14ac:dyDescent="0.25">
      <c r="E329" t="s">
        <v>269</v>
      </c>
      <c r="F329">
        <v>0</v>
      </c>
      <c r="G329">
        <v>0</v>
      </c>
      <c r="T329" t="s">
        <v>270</v>
      </c>
      <c r="U329">
        <v>0</v>
      </c>
      <c r="V329">
        <v>0</v>
      </c>
    </row>
    <row r="330" spans="5:22" x14ac:dyDescent="0.25">
      <c r="E330" t="s">
        <v>269</v>
      </c>
      <c r="F330">
        <v>0</v>
      </c>
      <c r="G330">
        <v>0</v>
      </c>
      <c r="T330" t="s">
        <v>270</v>
      </c>
      <c r="U330">
        <v>0</v>
      </c>
      <c r="V330">
        <v>0</v>
      </c>
    </row>
    <row r="331" spans="5:22" x14ac:dyDescent="0.25">
      <c r="E331" t="s">
        <v>269</v>
      </c>
      <c r="F331">
        <v>0</v>
      </c>
      <c r="G331">
        <v>0</v>
      </c>
      <c r="T331" t="s">
        <v>270</v>
      </c>
      <c r="U331">
        <v>0</v>
      </c>
      <c r="V331">
        <v>0</v>
      </c>
    </row>
    <row r="332" spans="5:22" x14ac:dyDescent="0.25">
      <c r="E332" t="s">
        <v>269</v>
      </c>
      <c r="F332">
        <v>24000</v>
      </c>
      <c r="G332">
        <v>0</v>
      </c>
      <c r="T332" t="s">
        <v>270</v>
      </c>
      <c r="U332">
        <v>0</v>
      </c>
      <c r="V332">
        <v>0</v>
      </c>
    </row>
    <row r="333" spans="5:22" x14ac:dyDescent="0.25">
      <c r="E333" t="s">
        <v>269</v>
      </c>
      <c r="F333">
        <v>0</v>
      </c>
      <c r="G333">
        <v>0</v>
      </c>
      <c r="T333" t="s">
        <v>270</v>
      </c>
      <c r="U333">
        <v>0</v>
      </c>
      <c r="V333">
        <v>40000</v>
      </c>
    </row>
    <row r="334" spans="5:22" x14ac:dyDescent="0.25">
      <c r="E334" t="s">
        <v>269</v>
      </c>
      <c r="F334">
        <v>3000</v>
      </c>
      <c r="G334">
        <v>0</v>
      </c>
      <c r="T334" t="s">
        <v>270</v>
      </c>
      <c r="U334">
        <v>0</v>
      </c>
      <c r="V334">
        <v>0</v>
      </c>
    </row>
    <row r="335" spans="5:22" x14ac:dyDescent="0.25">
      <c r="E335" t="s">
        <v>269</v>
      </c>
      <c r="F335">
        <v>0</v>
      </c>
      <c r="G335">
        <v>0</v>
      </c>
      <c r="T335" t="s">
        <v>270</v>
      </c>
      <c r="U335">
        <v>0</v>
      </c>
      <c r="V335">
        <v>0</v>
      </c>
    </row>
    <row r="336" spans="5:22" x14ac:dyDescent="0.25">
      <c r="E336" t="s">
        <v>269</v>
      </c>
      <c r="F336">
        <v>0</v>
      </c>
      <c r="G336">
        <v>0</v>
      </c>
      <c r="T336" t="s">
        <v>270</v>
      </c>
      <c r="U336">
        <v>0</v>
      </c>
      <c r="V336">
        <v>0</v>
      </c>
    </row>
    <row r="337" spans="5:22" x14ac:dyDescent="0.25">
      <c r="E337" t="s">
        <v>269</v>
      </c>
      <c r="F337">
        <v>0</v>
      </c>
      <c r="G337">
        <v>0</v>
      </c>
      <c r="T337" t="s">
        <v>270</v>
      </c>
      <c r="U337">
        <v>0</v>
      </c>
      <c r="V337">
        <v>0</v>
      </c>
    </row>
    <row r="338" spans="5:22" x14ac:dyDescent="0.25">
      <c r="E338" t="s">
        <v>269</v>
      </c>
      <c r="F338">
        <v>0</v>
      </c>
      <c r="G338">
        <v>0</v>
      </c>
      <c r="T338" t="s">
        <v>270</v>
      </c>
      <c r="U338">
        <v>0</v>
      </c>
      <c r="V338">
        <v>0</v>
      </c>
    </row>
    <row r="339" spans="5:22" x14ac:dyDescent="0.25">
      <c r="E339" t="s">
        <v>269</v>
      </c>
      <c r="F339">
        <v>0</v>
      </c>
      <c r="G339">
        <v>10000</v>
      </c>
      <c r="T339" t="s">
        <v>270</v>
      </c>
      <c r="U339">
        <v>0</v>
      </c>
      <c r="V339">
        <v>0</v>
      </c>
    </row>
    <row r="340" spans="5:22" x14ac:dyDescent="0.25">
      <c r="E340" t="s">
        <v>269</v>
      </c>
      <c r="F340">
        <v>0</v>
      </c>
      <c r="G340">
        <v>0</v>
      </c>
      <c r="T340" t="s">
        <v>270</v>
      </c>
      <c r="U340">
        <v>0</v>
      </c>
      <c r="V340">
        <v>0</v>
      </c>
    </row>
    <row r="341" spans="5:22" x14ac:dyDescent="0.25">
      <c r="E341" t="s">
        <v>269</v>
      </c>
      <c r="F341">
        <v>0</v>
      </c>
      <c r="G341">
        <v>20000</v>
      </c>
      <c r="T341" t="s">
        <v>270</v>
      </c>
      <c r="U341">
        <v>0</v>
      </c>
      <c r="V341">
        <v>0</v>
      </c>
    </row>
    <row r="342" spans="5:22" x14ac:dyDescent="0.25">
      <c r="E342" t="s">
        <v>269</v>
      </c>
      <c r="F342">
        <v>0</v>
      </c>
      <c r="G342">
        <v>0</v>
      </c>
      <c r="T342" t="s">
        <v>270</v>
      </c>
      <c r="U342">
        <v>0</v>
      </c>
      <c r="V342">
        <v>16000</v>
      </c>
    </row>
    <row r="343" spans="5:22" x14ac:dyDescent="0.25">
      <c r="E343" t="s">
        <v>269</v>
      </c>
      <c r="F343">
        <v>0</v>
      </c>
      <c r="G343">
        <v>21000</v>
      </c>
      <c r="T343" t="s">
        <v>270</v>
      </c>
      <c r="U343">
        <v>0</v>
      </c>
      <c r="V343">
        <v>0</v>
      </c>
    </row>
    <row r="344" spans="5:22" x14ac:dyDescent="0.25">
      <c r="E344" t="s">
        <v>269</v>
      </c>
      <c r="F344">
        <v>0</v>
      </c>
      <c r="G344">
        <v>0</v>
      </c>
      <c r="T344" t="s">
        <v>270</v>
      </c>
      <c r="U344">
        <v>0</v>
      </c>
      <c r="V344">
        <v>0</v>
      </c>
    </row>
    <row r="345" spans="5:22" x14ac:dyDescent="0.25">
      <c r="E345" t="s">
        <v>269</v>
      </c>
      <c r="F345">
        <v>0</v>
      </c>
      <c r="G345">
        <v>25000</v>
      </c>
      <c r="T345" t="s">
        <v>270</v>
      </c>
      <c r="U345">
        <v>0</v>
      </c>
      <c r="V345">
        <v>12000</v>
      </c>
    </row>
    <row r="346" spans="5:22" x14ac:dyDescent="0.25">
      <c r="E346" t="s">
        <v>269</v>
      </c>
      <c r="F346">
        <v>0</v>
      </c>
      <c r="G346">
        <v>25000</v>
      </c>
      <c r="T346" t="s">
        <v>270</v>
      </c>
      <c r="U346">
        <v>0</v>
      </c>
      <c r="V346">
        <v>0</v>
      </c>
    </row>
    <row r="347" spans="5:22" x14ac:dyDescent="0.25">
      <c r="E347" t="s">
        <v>269</v>
      </c>
      <c r="F347">
        <v>0</v>
      </c>
      <c r="G347">
        <v>0</v>
      </c>
      <c r="T347" t="s">
        <v>270</v>
      </c>
      <c r="U347">
        <v>0</v>
      </c>
      <c r="V347">
        <v>0</v>
      </c>
    </row>
    <row r="348" spans="5:22" x14ac:dyDescent="0.25">
      <c r="E348" t="s">
        <v>269</v>
      </c>
      <c r="F348">
        <v>0</v>
      </c>
      <c r="G348">
        <v>10000</v>
      </c>
      <c r="T348" t="s">
        <v>270</v>
      </c>
      <c r="U348">
        <v>0</v>
      </c>
      <c r="V348">
        <v>0</v>
      </c>
    </row>
    <row r="349" spans="5:22" x14ac:dyDescent="0.25">
      <c r="E349" t="s">
        <v>269</v>
      </c>
      <c r="F349">
        <v>0</v>
      </c>
      <c r="G349">
        <v>10000</v>
      </c>
      <c r="T349" t="s">
        <v>270</v>
      </c>
      <c r="U349">
        <v>0</v>
      </c>
      <c r="V349">
        <v>0</v>
      </c>
    </row>
    <row r="350" spans="5:22" x14ac:dyDescent="0.25">
      <c r="E350" t="s">
        <v>269</v>
      </c>
      <c r="F350">
        <v>0</v>
      </c>
      <c r="G350">
        <v>25000</v>
      </c>
      <c r="T350" t="s">
        <v>270</v>
      </c>
      <c r="U350">
        <v>0</v>
      </c>
      <c r="V350">
        <v>20000</v>
      </c>
    </row>
    <row r="351" spans="5:22" x14ac:dyDescent="0.25">
      <c r="E351" t="s">
        <v>269</v>
      </c>
      <c r="F351">
        <v>0</v>
      </c>
      <c r="G351">
        <v>0</v>
      </c>
      <c r="T351" t="s">
        <v>270</v>
      </c>
      <c r="U351">
        <v>0</v>
      </c>
      <c r="V351">
        <v>0</v>
      </c>
    </row>
    <row r="352" spans="5:22" x14ac:dyDescent="0.25">
      <c r="E352" t="s">
        <v>269</v>
      </c>
      <c r="F352">
        <v>0</v>
      </c>
      <c r="G352">
        <v>0</v>
      </c>
      <c r="T352" t="s">
        <v>270</v>
      </c>
      <c r="U352">
        <v>0</v>
      </c>
      <c r="V352">
        <v>45000</v>
      </c>
    </row>
    <row r="353" spans="5:22" x14ac:dyDescent="0.25">
      <c r="E353" t="s">
        <v>269</v>
      </c>
      <c r="F353">
        <v>0</v>
      </c>
      <c r="G353">
        <v>0</v>
      </c>
      <c r="T353" t="s">
        <v>270</v>
      </c>
      <c r="U353">
        <v>0</v>
      </c>
      <c r="V353">
        <v>0</v>
      </c>
    </row>
    <row r="354" spans="5:22" x14ac:dyDescent="0.25">
      <c r="E354" t="s">
        <v>269</v>
      </c>
      <c r="F354">
        <v>4000</v>
      </c>
      <c r="G354">
        <v>0</v>
      </c>
      <c r="T354" t="s">
        <v>270</v>
      </c>
      <c r="U354">
        <v>0</v>
      </c>
      <c r="V354">
        <v>0</v>
      </c>
    </row>
    <row r="355" spans="5:22" x14ac:dyDescent="0.25">
      <c r="E355" t="s">
        <v>269</v>
      </c>
      <c r="F355">
        <v>0</v>
      </c>
      <c r="G355">
        <v>10000</v>
      </c>
      <c r="T355" t="s">
        <v>65</v>
      </c>
      <c r="U355">
        <v>0</v>
      </c>
      <c r="V355">
        <v>0</v>
      </c>
    </row>
    <row r="356" spans="5:22" x14ac:dyDescent="0.25">
      <c r="E356" t="s">
        <v>269</v>
      </c>
      <c r="F356">
        <v>0</v>
      </c>
      <c r="G356">
        <v>0</v>
      </c>
      <c r="T356" t="s">
        <v>65</v>
      </c>
      <c r="U356">
        <v>0</v>
      </c>
      <c r="V356">
        <v>0</v>
      </c>
    </row>
    <row r="357" spans="5:22" x14ac:dyDescent="0.25">
      <c r="E357" t="s">
        <v>269</v>
      </c>
      <c r="F357">
        <v>0</v>
      </c>
      <c r="G357">
        <v>25000</v>
      </c>
      <c r="T357" t="s">
        <v>65</v>
      </c>
      <c r="U357">
        <v>0</v>
      </c>
      <c r="V357">
        <v>0</v>
      </c>
    </row>
    <row r="358" spans="5:22" x14ac:dyDescent="0.25">
      <c r="E358" t="s">
        <v>269</v>
      </c>
      <c r="F358">
        <v>0</v>
      </c>
      <c r="G358">
        <v>15000</v>
      </c>
      <c r="T358" t="s">
        <v>66</v>
      </c>
      <c r="U358">
        <v>0</v>
      </c>
      <c r="V358">
        <v>0</v>
      </c>
    </row>
    <row r="359" spans="5:22" x14ac:dyDescent="0.25">
      <c r="E359" t="s">
        <v>269</v>
      </c>
      <c r="F359">
        <v>0</v>
      </c>
      <c r="G359">
        <v>0</v>
      </c>
      <c r="T359" t="s">
        <v>102</v>
      </c>
      <c r="U359">
        <v>0</v>
      </c>
      <c r="V359">
        <v>0</v>
      </c>
    </row>
    <row r="360" spans="5:22" x14ac:dyDescent="0.25">
      <c r="E360" t="s">
        <v>269</v>
      </c>
      <c r="F360">
        <v>0</v>
      </c>
      <c r="G360">
        <v>0</v>
      </c>
      <c r="T360" t="s">
        <v>102</v>
      </c>
      <c r="U360">
        <v>0</v>
      </c>
      <c r="V360">
        <v>0</v>
      </c>
    </row>
    <row r="361" spans="5:22" x14ac:dyDescent="0.25">
      <c r="E361" t="s">
        <v>269</v>
      </c>
      <c r="F361">
        <v>0</v>
      </c>
      <c r="G361">
        <v>25000</v>
      </c>
      <c r="T361" t="s">
        <v>102</v>
      </c>
      <c r="U361">
        <v>0</v>
      </c>
      <c r="V361">
        <v>0</v>
      </c>
    </row>
    <row r="362" spans="5:22" x14ac:dyDescent="0.25">
      <c r="E362" t="s">
        <v>269</v>
      </c>
      <c r="F362">
        <v>0</v>
      </c>
      <c r="G362">
        <v>25000</v>
      </c>
      <c r="T362" t="s">
        <v>102</v>
      </c>
      <c r="U362">
        <v>0</v>
      </c>
      <c r="V362">
        <v>0</v>
      </c>
    </row>
    <row r="363" spans="5:22" x14ac:dyDescent="0.25">
      <c r="E363" t="s">
        <v>269</v>
      </c>
      <c r="F363">
        <v>0</v>
      </c>
      <c r="G363">
        <v>0</v>
      </c>
      <c r="T363" t="s">
        <v>102</v>
      </c>
      <c r="U363">
        <v>0</v>
      </c>
      <c r="V363">
        <v>0</v>
      </c>
    </row>
    <row r="364" spans="5:22" x14ac:dyDescent="0.25">
      <c r="E364" t="s">
        <v>269</v>
      </c>
      <c r="F364">
        <v>0</v>
      </c>
      <c r="G364">
        <v>25000</v>
      </c>
      <c r="T364" t="s">
        <v>102</v>
      </c>
      <c r="U364">
        <v>0</v>
      </c>
      <c r="V364">
        <v>35000</v>
      </c>
    </row>
    <row r="365" spans="5:22" x14ac:dyDescent="0.25">
      <c r="E365" t="s">
        <v>269</v>
      </c>
      <c r="F365">
        <v>0</v>
      </c>
      <c r="G365">
        <v>0</v>
      </c>
      <c r="T365" t="s">
        <v>102</v>
      </c>
      <c r="U365">
        <v>0</v>
      </c>
      <c r="V365">
        <v>35000</v>
      </c>
    </row>
    <row r="366" spans="5:22" x14ac:dyDescent="0.25">
      <c r="E366" t="s">
        <v>269</v>
      </c>
      <c r="F366">
        <v>0</v>
      </c>
      <c r="G366">
        <v>0</v>
      </c>
      <c r="T366" t="s">
        <v>102</v>
      </c>
      <c r="U366">
        <v>0</v>
      </c>
      <c r="V366">
        <v>0</v>
      </c>
    </row>
    <row r="367" spans="5:22" x14ac:dyDescent="0.25">
      <c r="E367" t="s">
        <v>269</v>
      </c>
      <c r="F367">
        <v>0</v>
      </c>
      <c r="G367">
        <v>35000</v>
      </c>
      <c r="T367" t="s">
        <v>488</v>
      </c>
      <c r="U367">
        <v>0</v>
      </c>
      <c r="V367">
        <v>0</v>
      </c>
    </row>
    <row r="368" spans="5:22" x14ac:dyDescent="0.25">
      <c r="E368" t="s">
        <v>269</v>
      </c>
      <c r="F368">
        <v>0</v>
      </c>
      <c r="G368">
        <v>23000</v>
      </c>
      <c r="T368" t="s">
        <v>488</v>
      </c>
      <c r="U368">
        <v>0</v>
      </c>
      <c r="V368">
        <v>0</v>
      </c>
    </row>
    <row r="369" spans="5:22" x14ac:dyDescent="0.25">
      <c r="E369" t="s">
        <v>269</v>
      </c>
      <c r="F369">
        <v>0</v>
      </c>
      <c r="G369">
        <v>0</v>
      </c>
      <c r="T369" t="s">
        <v>488</v>
      </c>
      <c r="U369">
        <v>0</v>
      </c>
      <c r="V369">
        <v>0</v>
      </c>
    </row>
    <row r="370" spans="5:22" x14ac:dyDescent="0.25">
      <c r="E370" t="s">
        <v>269</v>
      </c>
      <c r="F370">
        <v>0</v>
      </c>
      <c r="G370">
        <v>0</v>
      </c>
      <c r="T370" t="s">
        <v>488</v>
      </c>
      <c r="U370">
        <v>0</v>
      </c>
      <c r="V370">
        <v>0</v>
      </c>
    </row>
    <row r="371" spans="5:22" x14ac:dyDescent="0.25">
      <c r="E371" t="s">
        <v>269</v>
      </c>
      <c r="F371">
        <v>0</v>
      </c>
      <c r="G371">
        <v>0</v>
      </c>
      <c r="T371" t="s">
        <v>488</v>
      </c>
      <c r="U371">
        <v>0</v>
      </c>
      <c r="V371">
        <v>0</v>
      </c>
    </row>
    <row r="372" spans="5:22" x14ac:dyDescent="0.25">
      <c r="E372" t="s">
        <v>269</v>
      </c>
      <c r="F372">
        <v>0</v>
      </c>
      <c r="G372">
        <v>0</v>
      </c>
      <c r="T372" t="s">
        <v>488</v>
      </c>
      <c r="U372">
        <v>0</v>
      </c>
      <c r="V372">
        <v>0</v>
      </c>
    </row>
    <row r="373" spans="5:22" x14ac:dyDescent="0.25">
      <c r="E373" t="s">
        <v>269</v>
      </c>
      <c r="F373">
        <v>27000</v>
      </c>
      <c r="G373">
        <v>0</v>
      </c>
      <c r="T373" t="s">
        <v>488</v>
      </c>
      <c r="U373">
        <v>0</v>
      </c>
      <c r="V373">
        <v>0</v>
      </c>
    </row>
    <row r="374" spans="5:22" x14ac:dyDescent="0.25">
      <c r="E374" t="s">
        <v>269</v>
      </c>
      <c r="F374">
        <v>0</v>
      </c>
      <c r="G374">
        <v>0</v>
      </c>
      <c r="T374" t="s">
        <v>10</v>
      </c>
      <c r="U374">
        <v>0</v>
      </c>
      <c r="V374">
        <v>25000</v>
      </c>
    </row>
    <row r="375" spans="5:22" x14ac:dyDescent="0.25">
      <c r="E375" t="s">
        <v>269</v>
      </c>
      <c r="F375">
        <v>0</v>
      </c>
      <c r="G375">
        <v>0</v>
      </c>
      <c r="T375" t="s">
        <v>10</v>
      </c>
      <c r="U375">
        <v>0</v>
      </c>
      <c r="V375">
        <v>21000</v>
      </c>
    </row>
    <row r="376" spans="5:22" x14ac:dyDescent="0.25">
      <c r="E376" t="s">
        <v>269</v>
      </c>
      <c r="F376">
        <v>0</v>
      </c>
      <c r="G376">
        <v>0</v>
      </c>
      <c r="T376" t="s">
        <v>10</v>
      </c>
      <c r="U376">
        <v>0</v>
      </c>
      <c r="V376">
        <v>17000</v>
      </c>
    </row>
    <row r="377" spans="5:22" x14ac:dyDescent="0.25">
      <c r="E377" t="s">
        <v>269</v>
      </c>
      <c r="F377">
        <v>0</v>
      </c>
      <c r="G377">
        <v>0</v>
      </c>
      <c r="T377" t="s">
        <v>10</v>
      </c>
      <c r="U377">
        <v>0</v>
      </c>
      <c r="V377">
        <v>16000</v>
      </c>
    </row>
    <row r="378" spans="5:22" x14ac:dyDescent="0.25">
      <c r="E378" t="s">
        <v>269</v>
      </c>
      <c r="F378">
        <v>0</v>
      </c>
      <c r="G378">
        <v>0</v>
      </c>
      <c r="T378" t="s">
        <v>10</v>
      </c>
      <c r="U378">
        <v>0</v>
      </c>
      <c r="V378">
        <v>21000</v>
      </c>
    </row>
    <row r="379" spans="5:22" x14ac:dyDescent="0.25">
      <c r="E379" t="s">
        <v>269</v>
      </c>
      <c r="F379">
        <v>0</v>
      </c>
      <c r="G379">
        <v>0</v>
      </c>
      <c r="T379" t="s">
        <v>10</v>
      </c>
      <c r="U379">
        <v>0</v>
      </c>
      <c r="V379">
        <v>0</v>
      </c>
    </row>
    <row r="380" spans="5:22" x14ac:dyDescent="0.25">
      <c r="E380" t="s">
        <v>269</v>
      </c>
      <c r="F380">
        <v>0</v>
      </c>
      <c r="G380">
        <v>0</v>
      </c>
      <c r="T380" t="s">
        <v>51</v>
      </c>
      <c r="U380">
        <v>0</v>
      </c>
      <c r="V380">
        <v>0</v>
      </c>
    </row>
    <row r="381" spans="5:22" x14ac:dyDescent="0.25">
      <c r="E381" t="s">
        <v>269</v>
      </c>
      <c r="F381">
        <v>0</v>
      </c>
      <c r="G381">
        <v>14000</v>
      </c>
      <c r="T381" t="s">
        <v>51</v>
      </c>
      <c r="U381">
        <v>0</v>
      </c>
      <c r="V381">
        <v>0</v>
      </c>
    </row>
    <row r="382" spans="5:22" x14ac:dyDescent="0.25">
      <c r="E382" t="s">
        <v>269</v>
      </c>
      <c r="F382">
        <v>0</v>
      </c>
      <c r="G382">
        <v>25000</v>
      </c>
      <c r="T382" t="s">
        <v>51</v>
      </c>
      <c r="U382">
        <v>0</v>
      </c>
      <c r="V382">
        <v>0</v>
      </c>
    </row>
    <row r="383" spans="5:22" x14ac:dyDescent="0.25">
      <c r="E383" t="s">
        <v>269</v>
      </c>
      <c r="F383">
        <v>0</v>
      </c>
      <c r="G383">
        <v>0</v>
      </c>
      <c r="T383" t="s">
        <v>51</v>
      </c>
      <c r="U383">
        <v>0</v>
      </c>
      <c r="V383">
        <v>0</v>
      </c>
    </row>
    <row r="384" spans="5:22" x14ac:dyDescent="0.25">
      <c r="E384" t="s">
        <v>269</v>
      </c>
      <c r="F384">
        <v>8000</v>
      </c>
      <c r="G384">
        <v>0</v>
      </c>
      <c r="T384" t="s">
        <v>51</v>
      </c>
      <c r="U384">
        <v>0</v>
      </c>
      <c r="V384">
        <v>0</v>
      </c>
    </row>
    <row r="385" spans="5:22" x14ac:dyDescent="0.25">
      <c r="E385" t="s">
        <v>269</v>
      </c>
      <c r="F385">
        <v>0</v>
      </c>
      <c r="G385">
        <v>0</v>
      </c>
      <c r="T385" t="s">
        <v>52</v>
      </c>
      <c r="U385">
        <v>0</v>
      </c>
      <c r="V385">
        <v>14000</v>
      </c>
    </row>
    <row r="386" spans="5:22" x14ac:dyDescent="0.25">
      <c r="E386" t="s">
        <v>269</v>
      </c>
      <c r="F386">
        <v>0</v>
      </c>
      <c r="G386">
        <v>0</v>
      </c>
      <c r="T386" t="s">
        <v>52</v>
      </c>
      <c r="U386">
        <v>0</v>
      </c>
      <c r="V386">
        <v>0</v>
      </c>
    </row>
    <row r="387" spans="5:22" x14ac:dyDescent="0.25">
      <c r="E387" t="s">
        <v>269</v>
      </c>
      <c r="F387">
        <v>0</v>
      </c>
      <c r="G387">
        <v>0</v>
      </c>
      <c r="T387" t="s">
        <v>53</v>
      </c>
      <c r="U387">
        <v>0</v>
      </c>
      <c r="V387">
        <v>0</v>
      </c>
    </row>
    <row r="388" spans="5:22" x14ac:dyDescent="0.25">
      <c r="E388" t="s">
        <v>269</v>
      </c>
      <c r="F388">
        <v>0</v>
      </c>
      <c r="G388">
        <v>0</v>
      </c>
      <c r="T388" t="s">
        <v>53</v>
      </c>
      <c r="U388">
        <v>0</v>
      </c>
      <c r="V388">
        <v>0</v>
      </c>
    </row>
    <row r="389" spans="5:22" x14ac:dyDescent="0.25">
      <c r="E389" t="s">
        <v>269</v>
      </c>
      <c r="F389">
        <v>0</v>
      </c>
      <c r="G389">
        <v>0</v>
      </c>
      <c r="T389" t="s">
        <v>54</v>
      </c>
      <c r="U389">
        <v>0</v>
      </c>
      <c r="V389">
        <v>0</v>
      </c>
    </row>
    <row r="390" spans="5:22" x14ac:dyDescent="0.25">
      <c r="E390" t="s">
        <v>269</v>
      </c>
      <c r="F390">
        <v>0</v>
      </c>
      <c r="G390">
        <v>0</v>
      </c>
      <c r="T390" t="s">
        <v>54</v>
      </c>
      <c r="U390">
        <v>0</v>
      </c>
      <c r="V390">
        <v>0</v>
      </c>
    </row>
    <row r="391" spans="5:22" x14ac:dyDescent="0.25">
      <c r="E391" t="s">
        <v>269</v>
      </c>
      <c r="F391">
        <v>0</v>
      </c>
      <c r="G391">
        <v>16000</v>
      </c>
      <c r="T391" t="s">
        <v>435</v>
      </c>
      <c r="U391">
        <v>0</v>
      </c>
      <c r="V391">
        <v>0</v>
      </c>
    </row>
    <row r="392" spans="5:22" x14ac:dyDescent="0.25">
      <c r="E392" t="s">
        <v>269</v>
      </c>
      <c r="F392">
        <v>0</v>
      </c>
      <c r="G392">
        <v>0</v>
      </c>
      <c r="T392" t="s">
        <v>435</v>
      </c>
      <c r="U392">
        <v>0</v>
      </c>
      <c r="V392">
        <v>0</v>
      </c>
    </row>
    <row r="393" spans="5:22" x14ac:dyDescent="0.25">
      <c r="E393" t="s">
        <v>269</v>
      </c>
      <c r="F393">
        <v>0</v>
      </c>
      <c r="G393">
        <v>0</v>
      </c>
      <c r="T393" t="s">
        <v>435</v>
      </c>
      <c r="U393">
        <v>0</v>
      </c>
      <c r="V393">
        <v>0</v>
      </c>
    </row>
    <row r="394" spans="5:22" x14ac:dyDescent="0.25">
      <c r="E394" t="s">
        <v>269</v>
      </c>
      <c r="F394">
        <v>0</v>
      </c>
      <c r="G394">
        <v>0</v>
      </c>
      <c r="T394" t="s">
        <v>435</v>
      </c>
      <c r="U394">
        <v>0</v>
      </c>
      <c r="V394">
        <v>0</v>
      </c>
    </row>
    <row r="395" spans="5:22" x14ac:dyDescent="0.25">
      <c r="E395" t="s">
        <v>269</v>
      </c>
      <c r="F395">
        <v>0</v>
      </c>
      <c r="G395">
        <v>0</v>
      </c>
      <c r="T395" t="s">
        <v>435</v>
      </c>
      <c r="U395">
        <v>0</v>
      </c>
      <c r="V395">
        <v>0</v>
      </c>
    </row>
    <row r="396" spans="5:22" x14ac:dyDescent="0.25">
      <c r="E396" t="s">
        <v>269</v>
      </c>
      <c r="F396">
        <v>0</v>
      </c>
      <c r="G396">
        <v>0</v>
      </c>
      <c r="T396" t="s">
        <v>435</v>
      </c>
      <c r="U396">
        <v>0</v>
      </c>
      <c r="V396">
        <v>0</v>
      </c>
    </row>
    <row r="397" spans="5:22" x14ac:dyDescent="0.25">
      <c r="E397" t="s">
        <v>269</v>
      </c>
      <c r="F397">
        <v>0</v>
      </c>
      <c r="G397">
        <v>0</v>
      </c>
      <c r="T397" t="s">
        <v>435</v>
      </c>
      <c r="U397">
        <v>0</v>
      </c>
      <c r="V397">
        <v>0</v>
      </c>
    </row>
    <row r="398" spans="5:22" x14ac:dyDescent="0.25">
      <c r="E398" t="s">
        <v>269</v>
      </c>
      <c r="F398">
        <v>0</v>
      </c>
      <c r="G398">
        <v>0</v>
      </c>
      <c r="T398" t="s">
        <v>435</v>
      </c>
      <c r="U398">
        <v>0</v>
      </c>
      <c r="V398">
        <v>0</v>
      </c>
    </row>
    <row r="399" spans="5:22" x14ac:dyDescent="0.25">
      <c r="E399" t="s">
        <v>269</v>
      </c>
      <c r="F399">
        <v>8000</v>
      </c>
      <c r="G399">
        <v>0</v>
      </c>
      <c r="T399" t="s">
        <v>435</v>
      </c>
      <c r="U399">
        <v>0</v>
      </c>
      <c r="V399">
        <v>0</v>
      </c>
    </row>
    <row r="400" spans="5:22" x14ac:dyDescent="0.25">
      <c r="E400" t="s">
        <v>269</v>
      </c>
      <c r="F400">
        <v>0</v>
      </c>
      <c r="G400">
        <v>20000</v>
      </c>
      <c r="T400" t="s">
        <v>437</v>
      </c>
      <c r="U400">
        <v>0</v>
      </c>
      <c r="V400">
        <v>0</v>
      </c>
    </row>
    <row r="401" spans="5:22" x14ac:dyDescent="0.25">
      <c r="E401" t="s">
        <v>269</v>
      </c>
      <c r="F401">
        <v>0</v>
      </c>
      <c r="G401">
        <v>25000</v>
      </c>
      <c r="T401" t="s">
        <v>437</v>
      </c>
      <c r="U401">
        <v>0</v>
      </c>
      <c r="V401">
        <v>0</v>
      </c>
    </row>
    <row r="402" spans="5:22" x14ac:dyDescent="0.25">
      <c r="E402" t="s">
        <v>270</v>
      </c>
      <c r="F402">
        <v>0</v>
      </c>
      <c r="G402">
        <v>13000</v>
      </c>
      <c r="T402" t="s">
        <v>437</v>
      </c>
      <c r="U402">
        <v>0</v>
      </c>
      <c r="V402">
        <v>0</v>
      </c>
    </row>
    <row r="403" spans="5:22" x14ac:dyDescent="0.25">
      <c r="E403" t="s">
        <v>270</v>
      </c>
      <c r="F403">
        <v>2700</v>
      </c>
      <c r="G403">
        <v>0</v>
      </c>
      <c r="T403" t="s">
        <v>437</v>
      </c>
      <c r="U403">
        <v>0</v>
      </c>
      <c r="V403">
        <v>0</v>
      </c>
    </row>
    <row r="404" spans="5:22" x14ac:dyDescent="0.25">
      <c r="E404" t="s">
        <v>270</v>
      </c>
      <c r="F404">
        <v>0</v>
      </c>
      <c r="G404">
        <v>0</v>
      </c>
      <c r="T404" t="s">
        <v>437</v>
      </c>
      <c r="U404">
        <v>0</v>
      </c>
      <c r="V404">
        <v>0</v>
      </c>
    </row>
    <row r="405" spans="5:22" x14ac:dyDescent="0.25">
      <c r="E405" t="s">
        <v>270</v>
      </c>
      <c r="F405">
        <v>0</v>
      </c>
      <c r="G405">
        <v>0</v>
      </c>
      <c r="T405" t="s">
        <v>437</v>
      </c>
      <c r="U405">
        <v>0</v>
      </c>
      <c r="V405">
        <v>0</v>
      </c>
    </row>
    <row r="406" spans="5:22" x14ac:dyDescent="0.25">
      <c r="E406" t="s">
        <v>270</v>
      </c>
      <c r="F406">
        <v>0</v>
      </c>
      <c r="G406">
        <v>0</v>
      </c>
      <c r="T406" t="s">
        <v>437</v>
      </c>
      <c r="U406">
        <v>0</v>
      </c>
      <c r="V406">
        <v>0</v>
      </c>
    </row>
    <row r="407" spans="5:22" x14ac:dyDescent="0.25">
      <c r="E407" t="s">
        <v>270</v>
      </c>
      <c r="F407">
        <v>3700</v>
      </c>
      <c r="G407">
        <v>0</v>
      </c>
      <c r="T407" t="s">
        <v>437</v>
      </c>
      <c r="U407">
        <v>0</v>
      </c>
      <c r="V407">
        <v>0</v>
      </c>
    </row>
    <row r="408" spans="5:22" x14ac:dyDescent="0.25">
      <c r="E408" t="s">
        <v>270</v>
      </c>
      <c r="F408">
        <v>0</v>
      </c>
      <c r="G408">
        <v>0</v>
      </c>
      <c r="T408" t="s">
        <v>437</v>
      </c>
      <c r="U408">
        <v>0</v>
      </c>
      <c r="V408">
        <v>0</v>
      </c>
    </row>
    <row r="409" spans="5:22" x14ac:dyDescent="0.25">
      <c r="E409" t="s">
        <v>270</v>
      </c>
      <c r="F409">
        <v>8000</v>
      </c>
      <c r="G409">
        <v>0</v>
      </c>
      <c r="T409" t="s">
        <v>437</v>
      </c>
      <c r="U409">
        <v>0</v>
      </c>
      <c r="V409">
        <v>0</v>
      </c>
    </row>
    <row r="410" spans="5:22" x14ac:dyDescent="0.25">
      <c r="E410" t="s">
        <v>270</v>
      </c>
      <c r="F410">
        <v>0</v>
      </c>
      <c r="G410">
        <v>0</v>
      </c>
      <c r="T410" t="s">
        <v>437</v>
      </c>
      <c r="U410">
        <v>0</v>
      </c>
      <c r="V410">
        <v>0</v>
      </c>
    </row>
    <row r="411" spans="5:22" x14ac:dyDescent="0.25">
      <c r="E411" t="s">
        <v>270</v>
      </c>
      <c r="F411">
        <v>0</v>
      </c>
      <c r="G411">
        <v>17000</v>
      </c>
      <c r="T411" t="s">
        <v>437</v>
      </c>
      <c r="U411">
        <v>0</v>
      </c>
      <c r="V411">
        <v>0</v>
      </c>
    </row>
    <row r="412" spans="5:22" x14ac:dyDescent="0.25">
      <c r="E412" t="s">
        <v>270</v>
      </c>
      <c r="F412">
        <v>0</v>
      </c>
      <c r="G412">
        <v>0</v>
      </c>
      <c r="T412" t="s">
        <v>437</v>
      </c>
      <c r="U412">
        <v>0</v>
      </c>
      <c r="V412">
        <v>0</v>
      </c>
    </row>
    <row r="413" spans="5:22" x14ac:dyDescent="0.25">
      <c r="E413" t="s">
        <v>270</v>
      </c>
      <c r="F413">
        <v>6000</v>
      </c>
      <c r="G413">
        <v>0</v>
      </c>
      <c r="T413" t="s">
        <v>437</v>
      </c>
      <c r="U413">
        <v>0</v>
      </c>
      <c r="V413">
        <v>0</v>
      </c>
    </row>
    <row r="414" spans="5:22" x14ac:dyDescent="0.25">
      <c r="E414" t="s">
        <v>270</v>
      </c>
      <c r="F414">
        <v>0</v>
      </c>
      <c r="G414">
        <v>0</v>
      </c>
      <c r="T414" t="s">
        <v>437</v>
      </c>
      <c r="U414">
        <v>0</v>
      </c>
      <c r="V414">
        <v>0</v>
      </c>
    </row>
    <row r="415" spans="5:22" x14ac:dyDescent="0.25">
      <c r="E415" t="s">
        <v>270</v>
      </c>
      <c r="F415">
        <v>8000</v>
      </c>
      <c r="G415">
        <v>0</v>
      </c>
      <c r="T415" t="s">
        <v>427</v>
      </c>
      <c r="U415">
        <v>0</v>
      </c>
      <c r="V415">
        <v>0</v>
      </c>
    </row>
    <row r="416" spans="5:22" x14ac:dyDescent="0.25">
      <c r="E416" t="s">
        <v>270</v>
      </c>
      <c r="F416">
        <v>1400</v>
      </c>
      <c r="G416">
        <v>0</v>
      </c>
      <c r="T416" t="s">
        <v>427</v>
      </c>
      <c r="U416">
        <v>0</v>
      </c>
      <c r="V416">
        <v>0</v>
      </c>
    </row>
    <row r="417" spans="5:22" x14ac:dyDescent="0.25">
      <c r="E417" t="s">
        <v>270</v>
      </c>
      <c r="F417">
        <v>0</v>
      </c>
      <c r="G417">
        <v>0</v>
      </c>
      <c r="T417" t="s">
        <v>427</v>
      </c>
      <c r="U417">
        <v>0</v>
      </c>
      <c r="V417">
        <v>0</v>
      </c>
    </row>
    <row r="418" spans="5:22" x14ac:dyDescent="0.25">
      <c r="E418" t="s">
        <v>270</v>
      </c>
      <c r="F418">
        <v>0</v>
      </c>
      <c r="G418">
        <v>0</v>
      </c>
      <c r="T418" t="s">
        <v>427</v>
      </c>
      <c r="U418">
        <v>0</v>
      </c>
      <c r="V418">
        <v>0</v>
      </c>
    </row>
    <row r="419" spans="5:22" x14ac:dyDescent="0.25">
      <c r="E419" t="s">
        <v>270</v>
      </c>
      <c r="F419">
        <v>0</v>
      </c>
      <c r="G419">
        <v>0</v>
      </c>
      <c r="T419" t="s">
        <v>427</v>
      </c>
      <c r="U419">
        <v>0</v>
      </c>
      <c r="V419">
        <v>0</v>
      </c>
    </row>
    <row r="420" spans="5:22" x14ac:dyDescent="0.25">
      <c r="E420" t="s">
        <v>270</v>
      </c>
      <c r="F420">
        <v>0</v>
      </c>
      <c r="G420">
        <v>5000</v>
      </c>
      <c r="T420" t="s">
        <v>427</v>
      </c>
      <c r="U420">
        <v>0</v>
      </c>
      <c r="V420">
        <v>0</v>
      </c>
    </row>
    <row r="421" spans="5:22" x14ac:dyDescent="0.25">
      <c r="E421" t="s">
        <v>270</v>
      </c>
      <c r="F421">
        <v>0</v>
      </c>
      <c r="G421">
        <v>0</v>
      </c>
      <c r="T421" t="s">
        <v>427</v>
      </c>
      <c r="U421">
        <v>0</v>
      </c>
      <c r="V421">
        <v>0</v>
      </c>
    </row>
    <row r="422" spans="5:22" x14ac:dyDescent="0.25">
      <c r="E422" t="s">
        <v>270</v>
      </c>
      <c r="F422">
        <v>0</v>
      </c>
      <c r="G422">
        <v>0</v>
      </c>
      <c r="T422" t="s">
        <v>427</v>
      </c>
      <c r="U422">
        <v>0</v>
      </c>
      <c r="V422">
        <v>0</v>
      </c>
    </row>
    <row r="423" spans="5:22" x14ac:dyDescent="0.25">
      <c r="E423" t="s">
        <v>270</v>
      </c>
      <c r="F423">
        <v>0</v>
      </c>
      <c r="G423">
        <v>0</v>
      </c>
      <c r="T423" t="s">
        <v>427</v>
      </c>
      <c r="U423">
        <v>0</v>
      </c>
      <c r="V423">
        <v>0</v>
      </c>
    </row>
    <row r="424" spans="5:22" x14ac:dyDescent="0.25">
      <c r="E424" t="s">
        <v>270</v>
      </c>
      <c r="F424">
        <v>0</v>
      </c>
      <c r="G424">
        <v>0</v>
      </c>
      <c r="T424" t="s">
        <v>427</v>
      </c>
      <c r="U424">
        <v>0</v>
      </c>
      <c r="V424">
        <v>0</v>
      </c>
    </row>
    <row r="425" spans="5:22" x14ac:dyDescent="0.25">
      <c r="E425" t="s">
        <v>270</v>
      </c>
      <c r="F425">
        <v>6000</v>
      </c>
      <c r="G425">
        <v>0</v>
      </c>
      <c r="T425" t="s">
        <v>427</v>
      </c>
      <c r="U425">
        <v>0</v>
      </c>
      <c r="V425">
        <v>0</v>
      </c>
    </row>
    <row r="426" spans="5:22" x14ac:dyDescent="0.25">
      <c r="E426" t="s">
        <v>270</v>
      </c>
      <c r="F426">
        <v>0</v>
      </c>
      <c r="G426">
        <v>0</v>
      </c>
      <c r="T426" t="s">
        <v>427</v>
      </c>
      <c r="U426">
        <v>0</v>
      </c>
      <c r="V426">
        <v>0</v>
      </c>
    </row>
    <row r="427" spans="5:22" x14ac:dyDescent="0.25">
      <c r="E427" t="s">
        <v>270</v>
      </c>
      <c r="F427">
        <v>0</v>
      </c>
      <c r="G427">
        <v>17000</v>
      </c>
      <c r="T427" t="s">
        <v>427</v>
      </c>
      <c r="U427">
        <v>0</v>
      </c>
      <c r="V427">
        <v>0</v>
      </c>
    </row>
    <row r="428" spans="5:22" x14ac:dyDescent="0.25">
      <c r="E428" t="s">
        <v>270</v>
      </c>
      <c r="F428">
        <v>0</v>
      </c>
      <c r="G428">
        <v>0</v>
      </c>
      <c r="T428" t="s">
        <v>427</v>
      </c>
      <c r="U428">
        <v>0</v>
      </c>
      <c r="V428">
        <v>0</v>
      </c>
    </row>
    <row r="429" spans="5:22" x14ac:dyDescent="0.25">
      <c r="E429" t="s">
        <v>270</v>
      </c>
      <c r="F429">
        <v>0</v>
      </c>
      <c r="G429">
        <v>27000</v>
      </c>
      <c r="T429" t="s">
        <v>427</v>
      </c>
      <c r="U429">
        <v>0</v>
      </c>
      <c r="V429">
        <v>0</v>
      </c>
    </row>
    <row r="430" spans="5:22" x14ac:dyDescent="0.25">
      <c r="E430" t="s">
        <v>270</v>
      </c>
      <c r="F430">
        <v>1700</v>
      </c>
      <c r="G430">
        <v>0</v>
      </c>
      <c r="T430" t="s">
        <v>427</v>
      </c>
      <c r="U430">
        <v>0</v>
      </c>
      <c r="V430">
        <v>0</v>
      </c>
    </row>
    <row r="431" spans="5:22" x14ac:dyDescent="0.25">
      <c r="E431" t="s">
        <v>270</v>
      </c>
      <c r="F431">
        <v>0</v>
      </c>
      <c r="G431">
        <v>0</v>
      </c>
      <c r="T431" t="s">
        <v>427</v>
      </c>
      <c r="U431">
        <v>0</v>
      </c>
      <c r="V431">
        <v>0</v>
      </c>
    </row>
    <row r="432" spans="5:22" x14ac:dyDescent="0.25">
      <c r="E432" t="s">
        <v>270</v>
      </c>
      <c r="F432">
        <v>0</v>
      </c>
      <c r="G432">
        <v>0</v>
      </c>
      <c r="T432" t="s">
        <v>427</v>
      </c>
      <c r="U432">
        <v>0</v>
      </c>
      <c r="V432">
        <v>0</v>
      </c>
    </row>
    <row r="433" spans="5:22" x14ac:dyDescent="0.25">
      <c r="E433" t="s">
        <v>270</v>
      </c>
      <c r="F433">
        <v>0</v>
      </c>
      <c r="G433">
        <v>0</v>
      </c>
      <c r="T433" t="s">
        <v>427</v>
      </c>
      <c r="U433">
        <v>0</v>
      </c>
      <c r="V433">
        <v>0</v>
      </c>
    </row>
    <row r="434" spans="5:22" x14ac:dyDescent="0.25">
      <c r="E434" t="s">
        <v>270</v>
      </c>
      <c r="F434">
        <v>0</v>
      </c>
      <c r="G434">
        <v>0</v>
      </c>
      <c r="T434" t="s">
        <v>427</v>
      </c>
      <c r="U434">
        <v>0</v>
      </c>
      <c r="V434">
        <v>0</v>
      </c>
    </row>
    <row r="435" spans="5:22" x14ac:dyDescent="0.25">
      <c r="E435" t="s">
        <v>270</v>
      </c>
      <c r="F435">
        <v>0</v>
      </c>
      <c r="G435">
        <v>20000</v>
      </c>
      <c r="T435" t="s">
        <v>427</v>
      </c>
      <c r="U435">
        <v>0</v>
      </c>
      <c r="V435">
        <v>45000</v>
      </c>
    </row>
    <row r="436" spans="5:22" x14ac:dyDescent="0.25">
      <c r="E436" t="s">
        <v>270</v>
      </c>
      <c r="F436">
        <v>0</v>
      </c>
      <c r="G436">
        <v>0</v>
      </c>
      <c r="T436" t="s">
        <v>427</v>
      </c>
      <c r="U436">
        <v>0</v>
      </c>
      <c r="V436">
        <v>0</v>
      </c>
    </row>
    <row r="437" spans="5:22" x14ac:dyDescent="0.25">
      <c r="E437" t="s">
        <v>270</v>
      </c>
      <c r="F437">
        <v>0</v>
      </c>
      <c r="G437">
        <v>13000</v>
      </c>
      <c r="T437" t="s">
        <v>427</v>
      </c>
      <c r="U437">
        <v>0</v>
      </c>
      <c r="V437">
        <v>0</v>
      </c>
    </row>
    <row r="438" spans="5:22" x14ac:dyDescent="0.25">
      <c r="E438" t="s">
        <v>270</v>
      </c>
      <c r="F438">
        <v>0</v>
      </c>
      <c r="G438">
        <v>3500</v>
      </c>
      <c r="T438" t="s">
        <v>427</v>
      </c>
      <c r="U438">
        <v>0</v>
      </c>
      <c r="V438">
        <v>0</v>
      </c>
    </row>
    <row r="439" spans="5:22" x14ac:dyDescent="0.25">
      <c r="E439" t="s">
        <v>270</v>
      </c>
      <c r="F439">
        <v>0</v>
      </c>
      <c r="G439">
        <v>9500</v>
      </c>
      <c r="T439" t="s">
        <v>427</v>
      </c>
      <c r="U439">
        <v>0</v>
      </c>
      <c r="V439">
        <v>0</v>
      </c>
    </row>
    <row r="440" spans="5:22" x14ac:dyDescent="0.25">
      <c r="E440" t="s">
        <v>270</v>
      </c>
      <c r="F440">
        <v>0</v>
      </c>
      <c r="G440">
        <v>0</v>
      </c>
      <c r="T440" t="s">
        <v>427</v>
      </c>
      <c r="U440">
        <v>0</v>
      </c>
      <c r="V440">
        <v>0</v>
      </c>
    </row>
    <row r="441" spans="5:22" x14ac:dyDescent="0.25">
      <c r="E441" t="s">
        <v>270</v>
      </c>
      <c r="F441">
        <v>0</v>
      </c>
      <c r="G441">
        <v>21000</v>
      </c>
      <c r="T441" t="s">
        <v>427</v>
      </c>
      <c r="U441">
        <v>0</v>
      </c>
      <c r="V441">
        <v>0</v>
      </c>
    </row>
    <row r="442" spans="5:22" x14ac:dyDescent="0.25">
      <c r="E442" t="s">
        <v>270</v>
      </c>
      <c r="F442">
        <v>0</v>
      </c>
      <c r="G442">
        <v>0</v>
      </c>
      <c r="T442" t="s">
        <v>427</v>
      </c>
      <c r="U442">
        <v>0</v>
      </c>
      <c r="V442">
        <v>0</v>
      </c>
    </row>
    <row r="443" spans="5:22" x14ac:dyDescent="0.25">
      <c r="E443" t="s">
        <v>270</v>
      </c>
      <c r="F443">
        <v>0</v>
      </c>
      <c r="G443">
        <v>0</v>
      </c>
      <c r="T443" t="s">
        <v>427</v>
      </c>
      <c r="U443">
        <v>0</v>
      </c>
      <c r="V443">
        <v>0</v>
      </c>
    </row>
    <row r="444" spans="5:22" x14ac:dyDescent="0.25">
      <c r="E444" t="s">
        <v>270</v>
      </c>
      <c r="F444">
        <v>4000</v>
      </c>
      <c r="G444">
        <v>10000</v>
      </c>
      <c r="T444" t="s">
        <v>427</v>
      </c>
      <c r="U444">
        <v>0</v>
      </c>
      <c r="V444">
        <v>0</v>
      </c>
    </row>
    <row r="445" spans="5:22" x14ac:dyDescent="0.25">
      <c r="E445" t="s">
        <v>270</v>
      </c>
      <c r="F445">
        <v>0</v>
      </c>
      <c r="G445">
        <v>0</v>
      </c>
      <c r="T445" t="s">
        <v>427</v>
      </c>
      <c r="U445">
        <v>0</v>
      </c>
      <c r="V445">
        <v>0</v>
      </c>
    </row>
    <row r="446" spans="5:22" x14ac:dyDescent="0.25">
      <c r="E446" t="s">
        <v>270</v>
      </c>
      <c r="F446">
        <v>8000</v>
      </c>
      <c r="G446">
        <v>0</v>
      </c>
      <c r="T446" t="s">
        <v>427</v>
      </c>
      <c r="U446">
        <v>0</v>
      </c>
      <c r="V446">
        <v>0</v>
      </c>
    </row>
    <row r="447" spans="5:22" x14ac:dyDescent="0.25">
      <c r="E447" t="s">
        <v>270</v>
      </c>
      <c r="F447">
        <v>7000</v>
      </c>
      <c r="G447">
        <v>0</v>
      </c>
      <c r="T447" t="s">
        <v>427</v>
      </c>
      <c r="U447">
        <v>0</v>
      </c>
      <c r="V447">
        <v>0</v>
      </c>
    </row>
    <row r="448" spans="5:22" x14ac:dyDescent="0.25">
      <c r="E448" t="s">
        <v>270</v>
      </c>
      <c r="F448">
        <v>0</v>
      </c>
      <c r="G448">
        <v>0</v>
      </c>
      <c r="T448" t="s">
        <v>427</v>
      </c>
      <c r="U448">
        <v>0</v>
      </c>
      <c r="V448">
        <v>0</v>
      </c>
    </row>
    <row r="449" spans="5:22" x14ac:dyDescent="0.25">
      <c r="E449" t="s">
        <v>270</v>
      </c>
      <c r="F449">
        <v>0</v>
      </c>
      <c r="G449">
        <v>30000</v>
      </c>
      <c r="T449" t="s">
        <v>427</v>
      </c>
      <c r="U449">
        <v>0</v>
      </c>
      <c r="V449">
        <v>0</v>
      </c>
    </row>
    <row r="450" spans="5:22" x14ac:dyDescent="0.25">
      <c r="E450" t="s">
        <v>270</v>
      </c>
      <c r="F450">
        <v>0</v>
      </c>
      <c r="G450">
        <v>0</v>
      </c>
      <c r="T450" t="s">
        <v>427</v>
      </c>
      <c r="U450">
        <v>0</v>
      </c>
      <c r="V450">
        <v>0</v>
      </c>
    </row>
    <row r="451" spans="5:22" x14ac:dyDescent="0.25">
      <c r="E451" t="s">
        <v>270</v>
      </c>
      <c r="F451">
        <v>2000</v>
      </c>
      <c r="G451">
        <v>0</v>
      </c>
      <c r="T451" t="s">
        <v>427</v>
      </c>
      <c r="U451">
        <v>0</v>
      </c>
      <c r="V451">
        <v>0</v>
      </c>
    </row>
    <row r="452" spans="5:22" x14ac:dyDescent="0.25">
      <c r="E452" t="s">
        <v>270</v>
      </c>
      <c r="F452">
        <v>0</v>
      </c>
      <c r="G452">
        <v>0</v>
      </c>
      <c r="T452" t="s">
        <v>427</v>
      </c>
      <c r="U452">
        <v>0</v>
      </c>
      <c r="V452">
        <v>0</v>
      </c>
    </row>
    <row r="453" spans="5:22" x14ac:dyDescent="0.25">
      <c r="E453" t="s">
        <v>270</v>
      </c>
      <c r="F453">
        <v>0</v>
      </c>
      <c r="G453">
        <v>0</v>
      </c>
      <c r="T453" t="s">
        <v>427</v>
      </c>
      <c r="U453">
        <v>0</v>
      </c>
      <c r="V453">
        <v>0</v>
      </c>
    </row>
    <row r="454" spans="5:22" x14ac:dyDescent="0.25">
      <c r="E454" t="s">
        <v>270</v>
      </c>
      <c r="F454">
        <v>0</v>
      </c>
      <c r="G454">
        <v>20000</v>
      </c>
      <c r="T454" t="s">
        <v>427</v>
      </c>
      <c r="U454">
        <v>0</v>
      </c>
      <c r="V454">
        <v>0</v>
      </c>
    </row>
    <row r="455" spans="5:22" x14ac:dyDescent="0.25">
      <c r="E455" t="s">
        <v>270</v>
      </c>
      <c r="F455">
        <v>0</v>
      </c>
      <c r="G455">
        <v>0</v>
      </c>
      <c r="T455" t="s">
        <v>427</v>
      </c>
      <c r="U455">
        <v>0</v>
      </c>
      <c r="V455">
        <v>0</v>
      </c>
    </row>
    <row r="456" spans="5:22" x14ac:dyDescent="0.25">
      <c r="E456" t="s">
        <v>270</v>
      </c>
      <c r="F456">
        <v>0</v>
      </c>
      <c r="G456">
        <v>18000</v>
      </c>
      <c r="T456" t="s">
        <v>427</v>
      </c>
      <c r="U456">
        <v>0</v>
      </c>
      <c r="V456">
        <v>0</v>
      </c>
    </row>
    <row r="457" spans="5:22" x14ac:dyDescent="0.25">
      <c r="E457" t="s">
        <v>270</v>
      </c>
      <c r="F457">
        <v>0</v>
      </c>
      <c r="G457">
        <v>27000</v>
      </c>
      <c r="T457" t="s">
        <v>427</v>
      </c>
      <c r="U457">
        <v>0</v>
      </c>
      <c r="V457">
        <v>0</v>
      </c>
    </row>
    <row r="458" spans="5:22" x14ac:dyDescent="0.25">
      <c r="E458" t="s">
        <v>270</v>
      </c>
      <c r="F458">
        <v>0</v>
      </c>
      <c r="G458">
        <v>0</v>
      </c>
      <c r="T458" t="s">
        <v>427</v>
      </c>
      <c r="U458">
        <v>0</v>
      </c>
      <c r="V458">
        <v>0</v>
      </c>
    </row>
    <row r="459" spans="5:22" x14ac:dyDescent="0.25">
      <c r="E459" t="s">
        <v>270</v>
      </c>
      <c r="F459">
        <v>0</v>
      </c>
      <c r="G459">
        <v>0</v>
      </c>
      <c r="T459" t="s">
        <v>427</v>
      </c>
      <c r="U459">
        <v>0</v>
      </c>
      <c r="V459">
        <v>0</v>
      </c>
    </row>
    <row r="460" spans="5:22" x14ac:dyDescent="0.25">
      <c r="E460" t="s">
        <v>270</v>
      </c>
      <c r="F460">
        <v>0</v>
      </c>
      <c r="G460">
        <v>0</v>
      </c>
      <c r="T460" t="s">
        <v>427</v>
      </c>
      <c r="U460">
        <v>0</v>
      </c>
      <c r="V460">
        <v>0</v>
      </c>
    </row>
    <row r="461" spans="5:22" x14ac:dyDescent="0.25">
      <c r="E461" t="s">
        <v>270</v>
      </c>
      <c r="F461">
        <v>0</v>
      </c>
      <c r="G461">
        <v>0</v>
      </c>
      <c r="T461" t="s">
        <v>427</v>
      </c>
      <c r="U461">
        <v>0</v>
      </c>
      <c r="V461">
        <v>0</v>
      </c>
    </row>
    <row r="462" spans="5:22" x14ac:dyDescent="0.25">
      <c r="E462" t="s">
        <v>270</v>
      </c>
      <c r="F462">
        <v>0</v>
      </c>
      <c r="G462">
        <v>6000</v>
      </c>
      <c r="T462" t="s">
        <v>427</v>
      </c>
      <c r="U462">
        <v>0</v>
      </c>
      <c r="V462">
        <v>45000</v>
      </c>
    </row>
    <row r="463" spans="5:22" x14ac:dyDescent="0.25">
      <c r="E463" t="s">
        <v>270</v>
      </c>
      <c r="F463">
        <v>0</v>
      </c>
      <c r="G463">
        <v>0</v>
      </c>
      <c r="T463" t="s">
        <v>427</v>
      </c>
      <c r="U463">
        <v>0</v>
      </c>
      <c r="V463">
        <v>0</v>
      </c>
    </row>
    <row r="464" spans="5:22" x14ac:dyDescent="0.25">
      <c r="E464" t="s">
        <v>270</v>
      </c>
      <c r="F464">
        <v>0</v>
      </c>
      <c r="G464">
        <v>27000</v>
      </c>
      <c r="T464" t="s">
        <v>427</v>
      </c>
      <c r="U464">
        <v>0</v>
      </c>
      <c r="V464">
        <v>0</v>
      </c>
    </row>
    <row r="465" spans="5:22" x14ac:dyDescent="0.25">
      <c r="E465" t="s">
        <v>270</v>
      </c>
      <c r="F465">
        <v>0</v>
      </c>
      <c r="G465">
        <v>0</v>
      </c>
      <c r="T465" t="s">
        <v>427</v>
      </c>
      <c r="U465">
        <v>0</v>
      </c>
      <c r="V465">
        <v>0</v>
      </c>
    </row>
    <row r="466" spans="5:22" x14ac:dyDescent="0.25">
      <c r="E466" t="s">
        <v>270</v>
      </c>
      <c r="F466">
        <v>0</v>
      </c>
      <c r="G466">
        <v>0</v>
      </c>
      <c r="T466" t="s">
        <v>427</v>
      </c>
      <c r="U466">
        <v>0</v>
      </c>
      <c r="V466">
        <v>0</v>
      </c>
    </row>
    <row r="467" spans="5:22" x14ac:dyDescent="0.25">
      <c r="E467" t="s">
        <v>270</v>
      </c>
      <c r="F467">
        <v>0</v>
      </c>
      <c r="G467">
        <v>0</v>
      </c>
      <c r="T467" t="s">
        <v>427</v>
      </c>
      <c r="U467">
        <v>0</v>
      </c>
      <c r="V467">
        <v>0</v>
      </c>
    </row>
    <row r="468" spans="5:22" x14ac:dyDescent="0.25">
      <c r="E468" t="s">
        <v>270</v>
      </c>
      <c r="F468">
        <v>0</v>
      </c>
      <c r="G468">
        <v>0</v>
      </c>
      <c r="T468" t="s">
        <v>427</v>
      </c>
      <c r="U468">
        <v>0</v>
      </c>
      <c r="V468">
        <v>0</v>
      </c>
    </row>
    <row r="469" spans="5:22" x14ac:dyDescent="0.25">
      <c r="E469" t="s">
        <v>270</v>
      </c>
      <c r="F469">
        <v>0</v>
      </c>
      <c r="G469">
        <v>0</v>
      </c>
      <c r="T469" t="s">
        <v>427</v>
      </c>
      <c r="U469">
        <v>0</v>
      </c>
      <c r="V469">
        <v>0</v>
      </c>
    </row>
    <row r="470" spans="5:22" x14ac:dyDescent="0.25">
      <c r="E470" t="s">
        <v>270</v>
      </c>
      <c r="F470">
        <v>0</v>
      </c>
      <c r="G470">
        <v>0</v>
      </c>
      <c r="T470" t="s">
        <v>427</v>
      </c>
      <c r="U470">
        <v>0</v>
      </c>
      <c r="V470">
        <v>0</v>
      </c>
    </row>
    <row r="471" spans="5:22" x14ac:dyDescent="0.25">
      <c r="E471" t="s">
        <v>270</v>
      </c>
      <c r="F471">
        <v>0</v>
      </c>
      <c r="G471">
        <v>0</v>
      </c>
      <c r="T471" t="s">
        <v>427</v>
      </c>
      <c r="U471">
        <v>0</v>
      </c>
      <c r="V471">
        <v>0</v>
      </c>
    </row>
    <row r="472" spans="5:22" x14ac:dyDescent="0.25">
      <c r="E472" t="s">
        <v>270</v>
      </c>
      <c r="F472">
        <v>0</v>
      </c>
      <c r="G472">
        <v>0</v>
      </c>
      <c r="T472" t="s">
        <v>427</v>
      </c>
      <c r="U472">
        <v>0</v>
      </c>
      <c r="V472">
        <v>0</v>
      </c>
    </row>
    <row r="473" spans="5:22" x14ac:dyDescent="0.25">
      <c r="E473" t="s">
        <v>270</v>
      </c>
      <c r="F473">
        <v>0</v>
      </c>
      <c r="G473">
        <v>0</v>
      </c>
      <c r="T473" t="s">
        <v>427</v>
      </c>
      <c r="U473">
        <v>0</v>
      </c>
      <c r="V473">
        <v>0</v>
      </c>
    </row>
    <row r="474" spans="5:22" x14ac:dyDescent="0.25">
      <c r="E474" t="s">
        <v>270</v>
      </c>
      <c r="F474">
        <v>0</v>
      </c>
      <c r="G474">
        <v>22000</v>
      </c>
      <c r="T474" t="s">
        <v>427</v>
      </c>
      <c r="U474">
        <v>0</v>
      </c>
      <c r="V474">
        <v>0</v>
      </c>
    </row>
    <row r="475" spans="5:22" x14ac:dyDescent="0.25">
      <c r="E475" t="s">
        <v>270</v>
      </c>
      <c r="F475">
        <v>1800</v>
      </c>
      <c r="G475">
        <v>0</v>
      </c>
      <c r="T475" t="s">
        <v>427</v>
      </c>
      <c r="U475">
        <v>0</v>
      </c>
      <c r="V475">
        <v>0</v>
      </c>
    </row>
    <row r="476" spans="5:22" x14ac:dyDescent="0.25">
      <c r="E476" t="s">
        <v>270</v>
      </c>
      <c r="F476">
        <v>0</v>
      </c>
      <c r="G476">
        <v>0</v>
      </c>
      <c r="T476" t="s">
        <v>427</v>
      </c>
      <c r="U476">
        <v>0</v>
      </c>
      <c r="V476">
        <v>0</v>
      </c>
    </row>
    <row r="477" spans="5:22" x14ac:dyDescent="0.25">
      <c r="E477" t="s">
        <v>270</v>
      </c>
      <c r="F477">
        <v>0</v>
      </c>
      <c r="G477">
        <v>0</v>
      </c>
      <c r="T477" t="s">
        <v>427</v>
      </c>
      <c r="U477">
        <v>0</v>
      </c>
      <c r="V477">
        <v>0</v>
      </c>
    </row>
    <row r="478" spans="5:22" x14ac:dyDescent="0.25">
      <c r="E478" t="s">
        <v>270</v>
      </c>
      <c r="F478">
        <v>5000</v>
      </c>
      <c r="G478">
        <v>0</v>
      </c>
      <c r="T478" t="s">
        <v>427</v>
      </c>
      <c r="U478">
        <v>0</v>
      </c>
      <c r="V478">
        <v>0</v>
      </c>
    </row>
    <row r="479" spans="5:22" x14ac:dyDescent="0.25">
      <c r="E479" t="s">
        <v>270</v>
      </c>
      <c r="F479">
        <v>0</v>
      </c>
      <c r="G479">
        <v>0</v>
      </c>
      <c r="T479" t="s">
        <v>427</v>
      </c>
      <c r="U479">
        <v>0</v>
      </c>
      <c r="V479">
        <v>0</v>
      </c>
    </row>
    <row r="480" spans="5:22" x14ac:dyDescent="0.25">
      <c r="E480" t="s">
        <v>270</v>
      </c>
      <c r="F480">
        <v>0</v>
      </c>
      <c r="G480">
        <v>13000</v>
      </c>
      <c r="T480" t="s">
        <v>67</v>
      </c>
      <c r="U480">
        <v>0</v>
      </c>
      <c r="V480">
        <v>0</v>
      </c>
    </row>
    <row r="481" spans="5:22" x14ac:dyDescent="0.25">
      <c r="E481" t="s">
        <v>270</v>
      </c>
      <c r="F481">
        <v>0</v>
      </c>
      <c r="G481">
        <v>0</v>
      </c>
      <c r="T481" t="s">
        <v>68</v>
      </c>
      <c r="U481">
        <v>0</v>
      </c>
      <c r="V481">
        <v>0</v>
      </c>
    </row>
    <row r="482" spans="5:22" x14ac:dyDescent="0.25">
      <c r="E482" t="s">
        <v>270</v>
      </c>
      <c r="F482">
        <v>0</v>
      </c>
      <c r="G482">
        <v>0</v>
      </c>
      <c r="T482" t="s">
        <v>68</v>
      </c>
      <c r="U482">
        <v>0</v>
      </c>
      <c r="V482">
        <v>0</v>
      </c>
    </row>
    <row r="483" spans="5:22" x14ac:dyDescent="0.25">
      <c r="E483" t="s">
        <v>270</v>
      </c>
      <c r="F483">
        <v>0</v>
      </c>
      <c r="G483">
        <v>0</v>
      </c>
      <c r="T483" t="s">
        <v>69</v>
      </c>
      <c r="U483">
        <v>0</v>
      </c>
      <c r="V483">
        <v>0</v>
      </c>
    </row>
    <row r="484" spans="5:22" x14ac:dyDescent="0.25">
      <c r="E484" t="s">
        <v>270</v>
      </c>
      <c r="F484">
        <v>0</v>
      </c>
      <c r="G484">
        <v>13000</v>
      </c>
      <c r="T484" t="s">
        <v>50</v>
      </c>
      <c r="U484">
        <v>0</v>
      </c>
      <c r="V484">
        <v>0</v>
      </c>
    </row>
    <row r="485" spans="5:22" x14ac:dyDescent="0.25">
      <c r="E485" t="s">
        <v>270</v>
      </c>
      <c r="F485">
        <v>0</v>
      </c>
      <c r="G485">
        <v>5000</v>
      </c>
      <c r="T485" t="s">
        <v>50</v>
      </c>
      <c r="U485">
        <v>0</v>
      </c>
      <c r="V485">
        <v>0</v>
      </c>
    </row>
    <row r="486" spans="5:22" x14ac:dyDescent="0.25">
      <c r="E486" t="s">
        <v>270</v>
      </c>
      <c r="F486">
        <v>8000</v>
      </c>
      <c r="G486">
        <v>0</v>
      </c>
      <c r="T486" t="s">
        <v>50</v>
      </c>
      <c r="U486">
        <v>0</v>
      </c>
      <c r="V486">
        <v>0</v>
      </c>
    </row>
    <row r="487" spans="5:22" x14ac:dyDescent="0.25">
      <c r="E487" t="s">
        <v>270</v>
      </c>
      <c r="F487">
        <v>1600</v>
      </c>
      <c r="G487">
        <v>0</v>
      </c>
      <c r="T487" t="s">
        <v>50</v>
      </c>
      <c r="U487">
        <v>0</v>
      </c>
      <c r="V487">
        <v>0</v>
      </c>
    </row>
    <row r="488" spans="5:22" x14ac:dyDescent="0.25">
      <c r="E488" t="s">
        <v>270</v>
      </c>
      <c r="F488">
        <v>0</v>
      </c>
      <c r="G488">
        <v>24000</v>
      </c>
      <c r="T488" t="s">
        <v>50</v>
      </c>
      <c r="U488">
        <v>0</v>
      </c>
      <c r="V488">
        <v>0</v>
      </c>
    </row>
    <row r="489" spans="5:22" x14ac:dyDescent="0.25">
      <c r="E489" t="s">
        <v>270</v>
      </c>
      <c r="F489">
        <v>0</v>
      </c>
      <c r="G489">
        <v>0</v>
      </c>
      <c r="T489" t="s">
        <v>50</v>
      </c>
      <c r="U489">
        <v>0</v>
      </c>
      <c r="V489">
        <v>0</v>
      </c>
    </row>
    <row r="490" spans="5:22" x14ac:dyDescent="0.25">
      <c r="E490" t="s">
        <v>270</v>
      </c>
      <c r="F490">
        <v>0</v>
      </c>
      <c r="G490">
        <v>0</v>
      </c>
      <c r="T490" t="s">
        <v>50</v>
      </c>
      <c r="U490">
        <v>0</v>
      </c>
      <c r="V490">
        <v>0</v>
      </c>
    </row>
    <row r="491" spans="5:22" x14ac:dyDescent="0.25">
      <c r="E491" t="s">
        <v>270</v>
      </c>
      <c r="F491">
        <v>0</v>
      </c>
      <c r="G491">
        <v>0</v>
      </c>
      <c r="T491" t="s">
        <v>50</v>
      </c>
      <c r="U491">
        <v>0</v>
      </c>
      <c r="V491">
        <v>0</v>
      </c>
    </row>
    <row r="492" spans="5:22" x14ac:dyDescent="0.25">
      <c r="E492" t="s">
        <v>270</v>
      </c>
      <c r="F492">
        <v>0</v>
      </c>
      <c r="G492">
        <v>0</v>
      </c>
      <c r="T492" t="s">
        <v>50</v>
      </c>
      <c r="U492">
        <v>0</v>
      </c>
      <c r="V492">
        <v>0</v>
      </c>
    </row>
    <row r="493" spans="5:22" x14ac:dyDescent="0.25">
      <c r="E493" t="s">
        <v>270</v>
      </c>
      <c r="F493">
        <v>0</v>
      </c>
      <c r="G493">
        <v>12000</v>
      </c>
      <c r="T493" t="s">
        <v>50</v>
      </c>
      <c r="U493">
        <v>0</v>
      </c>
      <c r="V493">
        <v>0</v>
      </c>
    </row>
    <row r="494" spans="5:22" x14ac:dyDescent="0.25">
      <c r="E494" t="s">
        <v>270</v>
      </c>
      <c r="F494">
        <v>0</v>
      </c>
      <c r="G494">
        <v>20000</v>
      </c>
      <c r="T494" t="s">
        <v>50</v>
      </c>
      <c r="U494">
        <v>0</v>
      </c>
      <c r="V494">
        <v>0</v>
      </c>
    </row>
    <row r="495" spans="5:22" x14ac:dyDescent="0.25">
      <c r="E495" t="s">
        <v>270</v>
      </c>
      <c r="F495">
        <v>0</v>
      </c>
      <c r="G495">
        <v>27000</v>
      </c>
      <c r="T495" t="s">
        <v>50</v>
      </c>
      <c r="U495">
        <v>0</v>
      </c>
      <c r="V495">
        <v>0</v>
      </c>
    </row>
    <row r="496" spans="5:22" x14ac:dyDescent="0.25">
      <c r="E496" t="s">
        <v>270</v>
      </c>
      <c r="F496">
        <v>0</v>
      </c>
      <c r="G496">
        <v>28000</v>
      </c>
      <c r="T496" t="s">
        <v>50</v>
      </c>
      <c r="U496">
        <v>0</v>
      </c>
      <c r="V496">
        <v>0</v>
      </c>
    </row>
    <row r="497" spans="5:22" x14ac:dyDescent="0.25">
      <c r="E497" t="s">
        <v>270</v>
      </c>
      <c r="F497">
        <v>0</v>
      </c>
      <c r="G497">
        <v>0</v>
      </c>
      <c r="T497" t="s">
        <v>50</v>
      </c>
      <c r="U497">
        <v>0</v>
      </c>
      <c r="V497">
        <v>0</v>
      </c>
    </row>
    <row r="498" spans="5:22" x14ac:dyDescent="0.25">
      <c r="E498" t="s">
        <v>270</v>
      </c>
      <c r="F498">
        <v>0</v>
      </c>
      <c r="G498">
        <v>7500</v>
      </c>
      <c r="T498" t="s">
        <v>43</v>
      </c>
      <c r="U498">
        <v>0</v>
      </c>
      <c r="V498">
        <v>0</v>
      </c>
    </row>
    <row r="499" spans="5:22" x14ac:dyDescent="0.25">
      <c r="E499" t="s">
        <v>270</v>
      </c>
      <c r="F499">
        <v>0</v>
      </c>
      <c r="G499">
        <v>0</v>
      </c>
      <c r="T499" t="s">
        <v>43</v>
      </c>
      <c r="U499">
        <v>0</v>
      </c>
      <c r="V499">
        <v>0</v>
      </c>
    </row>
    <row r="500" spans="5:22" x14ac:dyDescent="0.25">
      <c r="E500" t="s">
        <v>270</v>
      </c>
      <c r="F500">
        <v>0</v>
      </c>
      <c r="G500">
        <v>0</v>
      </c>
      <c r="T500" t="s">
        <v>43</v>
      </c>
      <c r="U500">
        <v>0</v>
      </c>
      <c r="V500">
        <v>0</v>
      </c>
    </row>
    <row r="501" spans="5:22" x14ac:dyDescent="0.25">
      <c r="E501" t="s">
        <v>270</v>
      </c>
      <c r="F501">
        <v>0</v>
      </c>
      <c r="G501">
        <v>0</v>
      </c>
      <c r="T501" t="s">
        <v>43</v>
      </c>
      <c r="U501">
        <v>0</v>
      </c>
      <c r="V501">
        <v>0</v>
      </c>
    </row>
    <row r="502" spans="5:22" x14ac:dyDescent="0.25">
      <c r="E502" t="s">
        <v>270</v>
      </c>
      <c r="F502">
        <v>0</v>
      </c>
      <c r="G502">
        <v>0</v>
      </c>
      <c r="T502" t="s">
        <v>43</v>
      </c>
      <c r="U502">
        <v>0</v>
      </c>
      <c r="V502">
        <v>0</v>
      </c>
    </row>
    <row r="503" spans="5:22" x14ac:dyDescent="0.25">
      <c r="E503" t="s">
        <v>270</v>
      </c>
      <c r="F503">
        <v>0</v>
      </c>
      <c r="G503">
        <v>0</v>
      </c>
      <c r="T503" t="s">
        <v>43</v>
      </c>
      <c r="U503">
        <v>0</v>
      </c>
      <c r="V503">
        <v>0</v>
      </c>
    </row>
    <row r="504" spans="5:22" x14ac:dyDescent="0.25">
      <c r="E504" t="s">
        <v>270</v>
      </c>
      <c r="F504">
        <v>0</v>
      </c>
      <c r="G504">
        <v>0</v>
      </c>
      <c r="T504" t="s">
        <v>43</v>
      </c>
      <c r="U504">
        <v>0</v>
      </c>
      <c r="V504">
        <v>0</v>
      </c>
    </row>
    <row r="505" spans="5:22" x14ac:dyDescent="0.25">
      <c r="E505" t="s">
        <v>270</v>
      </c>
      <c r="F505">
        <v>0</v>
      </c>
      <c r="G505">
        <v>0</v>
      </c>
      <c r="T505" t="s">
        <v>43</v>
      </c>
      <c r="U505">
        <v>0</v>
      </c>
      <c r="V505">
        <v>0</v>
      </c>
    </row>
    <row r="506" spans="5:22" x14ac:dyDescent="0.25">
      <c r="E506" t="s">
        <v>270</v>
      </c>
      <c r="F506">
        <v>0</v>
      </c>
      <c r="G506">
        <v>0</v>
      </c>
      <c r="T506" t="s">
        <v>43</v>
      </c>
      <c r="U506">
        <v>0</v>
      </c>
      <c r="V506">
        <v>0</v>
      </c>
    </row>
    <row r="507" spans="5:22" x14ac:dyDescent="0.25">
      <c r="E507" t="s">
        <v>270</v>
      </c>
      <c r="F507">
        <v>0</v>
      </c>
      <c r="G507">
        <v>17000</v>
      </c>
      <c r="T507" t="s">
        <v>43</v>
      </c>
      <c r="U507">
        <v>0</v>
      </c>
      <c r="V507">
        <v>0</v>
      </c>
    </row>
    <row r="508" spans="5:22" x14ac:dyDescent="0.25">
      <c r="E508" t="s">
        <v>270</v>
      </c>
      <c r="F508">
        <v>0</v>
      </c>
      <c r="G508">
        <v>0</v>
      </c>
      <c r="T508" t="s">
        <v>43</v>
      </c>
      <c r="U508">
        <v>0</v>
      </c>
      <c r="V508">
        <v>0</v>
      </c>
    </row>
    <row r="509" spans="5:22" x14ac:dyDescent="0.25">
      <c r="E509" t="s">
        <v>270</v>
      </c>
      <c r="F509">
        <v>0</v>
      </c>
      <c r="G509">
        <v>0</v>
      </c>
      <c r="T509" t="s">
        <v>43</v>
      </c>
      <c r="U509">
        <v>0</v>
      </c>
      <c r="V509">
        <v>0</v>
      </c>
    </row>
    <row r="510" spans="5:22" x14ac:dyDescent="0.25">
      <c r="E510" t="s">
        <v>270</v>
      </c>
      <c r="F510">
        <v>6000</v>
      </c>
      <c r="G510">
        <v>0</v>
      </c>
      <c r="T510" t="s">
        <v>43</v>
      </c>
      <c r="U510">
        <v>0</v>
      </c>
      <c r="V510">
        <v>0</v>
      </c>
    </row>
    <row r="511" spans="5:22" x14ac:dyDescent="0.25">
      <c r="E511" t="s">
        <v>270</v>
      </c>
      <c r="F511">
        <v>4000</v>
      </c>
      <c r="G511">
        <v>0</v>
      </c>
      <c r="T511" t="s">
        <v>43</v>
      </c>
      <c r="U511">
        <v>0</v>
      </c>
      <c r="V511">
        <v>0</v>
      </c>
    </row>
    <row r="512" spans="5:22" x14ac:dyDescent="0.25">
      <c r="E512" t="s">
        <v>270</v>
      </c>
      <c r="F512">
        <v>0</v>
      </c>
      <c r="G512">
        <v>0</v>
      </c>
      <c r="T512" t="s">
        <v>43</v>
      </c>
      <c r="U512">
        <v>0</v>
      </c>
      <c r="V512">
        <v>0</v>
      </c>
    </row>
    <row r="513" spans="5:22" x14ac:dyDescent="0.25">
      <c r="E513" t="s">
        <v>270</v>
      </c>
      <c r="F513">
        <v>0</v>
      </c>
      <c r="G513">
        <v>13000</v>
      </c>
      <c r="T513" t="s">
        <v>43</v>
      </c>
      <c r="U513">
        <v>0</v>
      </c>
      <c r="V513">
        <v>0</v>
      </c>
    </row>
    <row r="514" spans="5:22" x14ac:dyDescent="0.25">
      <c r="E514" t="s">
        <v>270</v>
      </c>
      <c r="F514">
        <v>0</v>
      </c>
      <c r="G514">
        <v>0</v>
      </c>
      <c r="T514" t="s">
        <v>43</v>
      </c>
      <c r="U514">
        <v>0</v>
      </c>
      <c r="V514">
        <v>0</v>
      </c>
    </row>
    <row r="515" spans="5:22" x14ac:dyDescent="0.25">
      <c r="E515" t="s">
        <v>270</v>
      </c>
      <c r="F515">
        <v>0</v>
      </c>
      <c r="G515">
        <v>0</v>
      </c>
      <c r="T515" t="s">
        <v>43</v>
      </c>
      <c r="U515">
        <v>0</v>
      </c>
      <c r="V515">
        <v>0</v>
      </c>
    </row>
    <row r="516" spans="5:22" x14ac:dyDescent="0.25">
      <c r="E516" t="s">
        <v>270</v>
      </c>
      <c r="F516">
        <v>0</v>
      </c>
      <c r="G516">
        <v>0</v>
      </c>
      <c r="T516" t="s">
        <v>43</v>
      </c>
      <c r="U516">
        <v>0</v>
      </c>
      <c r="V516">
        <v>0</v>
      </c>
    </row>
    <row r="517" spans="5:22" x14ac:dyDescent="0.25">
      <c r="E517" t="s">
        <v>270</v>
      </c>
      <c r="F517">
        <v>0</v>
      </c>
      <c r="G517">
        <v>0</v>
      </c>
      <c r="T517" t="s">
        <v>43</v>
      </c>
      <c r="U517">
        <v>0</v>
      </c>
      <c r="V517">
        <v>0</v>
      </c>
    </row>
    <row r="518" spans="5:22" x14ac:dyDescent="0.25">
      <c r="E518" t="s">
        <v>270</v>
      </c>
      <c r="F518">
        <v>0</v>
      </c>
      <c r="G518">
        <v>0</v>
      </c>
      <c r="T518" t="s">
        <v>43</v>
      </c>
      <c r="U518">
        <v>0</v>
      </c>
      <c r="V518">
        <v>0</v>
      </c>
    </row>
    <row r="519" spans="5:22" x14ac:dyDescent="0.25">
      <c r="E519" t="s">
        <v>270</v>
      </c>
      <c r="F519">
        <v>0</v>
      </c>
      <c r="G519">
        <v>0</v>
      </c>
      <c r="T519" t="s">
        <v>43</v>
      </c>
      <c r="U519">
        <v>0</v>
      </c>
      <c r="V519">
        <v>0</v>
      </c>
    </row>
    <row r="520" spans="5:22" x14ac:dyDescent="0.25">
      <c r="E520" t="s">
        <v>270</v>
      </c>
      <c r="F520">
        <v>0</v>
      </c>
      <c r="G520">
        <v>0</v>
      </c>
      <c r="T520" t="s">
        <v>43</v>
      </c>
      <c r="U520">
        <v>0</v>
      </c>
      <c r="V520">
        <v>0</v>
      </c>
    </row>
    <row r="521" spans="5:22" x14ac:dyDescent="0.25">
      <c r="E521" t="s">
        <v>270</v>
      </c>
      <c r="F521">
        <v>0</v>
      </c>
      <c r="G521">
        <v>0</v>
      </c>
      <c r="T521" t="s">
        <v>43</v>
      </c>
      <c r="U521">
        <v>0</v>
      </c>
      <c r="V521">
        <v>0</v>
      </c>
    </row>
    <row r="522" spans="5:22" x14ac:dyDescent="0.25">
      <c r="E522" t="s">
        <v>270</v>
      </c>
      <c r="F522">
        <v>8000</v>
      </c>
      <c r="G522">
        <v>0</v>
      </c>
      <c r="T522" t="s">
        <v>43</v>
      </c>
      <c r="U522">
        <v>0</v>
      </c>
      <c r="V522">
        <v>0</v>
      </c>
    </row>
    <row r="523" spans="5:22" x14ac:dyDescent="0.25">
      <c r="E523" t="s">
        <v>270</v>
      </c>
      <c r="F523">
        <v>0</v>
      </c>
      <c r="G523">
        <v>0</v>
      </c>
      <c r="T523" t="s">
        <v>44</v>
      </c>
      <c r="U523">
        <v>0</v>
      </c>
      <c r="V523">
        <v>0</v>
      </c>
    </row>
    <row r="524" spans="5:22" x14ac:dyDescent="0.25">
      <c r="E524" t="s">
        <v>270</v>
      </c>
      <c r="F524">
        <v>0</v>
      </c>
      <c r="G524">
        <v>19000</v>
      </c>
      <c r="T524" t="s">
        <v>44</v>
      </c>
      <c r="U524">
        <v>0</v>
      </c>
      <c r="V524">
        <v>0</v>
      </c>
    </row>
    <row r="525" spans="5:22" x14ac:dyDescent="0.25">
      <c r="E525" t="s">
        <v>270</v>
      </c>
      <c r="F525">
        <v>0</v>
      </c>
      <c r="G525">
        <v>0</v>
      </c>
      <c r="T525" t="s">
        <v>44</v>
      </c>
      <c r="U525">
        <v>0</v>
      </c>
      <c r="V525">
        <v>0</v>
      </c>
    </row>
    <row r="526" spans="5:22" x14ac:dyDescent="0.25">
      <c r="E526" t="s">
        <v>270</v>
      </c>
      <c r="F526">
        <v>0</v>
      </c>
      <c r="G526">
        <v>0</v>
      </c>
      <c r="T526" t="s">
        <v>44</v>
      </c>
      <c r="U526">
        <v>0</v>
      </c>
      <c r="V526">
        <v>0</v>
      </c>
    </row>
    <row r="527" spans="5:22" x14ac:dyDescent="0.25">
      <c r="E527" t="s">
        <v>270</v>
      </c>
      <c r="F527">
        <v>0</v>
      </c>
      <c r="G527">
        <v>0</v>
      </c>
      <c r="T527" t="s">
        <v>45</v>
      </c>
      <c r="U527">
        <v>0</v>
      </c>
      <c r="V527">
        <v>0</v>
      </c>
    </row>
    <row r="528" spans="5:22" x14ac:dyDescent="0.25">
      <c r="E528" t="s">
        <v>270</v>
      </c>
      <c r="F528">
        <v>0</v>
      </c>
      <c r="G528">
        <v>0</v>
      </c>
      <c r="T528" t="s">
        <v>45</v>
      </c>
      <c r="U528">
        <v>0</v>
      </c>
      <c r="V528">
        <v>0</v>
      </c>
    </row>
    <row r="529" spans="5:22" x14ac:dyDescent="0.25">
      <c r="E529" t="s">
        <v>270</v>
      </c>
      <c r="F529">
        <v>0</v>
      </c>
      <c r="G529">
        <v>0</v>
      </c>
      <c r="T529" t="s">
        <v>45</v>
      </c>
      <c r="U529">
        <v>0</v>
      </c>
      <c r="V529">
        <v>0</v>
      </c>
    </row>
    <row r="530" spans="5:22" x14ac:dyDescent="0.25">
      <c r="E530" t="s">
        <v>270</v>
      </c>
      <c r="F530">
        <v>0</v>
      </c>
      <c r="G530">
        <v>0</v>
      </c>
      <c r="T530" t="s">
        <v>274</v>
      </c>
      <c r="U530">
        <v>0</v>
      </c>
      <c r="V530">
        <v>0</v>
      </c>
    </row>
    <row r="531" spans="5:22" x14ac:dyDescent="0.25">
      <c r="E531" t="s">
        <v>270</v>
      </c>
      <c r="F531">
        <v>0</v>
      </c>
      <c r="G531">
        <v>0</v>
      </c>
      <c r="T531" t="s">
        <v>274</v>
      </c>
      <c r="U531">
        <v>0</v>
      </c>
      <c r="V531">
        <v>0</v>
      </c>
    </row>
    <row r="532" spans="5:22" x14ac:dyDescent="0.25">
      <c r="E532" t="s">
        <v>270</v>
      </c>
      <c r="F532">
        <v>0</v>
      </c>
      <c r="G532">
        <v>0</v>
      </c>
      <c r="T532" t="s">
        <v>274</v>
      </c>
      <c r="U532">
        <v>0</v>
      </c>
      <c r="V532">
        <v>0</v>
      </c>
    </row>
    <row r="533" spans="5:22" x14ac:dyDescent="0.25">
      <c r="E533" t="s">
        <v>270</v>
      </c>
      <c r="F533">
        <v>2400</v>
      </c>
      <c r="G533">
        <v>0</v>
      </c>
      <c r="T533" t="s">
        <v>274</v>
      </c>
      <c r="U533">
        <v>0</v>
      </c>
      <c r="V533">
        <v>0</v>
      </c>
    </row>
    <row r="534" spans="5:22" x14ac:dyDescent="0.25">
      <c r="E534" t="s">
        <v>270</v>
      </c>
      <c r="F534">
        <v>0</v>
      </c>
      <c r="G534">
        <v>0</v>
      </c>
      <c r="T534" t="s">
        <v>495</v>
      </c>
      <c r="U534">
        <v>0</v>
      </c>
      <c r="V534">
        <v>0</v>
      </c>
    </row>
    <row r="535" spans="5:22" x14ac:dyDescent="0.25">
      <c r="E535" t="s">
        <v>270</v>
      </c>
      <c r="F535">
        <v>2500</v>
      </c>
      <c r="G535">
        <v>0</v>
      </c>
      <c r="T535" t="s">
        <v>495</v>
      </c>
      <c r="U535">
        <v>0</v>
      </c>
      <c r="V535">
        <v>0</v>
      </c>
    </row>
    <row r="536" spans="5:22" x14ac:dyDescent="0.25">
      <c r="E536" t="s">
        <v>270</v>
      </c>
      <c r="F536">
        <v>0</v>
      </c>
      <c r="G536">
        <v>28000</v>
      </c>
      <c r="T536" t="s">
        <v>495</v>
      </c>
      <c r="U536">
        <v>0</v>
      </c>
      <c r="V536">
        <v>0</v>
      </c>
    </row>
    <row r="537" spans="5:22" x14ac:dyDescent="0.25">
      <c r="E537" t="s">
        <v>270</v>
      </c>
      <c r="F537">
        <v>8000</v>
      </c>
      <c r="G537">
        <v>0</v>
      </c>
      <c r="T537" t="s">
        <v>495</v>
      </c>
      <c r="U537">
        <v>0</v>
      </c>
      <c r="V537">
        <v>0</v>
      </c>
    </row>
    <row r="538" spans="5:22" x14ac:dyDescent="0.25">
      <c r="E538" t="s">
        <v>270</v>
      </c>
      <c r="F538">
        <v>0</v>
      </c>
      <c r="G538">
        <v>0</v>
      </c>
      <c r="T538" t="s">
        <v>495</v>
      </c>
      <c r="U538">
        <v>0</v>
      </c>
      <c r="V538">
        <v>0</v>
      </c>
    </row>
    <row r="539" spans="5:22" x14ac:dyDescent="0.25">
      <c r="E539" t="s">
        <v>270</v>
      </c>
      <c r="F539">
        <v>0</v>
      </c>
      <c r="G539">
        <v>0</v>
      </c>
      <c r="T539" t="s">
        <v>495</v>
      </c>
      <c r="U539">
        <v>0</v>
      </c>
      <c r="V539">
        <v>0</v>
      </c>
    </row>
    <row r="540" spans="5:22" x14ac:dyDescent="0.25">
      <c r="E540" t="s">
        <v>270</v>
      </c>
      <c r="F540">
        <v>0</v>
      </c>
      <c r="G540">
        <v>0</v>
      </c>
      <c r="T540" t="s">
        <v>495</v>
      </c>
      <c r="U540">
        <v>0</v>
      </c>
      <c r="V540">
        <v>0</v>
      </c>
    </row>
    <row r="541" spans="5:22" x14ac:dyDescent="0.25">
      <c r="E541" t="s">
        <v>270</v>
      </c>
      <c r="F541">
        <v>4500</v>
      </c>
      <c r="G541">
        <v>0</v>
      </c>
      <c r="T541" t="s">
        <v>495</v>
      </c>
      <c r="U541">
        <v>0</v>
      </c>
      <c r="V541">
        <v>0</v>
      </c>
    </row>
    <row r="542" spans="5:22" x14ac:dyDescent="0.25">
      <c r="E542" t="s">
        <v>270</v>
      </c>
      <c r="F542">
        <v>3000</v>
      </c>
      <c r="G542">
        <v>0</v>
      </c>
      <c r="T542" t="s">
        <v>495</v>
      </c>
      <c r="U542">
        <v>0</v>
      </c>
      <c r="V542">
        <v>0</v>
      </c>
    </row>
    <row r="543" spans="5:22" x14ac:dyDescent="0.25">
      <c r="E543" t="s">
        <v>270</v>
      </c>
      <c r="F543">
        <v>0</v>
      </c>
      <c r="G543">
        <v>0</v>
      </c>
      <c r="T543" t="s">
        <v>495</v>
      </c>
      <c r="U543">
        <v>0</v>
      </c>
      <c r="V543">
        <v>0</v>
      </c>
    </row>
    <row r="544" spans="5:22" x14ac:dyDescent="0.25">
      <c r="E544" t="s">
        <v>270</v>
      </c>
      <c r="F544">
        <v>0</v>
      </c>
      <c r="G544">
        <v>0</v>
      </c>
      <c r="T544" t="s">
        <v>495</v>
      </c>
      <c r="U544">
        <v>0</v>
      </c>
      <c r="V544">
        <v>0</v>
      </c>
    </row>
    <row r="545" spans="5:22" x14ac:dyDescent="0.25">
      <c r="E545" t="s">
        <v>270</v>
      </c>
      <c r="F545">
        <v>0</v>
      </c>
      <c r="G545">
        <v>0</v>
      </c>
      <c r="T545" t="s">
        <v>495</v>
      </c>
      <c r="U545">
        <v>0</v>
      </c>
      <c r="V545">
        <v>0</v>
      </c>
    </row>
    <row r="546" spans="5:22" x14ac:dyDescent="0.25">
      <c r="E546" t="s">
        <v>270</v>
      </c>
      <c r="F546">
        <v>0</v>
      </c>
      <c r="G546">
        <v>5000</v>
      </c>
      <c r="T546" t="s">
        <v>495</v>
      </c>
      <c r="U546">
        <v>0</v>
      </c>
      <c r="V546">
        <v>0</v>
      </c>
    </row>
    <row r="547" spans="5:22" x14ac:dyDescent="0.25">
      <c r="E547" t="s">
        <v>270</v>
      </c>
      <c r="F547">
        <v>0</v>
      </c>
      <c r="G547">
        <v>0</v>
      </c>
      <c r="T547" t="s">
        <v>496</v>
      </c>
      <c r="U547">
        <v>0</v>
      </c>
      <c r="V547">
        <v>0</v>
      </c>
    </row>
    <row r="548" spans="5:22" x14ac:dyDescent="0.25">
      <c r="E548" t="s">
        <v>270</v>
      </c>
      <c r="F548">
        <v>0</v>
      </c>
      <c r="G548">
        <v>0</v>
      </c>
      <c r="T548" t="s">
        <v>496</v>
      </c>
      <c r="U548">
        <v>0</v>
      </c>
      <c r="V548">
        <v>0</v>
      </c>
    </row>
    <row r="549" spans="5:22" x14ac:dyDescent="0.25">
      <c r="E549" t="s">
        <v>270</v>
      </c>
      <c r="F549">
        <v>0</v>
      </c>
      <c r="G549">
        <v>0</v>
      </c>
      <c r="T549" t="s">
        <v>496</v>
      </c>
      <c r="U549">
        <v>0</v>
      </c>
      <c r="V549">
        <v>0</v>
      </c>
    </row>
    <row r="550" spans="5:22" x14ac:dyDescent="0.25">
      <c r="E550" t="s">
        <v>270</v>
      </c>
      <c r="F550">
        <v>0</v>
      </c>
      <c r="G550">
        <v>16000</v>
      </c>
      <c r="T550" t="s">
        <v>496</v>
      </c>
      <c r="U550">
        <v>0</v>
      </c>
      <c r="V550">
        <v>0</v>
      </c>
    </row>
    <row r="551" spans="5:22" x14ac:dyDescent="0.25">
      <c r="E551" t="s">
        <v>270</v>
      </c>
      <c r="F551">
        <v>0</v>
      </c>
      <c r="G551">
        <v>0</v>
      </c>
      <c r="T551" t="s">
        <v>496</v>
      </c>
      <c r="U551">
        <v>0</v>
      </c>
      <c r="V551">
        <v>0</v>
      </c>
    </row>
    <row r="552" spans="5:22" x14ac:dyDescent="0.25">
      <c r="E552" t="s">
        <v>270</v>
      </c>
      <c r="F552">
        <v>0</v>
      </c>
      <c r="G552">
        <v>0</v>
      </c>
      <c r="T552" t="s">
        <v>496</v>
      </c>
      <c r="U552">
        <v>0</v>
      </c>
      <c r="V552">
        <v>0</v>
      </c>
    </row>
    <row r="553" spans="5:22" x14ac:dyDescent="0.25">
      <c r="E553" t="s">
        <v>270</v>
      </c>
      <c r="F553">
        <v>0</v>
      </c>
      <c r="G553">
        <v>0</v>
      </c>
      <c r="T553" t="s">
        <v>496</v>
      </c>
      <c r="U553">
        <v>0</v>
      </c>
      <c r="V553">
        <v>0</v>
      </c>
    </row>
    <row r="554" spans="5:22" x14ac:dyDescent="0.25">
      <c r="E554" t="s">
        <v>270</v>
      </c>
      <c r="F554">
        <v>0</v>
      </c>
      <c r="G554">
        <v>27000</v>
      </c>
      <c r="T554" t="s">
        <v>496</v>
      </c>
      <c r="U554">
        <v>0</v>
      </c>
      <c r="V554">
        <v>0</v>
      </c>
    </row>
    <row r="555" spans="5:22" x14ac:dyDescent="0.25">
      <c r="E555" t="s">
        <v>270</v>
      </c>
      <c r="F555">
        <v>0</v>
      </c>
      <c r="G555">
        <v>0</v>
      </c>
      <c r="T555" t="s">
        <v>496</v>
      </c>
      <c r="U555">
        <v>0</v>
      </c>
      <c r="V555">
        <v>0</v>
      </c>
    </row>
    <row r="556" spans="5:22" x14ac:dyDescent="0.25">
      <c r="E556" t="s">
        <v>270</v>
      </c>
      <c r="F556">
        <v>0</v>
      </c>
      <c r="G556">
        <v>0</v>
      </c>
      <c r="T556" t="s">
        <v>496</v>
      </c>
      <c r="U556">
        <v>0</v>
      </c>
      <c r="V556">
        <v>0</v>
      </c>
    </row>
    <row r="557" spans="5:22" x14ac:dyDescent="0.25">
      <c r="E557" t="s">
        <v>270</v>
      </c>
      <c r="F557">
        <v>0</v>
      </c>
      <c r="G557">
        <v>0</v>
      </c>
      <c r="T557" t="s">
        <v>496</v>
      </c>
      <c r="U557">
        <v>0</v>
      </c>
      <c r="V557">
        <v>0</v>
      </c>
    </row>
    <row r="558" spans="5:22" x14ac:dyDescent="0.25">
      <c r="E558" t="s">
        <v>270</v>
      </c>
      <c r="F558">
        <v>8000</v>
      </c>
      <c r="G558">
        <v>0</v>
      </c>
      <c r="T558" t="s">
        <v>496</v>
      </c>
      <c r="U558">
        <v>0</v>
      </c>
      <c r="V558">
        <v>0</v>
      </c>
    </row>
    <row r="559" spans="5:22" x14ac:dyDescent="0.25">
      <c r="E559" t="s">
        <v>270</v>
      </c>
      <c r="F559">
        <v>0</v>
      </c>
      <c r="G559">
        <v>0</v>
      </c>
      <c r="T559" t="s">
        <v>496</v>
      </c>
      <c r="U559">
        <v>0</v>
      </c>
      <c r="V559">
        <v>0</v>
      </c>
    </row>
    <row r="560" spans="5:22" x14ac:dyDescent="0.25">
      <c r="E560" t="s">
        <v>270</v>
      </c>
      <c r="F560">
        <v>4000</v>
      </c>
      <c r="G560">
        <v>0</v>
      </c>
      <c r="T560" t="s">
        <v>496</v>
      </c>
      <c r="U560">
        <v>0</v>
      </c>
      <c r="V560">
        <v>0</v>
      </c>
    </row>
    <row r="561" spans="5:22" x14ac:dyDescent="0.25">
      <c r="E561" t="s">
        <v>270</v>
      </c>
      <c r="F561">
        <v>0</v>
      </c>
      <c r="G561">
        <v>23000</v>
      </c>
      <c r="T561" t="s">
        <v>496</v>
      </c>
      <c r="U561">
        <v>0</v>
      </c>
      <c r="V561">
        <v>0</v>
      </c>
    </row>
    <row r="562" spans="5:22" x14ac:dyDescent="0.25">
      <c r="E562" t="s">
        <v>270</v>
      </c>
      <c r="F562">
        <v>0</v>
      </c>
      <c r="G562">
        <v>0</v>
      </c>
      <c r="T562" t="s">
        <v>496</v>
      </c>
      <c r="U562">
        <v>0</v>
      </c>
      <c r="V562">
        <v>0</v>
      </c>
    </row>
    <row r="563" spans="5:22" x14ac:dyDescent="0.25">
      <c r="E563" t="s">
        <v>270</v>
      </c>
      <c r="F563">
        <v>0</v>
      </c>
      <c r="G563">
        <v>0</v>
      </c>
      <c r="T563" t="s">
        <v>526</v>
      </c>
      <c r="U563">
        <v>0</v>
      </c>
      <c r="V563">
        <v>0</v>
      </c>
    </row>
    <row r="564" spans="5:22" x14ac:dyDescent="0.25">
      <c r="E564" t="s">
        <v>270</v>
      </c>
      <c r="F564">
        <v>0</v>
      </c>
      <c r="G564">
        <v>0</v>
      </c>
      <c r="T564" t="s">
        <v>129</v>
      </c>
      <c r="U564">
        <v>0</v>
      </c>
      <c r="V564">
        <v>0</v>
      </c>
    </row>
    <row r="565" spans="5:22" x14ac:dyDescent="0.25">
      <c r="E565" t="s">
        <v>270</v>
      </c>
      <c r="F565">
        <v>0</v>
      </c>
      <c r="G565">
        <v>15000</v>
      </c>
      <c r="T565" t="s">
        <v>129</v>
      </c>
      <c r="U565">
        <v>0</v>
      </c>
      <c r="V565">
        <v>0</v>
      </c>
    </row>
    <row r="566" spans="5:22" x14ac:dyDescent="0.25">
      <c r="E566" t="s">
        <v>270</v>
      </c>
      <c r="F566">
        <v>0</v>
      </c>
      <c r="G566">
        <v>0</v>
      </c>
      <c r="T566" t="s">
        <v>129</v>
      </c>
      <c r="U566">
        <v>0</v>
      </c>
      <c r="V566">
        <v>0</v>
      </c>
    </row>
    <row r="567" spans="5:22" x14ac:dyDescent="0.25">
      <c r="E567" t="s">
        <v>270</v>
      </c>
      <c r="F567">
        <v>0</v>
      </c>
      <c r="G567">
        <v>0</v>
      </c>
      <c r="T567" t="s">
        <v>129</v>
      </c>
      <c r="U567">
        <v>0</v>
      </c>
      <c r="V567">
        <v>0</v>
      </c>
    </row>
    <row r="568" spans="5:22" x14ac:dyDescent="0.25">
      <c r="E568" t="s">
        <v>270</v>
      </c>
      <c r="F568">
        <v>3000</v>
      </c>
      <c r="G568">
        <v>0</v>
      </c>
      <c r="T568" t="s">
        <v>129</v>
      </c>
      <c r="U568">
        <v>0</v>
      </c>
      <c r="V568">
        <v>0</v>
      </c>
    </row>
    <row r="569" spans="5:22" x14ac:dyDescent="0.25">
      <c r="E569" t="s">
        <v>270</v>
      </c>
      <c r="F569">
        <v>0</v>
      </c>
      <c r="G569">
        <v>0</v>
      </c>
      <c r="T569" t="s">
        <v>129</v>
      </c>
      <c r="U569">
        <v>0</v>
      </c>
      <c r="V569">
        <v>0</v>
      </c>
    </row>
    <row r="570" spans="5:22" x14ac:dyDescent="0.25">
      <c r="E570" t="s">
        <v>270</v>
      </c>
      <c r="F570">
        <v>0</v>
      </c>
      <c r="G570">
        <v>0</v>
      </c>
      <c r="T570" t="s">
        <v>129</v>
      </c>
      <c r="U570">
        <v>0</v>
      </c>
      <c r="V570">
        <v>0</v>
      </c>
    </row>
    <row r="571" spans="5:22" x14ac:dyDescent="0.25">
      <c r="E571" t="s">
        <v>270</v>
      </c>
      <c r="F571">
        <v>0</v>
      </c>
      <c r="G571">
        <v>0</v>
      </c>
      <c r="T571" t="s">
        <v>129</v>
      </c>
      <c r="U571">
        <v>0</v>
      </c>
      <c r="V571">
        <v>0</v>
      </c>
    </row>
    <row r="572" spans="5:22" x14ac:dyDescent="0.25">
      <c r="E572" t="s">
        <v>270</v>
      </c>
      <c r="F572">
        <v>7000</v>
      </c>
      <c r="G572">
        <v>0</v>
      </c>
      <c r="T572" t="s">
        <v>129</v>
      </c>
      <c r="U572">
        <v>0</v>
      </c>
      <c r="V572">
        <v>0</v>
      </c>
    </row>
    <row r="573" spans="5:22" x14ac:dyDescent="0.25">
      <c r="E573" t="s">
        <v>270</v>
      </c>
      <c r="F573">
        <v>0</v>
      </c>
      <c r="G573">
        <v>0</v>
      </c>
      <c r="T573" t="s">
        <v>129</v>
      </c>
      <c r="U573">
        <v>0</v>
      </c>
      <c r="V573">
        <v>0</v>
      </c>
    </row>
    <row r="574" spans="5:22" x14ac:dyDescent="0.25">
      <c r="E574" t="s">
        <v>270</v>
      </c>
      <c r="F574">
        <v>4000</v>
      </c>
      <c r="G574">
        <v>0</v>
      </c>
      <c r="T574" t="s">
        <v>129</v>
      </c>
      <c r="U574">
        <v>0</v>
      </c>
      <c r="V574">
        <v>0</v>
      </c>
    </row>
    <row r="575" spans="5:22" x14ac:dyDescent="0.25">
      <c r="E575" t="s">
        <v>270</v>
      </c>
      <c r="F575">
        <v>0</v>
      </c>
      <c r="G575">
        <v>0</v>
      </c>
      <c r="T575" t="s">
        <v>129</v>
      </c>
      <c r="U575">
        <v>0</v>
      </c>
      <c r="V575">
        <v>0</v>
      </c>
    </row>
    <row r="576" spans="5:22" x14ac:dyDescent="0.25">
      <c r="E576" t="s">
        <v>270</v>
      </c>
      <c r="F576">
        <v>0</v>
      </c>
      <c r="G576">
        <v>0</v>
      </c>
      <c r="T576" t="s">
        <v>129</v>
      </c>
      <c r="U576">
        <v>0</v>
      </c>
      <c r="V576">
        <v>0</v>
      </c>
    </row>
    <row r="577" spans="5:22" x14ac:dyDescent="0.25">
      <c r="E577" t="s">
        <v>270</v>
      </c>
      <c r="F577">
        <v>0</v>
      </c>
      <c r="G577">
        <v>0</v>
      </c>
      <c r="T577" t="s">
        <v>129</v>
      </c>
      <c r="U577">
        <v>0</v>
      </c>
      <c r="V577">
        <v>0</v>
      </c>
    </row>
    <row r="578" spans="5:22" x14ac:dyDescent="0.25">
      <c r="E578" t="s">
        <v>270</v>
      </c>
      <c r="F578">
        <v>0</v>
      </c>
      <c r="G578">
        <v>0</v>
      </c>
      <c r="T578" t="s">
        <v>129</v>
      </c>
      <c r="U578">
        <v>0</v>
      </c>
      <c r="V578">
        <v>0</v>
      </c>
    </row>
    <row r="579" spans="5:22" x14ac:dyDescent="0.25">
      <c r="E579" t="s">
        <v>270</v>
      </c>
      <c r="F579">
        <v>0</v>
      </c>
      <c r="G579">
        <v>18000</v>
      </c>
      <c r="T579" t="s">
        <v>129</v>
      </c>
      <c r="U579">
        <v>0</v>
      </c>
      <c r="V579">
        <v>0</v>
      </c>
    </row>
    <row r="580" spans="5:22" x14ac:dyDescent="0.25">
      <c r="E580" t="s">
        <v>270</v>
      </c>
      <c r="F580">
        <v>0</v>
      </c>
      <c r="G580">
        <v>0</v>
      </c>
      <c r="T580" t="s">
        <v>497</v>
      </c>
      <c r="U580">
        <v>0</v>
      </c>
      <c r="V580">
        <v>0</v>
      </c>
    </row>
    <row r="581" spans="5:22" x14ac:dyDescent="0.25">
      <c r="E581" t="s">
        <v>270</v>
      </c>
      <c r="F581">
        <v>0</v>
      </c>
      <c r="G581">
        <v>0</v>
      </c>
      <c r="T581" t="s">
        <v>497</v>
      </c>
      <c r="U581">
        <v>0</v>
      </c>
      <c r="V581">
        <v>0</v>
      </c>
    </row>
    <row r="582" spans="5:22" x14ac:dyDescent="0.25">
      <c r="E582" t="s">
        <v>270</v>
      </c>
      <c r="F582">
        <v>0</v>
      </c>
      <c r="G582">
        <v>0</v>
      </c>
      <c r="T582" t="s">
        <v>497</v>
      </c>
      <c r="U582">
        <v>0</v>
      </c>
      <c r="V582">
        <v>0</v>
      </c>
    </row>
    <row r="583" spans="5:22" x14ac:dyDescent="0.25">
      <c r="E583" t="s">
        <v>270</v>
      </c>
      <c r="F583">
        <v>0</v>
      </c>
      <c r="G583">
        <v>0</v>
      </c>
      <c r="T583" t="s">
        <v>497</v>
      </c>
      <c r="U583">
        <v>0</v>
      </c>
      <c r="V583">
        <v>0</v>
      </c>
    </row>
    <row r="584" spans="5:22" x14ac:dyDescent="0.25">
      <c r="E584" t="s">
        <v>270</v>
      </c>
      <c r="F584">
        <v>1100</v>
      </c>
      <c r="G584">
        <v>0</v>
      </c>
      <c r="T584" t="s">
        <v>497</v>
      </c>
      <c r="U584">
        <v>0</v>
      </c>
      <c r="V584">
        <v>0</v>
      </c>
    </row>
    <row r="585" spans="5:22" x14ac:dyDescent="0.25">
      <c r="E585" t="s">
        <v>270</v>
      </c>
      <c r="F585">
        <v>0</v>
      </c>
      <c r="G585">
        <v>0</v>
      </c>
      <c r="T585" t="s">
        <v>497</v>
      </c>
      <c r="U585">
        <v>0</v>
      </c>
      <c r="V585">
        <v>0</v>
      </c>
    </row>
    <row r="586" spans="5:22" x14ac:dyDescent="0.25">
      <c r="E586" t="s">
        <v>270</v>
      </c>
      <c r="F586">
        <v>0</v>
      </c>
      <c r="G586">
        <v>0</v>
      </c>
      <c r="T586" t="s">
        <v>497</v>
      </c>
      <c r="U586">
        <v>0</v>
      </c>
      <c r="V586">
        <v>0</v>
      </c>
    </row>
    <row r="587" spans="5:22" x14ac:dyDescent="0.25">
      <c r="E587" t="s">
        <v>270</v>
      </c>
      <c r="F587">
        <v>0</v>
      </c>
      <c r="G587">
        <v>0</v>
      </c>
      <c r="T587" t="s">
        <v>497</v>
      </c>
      <c r="U587">
        <v>0</v>
      </c>
      <c r="V587">
        <v>0</v>
      </c>
    </row>
    <row r="588" spans="5:22" x14ac:dyDescent="0.25">
      <c r="E588" t="s">
        <v>270</v>
      </c>
      <c r="F588">
        <v>6000</v>
      </c>
      <c r="G588">
        <v>0</v>
      </c>
      <c r="T588" t="s">
        <v>497</v>
      </c>
      <c r="U588">
        <v>0</v>
      </c>
      <c r="V588">
        <v>0</v>
      </c>
    </row>
    <row r="589" spans="5:22" x14ac:dyDescent="0.25">
      <c r="E589" t="s">
        <v>270</v>
      </c>
      <c r="F589">
        <v>0</v>
      </c>
      <c r="G589">
        <v>0</v>
      </c>
      <c r="T589" t="s">
        <v>497</v>
      </c>
      <c r="U589">
        <v>0</v>
      </c>
      <c r="V589">
        <v>0</v>
      </c>
    </row>
    <row r="590" spans="5:22" x14ac:dyDescent="0.25">
      <c r="E590" t="s">
        <v>270</v>
      </c>
      <c r="F590">
        <v>0</v>
      </c>
      <c r="G590">
        <v>0</v>
      </c>
      <c r="T590" t="s">
        <v>497</v>
      </c>
      <c r="U590">
        <v>0</v>
      </c>
      <c r="V590">
        <v>0</v>
      </c>
    </row>
    <row r="591" spans="5:22" x14ac:dyDescent="0.25">
      <c r="E591" t="s">
        <v>270</v>
      </c>
      <c r="F591">
        <v>0</v>
      </c>
      <c r="G591">
        <v>0</v>
      </c>
      <c r="T591" t="s">
        <v>144</v>
      </c>
      <c r="U591">
        <v>0</v>
      </c>
      <c r="V591">
        <v>0</v>
      </c>
    </row>
    <row r="592" spans="5:22" x14ac:dyDescent="0.25">
      <c r="E592" t="s">
        <v>270</v>
      </c>
      <c r="F592">
        <v>0</v>
      </c>
      <c r="G592">
        <v>0</v>
      </c>
      <c r="T592" t="s">
        <v>144</v>
      </c>
      <c r="U592">
        <v>0</v>
      </c>
      <c r="V592">
        <v>0</v>
      </c>
    </row>
    <row r="593" spans="5:22" x14ac:dyDescent="0.25">
      <c r="E593" t="s">
        <v>270</v>
      </c>
      <c r="F593">
        <v>2000</v>
      </c>
      <c r="G593">
        <v>0</v>
      </c>
      <c r="T593" t="s">
        <v>144</v>
      </c>
      <c r="U593">
        <v>0</v>
      </c>
      <c r="V593">
        <v>0</v>
      </c>
    </row>
    <row r="594" spans="5:22" x14ac:dyDescent="0.25">
      <c r="E594" t="s">
        <v>270</v>
      </c>
      <c r="F594">
        <v>0</v>
      </c>
      <c r="G594">
        <v>0</v>
      </c>
      <c r="T594" t="s">
        <v>144</v>
      </c>
      <c r="U594">
        <v>0</v>
      </c>
      <c r="V594">
        <v>0</v>
      </c>
    </row>
    <row r="595" spans="5:22" x14ac:dyDescent="0.25">
      <c r="E595" t="s">
        <v>270</v>
      </c>
      <c r="F595">
        <v>4000</v>
      </c>
      <c r="G595">
        <v>0</v>
      </c>
      <c r="T595" t="s">
        <v>144</v>
      </c>
      <c r="U595">
        <v>0</v>
      </c>
      <c r="V595">
        <v>0</v>
      </c>
    </row>
    <row r="596" spans="5:22" x14ac:dyDescent="0.25">
      <c r="E596" t="s">
        <v>270</v>
      </c>
      <c r="F596">
        <v>0</v>
      </c>
      <c r="G596">
        <v>25000</v>
      </c>
      <c r="T596" t="s">
        <v>144</v>
      </c>
      <c r="U596">
        <v>0</v>
      </c>
      <c r="V596">
        <v>0</v>
      </c>
    </row>
    <row r="597" spans="5:22" x14ac:dyDescent="0.25">
      <c r="E597" t="s">
        <v>270</v>
      </c>
      <c r="F597">
        <v>0</v>
      </c>
      <c r="G597">
        <v>0</v>
      </c>
      <c r="T597" t="s">
        <v>19</v>
      </c>
      <c r="U597">
        <v>0</v>
      </c>
      <c r="V597">
        <v>16000</v>
      </c>
    </row>
    <row r="598" spans="5:22" x14ac:dyDescent="0.25">
      <c r="E598" t="s">
        <v>270</v>
      </c>
      <c r="F598">
        <v>5000</v>
      </c>
      <c r="G598">
        <v>0</v>
      </c>
      <c r="T598" t="s">
        <v>19</v>
      </c>
      <c r="U598">
        <v>0</v>
      </c>
      <c r="V598">
        <v>0</v>
      </c>
    </row>
    <row r="599" spans="5:22" x14ac:dyDescent="0.25">
      <c r="E599" t="s">
        <v>97</v>
      </c>
      <c r="F599">
        <v>0</v>
      </c>
      <c r="G599">
        <v>25000</v>
      </c>
      <c r="T599" t="s">
        <v>19</v>
      </c>
      <c r="U599">
        <v>0</v>
      </c>
      <c r="V599">
        <v>0</v>
      </c>
    </row>
    <row r="600" spans="5:22" x14ac:dyDescent="0.25">
      <c r="E600" t="s">
        <v>97</v>
      </c>
      <c r="F600">
        <v>0</v>
      </c>
      <c r="G600">
        <v>0</v>
      </c>
      <c r="T600" t="s">
        <v>19</v>
      </c>
      <c r="U600">
        <v>0</v>
      </c>
      <c r="V600">
        <v>0</v>
      </c>
    </row>
    <row r="601" spans="5:22" x14ac:dyDescent="0.25">
      <c r="E601" t="s">
        <v>97</v>
      </c>
      <c r="F601">
        <v>0</v>
      </c>
      <c r="G601">
        <v>16000</v>
      </c>
      <c r="T601" t="s">
        <v>19</v>
      </c>
      <c r="U601">
        <v>0</v>
      </c>
      <c r="V601">
        <v>0</v>
      </c>
    </row>
    <row r="602" spans="5:22" x14ac:dyDescent="0.25">
      <c r="E602" t="s">
        <v>97</v>
      </c>
      <c r="F602">
        <v>0</v>
      </c>
      <c r="G602">
        <v>20000</v>
      </c>
      <c r="T602" t="s">
        <v>19</v>
      </c>
      <c r="U602">
        <v>0</v>
      </c>
      <c r="V602">
        <v>16000</v>
      </c>
    </row>
    <row r="603" spans="5:22" x14ac:dyDescent="0.25">
      <c r="E603" t="s">
        <v>97</v>
      </c>
      <c r="F603">
        <v>0</v>
      </c>
      <c r="G603">
        <v>0</v>
      </c>
      <c r="T603" t="s">
        <v>26</v>
      </c>
      <c r="U603">
        <v>0</v>
      </c>
      <c r="V603">
        <v>0</v>
      </c>
    </row>
    <row r="604" spans="5:22" x14ac:dyDescent="0.25">
      <c r="E604" t="s">
        <v>97</v>
      </c>
      <c r="F604">
        <v>0</v>
      </c>
      <c r="G604">
        <v>0</v>
      </c>
      <c r="T604" t="s">
        <v>26</v>
      </c>
      <c r="U604">
        <v>0</v>
      </c>
      <c r="V604">
        <v>0</v>
      </c>
    </row>
    <row r="605" spans="5:22" x14ac:dyDescent="0.25">
      <c r="E605" t="s">
        <v>97</v>
      </c>
      <c r="F605">
        <v>0</v>
      </c>
      <c r="G605">
        <v>0</v>
      </c>
      <c r="T605" t="s">
        <v>26</v>
      </c>
      <c r="U605">
        <v>0</v>
      </c>
      <c r="V605">
        <v>0</v>
      </c>
    </row>
    <row r="606" spans="5:22" x14ac:dyDescent="0.25">
      <c r="E606" t="s">
        <v>97</v>
      </c>
      <c r="F606">
        <v>0</v>
      </c>
      <c r="G606">
        <v>0</v>
      </c>
      <c r="T606" t="s">
        <v>26</v>
      </c>
      <c r="U606">
        <v>0</v>
      </c>
      <c r="V606">
        <v>0</v>
      </c>
    </row>
    <row r="607" spans="5:22" x14ac:dyDescent="0.25">
      <c r="E607" t="s">
        <v>97</v>
      </c>
      <c r="F607">
        <v>0</v>
      </c>
      <c r="G607">
        <v>0</v>
      </c>
      <c r="T607" t="s">
        <v>26</v>
      </c>
      <c r="U607">
        <v>0</v>
      </c>
      <c r="V607">
        <v>0</v>
      </c>
    </row>
    <row r="608" spans="5:22" x14ac:dyDescent="0.25">
      <c r="E608" t="s">
        <v>97</v>
      </c>
      <c r="F608">
        <v>0</v>
      </c>
      <c r="G608">
        <v>0</v>
      </c>
      <c r="T608" t="s">
        <v>26</v>
      </c>
      <c r="U608">
        <v>0</v>
      </c>
      <c r="V608">
        <v>0</v>
      </c>
    </row>
    <row r="609" spans="5:22" x14ac:dyDescent="0.25">
      <c r="E609" t="s">
        <v>97</v>
      </c>
      <c r="F609">
        <v>0</v>
      </c>
      <c r="G609">
        <v>0</v>
      </c>
      <c r="T609" t="s">
        <v>26</v>
      </c>
      <c r="U609">
        <v>0</v>
      </c>
      <c r="V609">
        <v>0</v>
      </c>
    </row>
    <row r="610" spans="5:22" x14ac:dyDescent="0.25">
      <c r="E610" t="s">
        <v>97</v>
      </c>
      <c r="F610">
        <v>0</v>
      </c>
      <c r="G610">
        <v>16000</v>
      </c>
      <c r="T610" t="s">
        <v>26</v>
      </c>
      <c r="U610">
        <v>0</v>
      </c>
      <c r="V610">
        <v>0</v>
      </c>
    </row>
    <row r="611" spans="5:22" x14ac:dyDescent="0.25">
      <c r="E611" t="s">
        <v>97</v>
      </c>
      <c r="F611">
        <v>2100</v>
      </c>
      <c r="G611">
        <v>0</v>
      </c>
      <c r="T611" t="s">
        <v>26</v>
      </c>
      <c r="U611">
        <v>0</v>
      </c>
      <c r="V611">
        <v>0</v>
      </c>
    </row>
    <row r="612" spans="5:22" x14ac:dyDescent="0.25">
      <c r="E612" t="s">
        <v>97</v>
      </c>
      <c r="F612">
        <v>0</v>
      </c>
      <c r="G612">
        <v>0</v>
      </c>
      <c r="T612" t="s">
        <v>26</v>
      </c>
      <c r="U612">
        <v>0</v>
      </c>
      <c r="V612">
        <v>0</v>
      </c>
    </row>
    <row r="613" spans="5:22" x14ac:dyDescent="0.25">
      <c r="E613" t="s">
        <v>97</v>
      </c>
      <c r="F613">
        <v>0</v>
      </c>
      <c r="G613">
        <v>0</v>
      </c>
      <c r="T613" t="s">
        <v>26</v>
      </c>
      <c r="U613">
        <v>0</v>
      </c>
      <c r="V613">
        <v>0</v>
      </c>
    </row>
    <row r="614" spans="5:22" x14ac:dyDescent="0.25">
      <c r="E614" t="s">
        <v>97</v>
      </c>
      <c r="F614">
        <v>0</v>
      </c>
      <c r="G614">
        <v>0</v>
      </c>
      <c r="T614" t="s">
        <v>26</v>
      </c>
      <c r="U614">
        <v>0</v>
      </c>
      <c r="V614">
        <v>0</v>
      </c>
    </row>
    <row r="615" spans="5:22" x14ac:dyDescent="0.25">
      <c r="E615" t="s">
        <v>97</v>
      </c>
      <c r="F615">
        <v>0</v>
      </c>
      <c r="G615">
        <v>0</v>
      </c>
      <c r="T615" t="s">
        <v>26</v>
      </c>
      <c r="U615">
        <v>0</v>
      </c>
      <c r="V615">
        <v>0</v>
      </c>
    </row>
    <row r="616" spans="5:22" x14ac:dyDescent="0.25">
      <c r="E616" t="s">
        <v>97</v>
      </c>
      <c r="F616">
        <v>2500</v>
      </c>
      <c r="G616">
        <v>0</v>
      </c>
      <c r="T616" t="s">
        <v>26</v>
      </c>
      <c r="U616">
        <v>0</v>
      </c>
      <c r="V616">
        <v>0</v>
      </c>
    </row>
    <row r="617" spans="5:22" x14ac:dyDescent="0.25">
      <c r="E617" t="s">
        <v>97</v>
      </c>
      <c r="F617">
        <v>0</v>
      </c>
      <c r="G617">
        <v>0</v>
      </c>
      <c r="T617" t="s">
        <v>130</v>
      </c>
      <c r="U617">
        <v>0</v>
      </c>
      <c r="V617">
        <v>0</v>
      </c>
    </row>
    <row r="618" spans="5:22" x14ac:dyDescent="0.25">
      <c r="E618" t="s">
        <v>97</v>
      </c>
      <c r="F618">
        <v>0</v>
      </c>
      <c r="G618">
        <v>0</v>
      </c>
      <c r="T618" t="s">
        <v>130</v>
      </c>
      <c r="U618">
        <v>0</v>
      </c>
      <c r="V618">
        <v>0</v>
      </c>
    </row>
    <row r="619" spans="5:22" x14ac:dyDescent="0.25">
      <c r="E619" t="s">
        <v>97</v>
      </c>
      <c r="F619">
        <v>0</v>
      </c>
      <c r="G619">
        <v>20000</v>
      </c>
      <c r="T619" t="s">
        <v>130</v>
      </c>
      <c r="U619">
        <v>0</v>
      </c>
      <c r="V619">
        <v>0</v>
      </c>
    </row>
    <row r="620" spans="5:22" x14ac:dyDescent="0.25">
      <c r="E620" t="s">
        <v>97</v>
      </c>
      <c r="F620">
        <v>0</v>
      </c>
      <c r="G620">
        <v>20000</v>
      </c>
      <c r="T620" t="s">
        <v>130</v>
      </c>
      <c r="U620">
        <v>0</v>
      </c>
      <c r="V620">
        <v>0</v>
      </c>
    </row>
    <row r="621" spans="5:22" x14ac:dyDescent="0.25">
      <c r="E621" t="s">
        <v>97</v>
      </c>
      <c r="F621">
        <v>0</v>
      </c>
      <c r="G621">
        <v>11000</v>
      </c>
      <c r="T621" t="s">
        <v>130</v>
      </c>
      <c r="U621">
        <v>0</v>
      </c>
      <c r="V621">
        <v>0</v>
      </c>
    </row>
    <row r="622" spans="5:22" x14ac:dyDescent="0.25">
      <c r="E622" t="s">
        <v>97</v>
      </c>
      <c r="F622">
        <v>0</v>
      </c>
      <c r="G622">
        <v>15000</v>
      </c>
      <c r="T622" t="s">
        <v>130</v>
      </c>
      <c r="U622">
        <v>0</v>
      </c>
      <c r="V622">
        <v>20000</v>
      </c>
    </row>
    <row r="623" spans="5:22" x14ac:dyDescent="0.25">
      <c r="E623" t="s">
        <v>97</v>
      </c>
      <c r="F623">
        <v>0</v>
      </c>
      <c r="G623">
        <v>0</v>
      </c>
      <c r="T623" t="s">
        <v>130</v>
      </c>
      <c r="U623">
        <v>0</v>
      </c>
      <c r="V623">
        <v>0</v>
      </c>
    </row>
    <row r="624" spans="5:22" x14ac:dyDescent="0.25">
      <c r="E624" t="s">
        <v>97</v>
      </c>
      <c r="F624">
        <v>0</v>
      </c>
      <c r="G624">
        <v>0</v>
      </c>
      <c r="T624" t="s">
        <v>130</v>
      </c>
      <c r="U624">
        <v>0</v>
      </c>
      <c r="V624">
        <v>0</v>
      </c>
    </row>
    <row r="625" spans="5:22" x14ac:dyDescent="0.25">
      <c r="E625" t="s">
        <v>97</v>
      </c>
      <c r="F625">
        <v>0</v>
      </c>
      <c r="G625">
        <v>19000</v>
      </c>
      <c r="T625" t="s">
        <v>130</v>
      </c>
      <c r="U625">
        <v>0</v>
      </c>
      <c r="V625">
        <v>0</v>
      </c>
    </row>
    <row r="626" spans="5:22" x14ac:dyDescent="0.25">
      <c r="E626" t="s">
        <v>97</v>
      </c>
      <c r="F626">
        <v>0</v>
      </c>
      <c r="G626">
        <v>15000</v>
      </c>
      <c r="T626" t="s">
        <v>130</v>
      </c>
      <c r="U626">
        <v>0</v>
      </c>
      <c r="V626">
        <v>0</v>
      </c>
    </row>
    <row r="627" spans="5:22" x14ac:dyDescent="0.25">
      <c r="E627" t="s">
        <v>97</v>
      </c>
      <c r="F627">
        <v>0</v>
      </c>
      <c r="G627">
        <v>13000</v>
      </c>
      <c r="T627" t="s">
        <v>130</v>
      </c>
      <c r="U627">
        <v>0</v>
      </c>
      <c r="V627">
        <v>0</v>
      </c>
    </row>
    <row r="628" spans="5:22" x14ac:dyDescent="0.25">
      <c r="E628" t="s">
        <v>97</v>
      </c>
      <c r="F628">
        <v>0</v>
      </c>
      <c r="G628">
        <v>0</v>
      </c>
      <c r="T628" t="s">
        <v>130</v>
      </c>
      <c r="U628">
        <v>0</v>
      </c>
      <c r="V628">
        <v>0</v>
      </c>
    </row>
    <row r="629" spans="5:22" x14ac:dyDescent="0.25">
      <c r="E629" t="s">
        <v>97</v>
      </c>
      <c r="F629">
        <v>0</v>
      </c>
      <c r="G629">
        <v>15000</v>
      </c>
      <c r="T629" t="s">
        <v>130</v>
      </c>
      <c r="U629">
        <v>0</v>
      </c>
      <c r="V629">
        <v>0</v>
      </c>
    </row>
    <row r="630" spans="5:22" x14ac:dyDescent="0.25">
      <c r="E630" t="s">
        <v>97</v>
      </c>
      <c r="F630">
        <v>0</v>
      </c>
      <c r="G630">
        <v>18000</v>
      </c>
      <c r="T630" t="s">
        <v>130</v>
      </c>
      <c r="U630">
        <v>0</v>
      </c>
      <c r="V630">
        <v>0</v>
      </c>
    </row>
    <row r="631" spans="5:22" x14ac:dyDescent="0.25">
      <c r="E631" t="s">
        <v>97</v>
      </c>
      <c r="F631">
        <v>0</v>
      </c>
      <c r="G631">
        <v>15000</v>
      </c>
      <c r="T631" t="s">
        <v>130</v>
      </c>
      <c r="U631">
        <v>0</v>
      </c>
      <c r="V631">
        <v>0</v>
      </c>
    </row>
    <row r="632" spans="5:22" x14ac:dyDescent="0.25">
      <c r="E632" t="s">
        <v>97</v>
      </c>
      <c r="F632">
        <v>0</v>
      </c>
      <c r="G632">
        <v>0</v>
      </c>
      <c r="T632" t="s">
        <v>130</v>
      </c>
      <c r="U632">
        <v>0</v>
      </c>
      <c r="V632">
        <v>0</v>
      </c>
    </row>
    <row r="633" spans="5:22" x14ac:dyDescent="0.25">
      <c r="E633" t="s">
        <v>97</v>
      </c>
      <c r="F633">
        <v>0</v>
      </c>
      <c r="G633">
        <v>0</v>
      </c>
      <c r="T633" t="s">
        <v>130</v>
      </c>
      <c r="U633">
        <v>0</v>
      </c>
      <c r="V633">
        <v>20000</v>
      </c>
    </row>
    <row r="634" spans="5:22" x14ac:dyDescent="0.25">
      <c r="E634" t="s">
        <v>97</v>
      </c>
      <c r="F634">
        <v>0</v>
      </c>
      <c r="G634">
        <v>22000</v>
      </c>
      <c r="T634" t="s">
        <v>130</v>
      </c>
      <c r="U634">
        <v>0</v>
      </c>
      <c r="V634">
        <v>0</v>
      </c>
    </row>
    <row r="635" spans="5:22" x14ac:dyDescent="0.25">
      <c r="E635" t="s">
        <v>97</v>
      </c>
      <c r="F635">
        <v>0</v>
      </c>
      <c r="G635">
        <v>0</v>
      </c>
      <c r="T635" t="s">
        <v>130</v>
      </c>
      <c r="U635">
        <v>0</v>
      </c>
      <c r="V635">
        <v>0</v>
      </c>
    </row>
    <row r="636" spans="5:22" x14ac:dyDescent="0.25">
      <c r="E636" t="s">
        <v>97</v>
      </c>
      <c r="F636">
        <v>0</v>
      </c>
      <c r="G636">
        <v>0</v>
      </c>
      <c r="T636" t="s">
        <v>130</v>
      </c>
      <c r="U636">
        <v>0</v>
      </c>
      <c r="V636">
        <v>0</v>
      </c>
    </row>
    <row r="637" spans="5:22" x14ac:dyDescent="0.25">
      <c r="E637" t="s">
        <v>97</v>
      </c>
      <c r="F637">
        <v>9000</v>
      </c>
      <c r="G637">
        <v>0</v>
      </c>
      <c r="T637" t="s">
        <v>130</v>
      </c>
      <c r="U637">
        <v>0</v>
      </c>
      <c r="V637">
        <v>0</v>
      </c>
    </row>
    <row r="638" spans="5:22" x14ac:dyDescent="0.25">
      <c r="E638" t="s">
        <v>97</v>
      </c>
      <c r="F638">
        <v>2200</v>
      </c>
      <c r="G638">
        <v>0</v>
      </c>
      <c r="T638" t="s">
        <v>130</v>
      </c>
      <c r="U638">
        <v>0</v>
      </c>
      <c r="V638">
        <v>30000</v>
      </c>
    </row>
    <row r="639" spans="5:22" x14ac:dyDescent="0.25">
      <c r="E639" t="s">
        <v>97</v>
      </c>
      <c r="F639">
        <v>0</v>
      </c>
      <c r="G639">
        <v>0</v>
      </c>
      <c r="T639" t="s">
        <v>130</v>
      </c>
      <c r="U639">
        <v>0</v>
      </c>
      <c r="V639">
        <v>0</v>
      </c>
    </row>
    <row r="640" spans="5:22" x14ac:dyDescent="0.25">
      <c r="E640" t="s">
        <v>97</v>
      </c>
      <c r="F640">
        <v>6000</v>
      </c>
      <c r="G640">
        <v>0</v>
      </c>
      <c r="T640" t="s">
        <v>130</v>
      </c>
      <c r="U640">
        <v>0</v>
      </c>
      <c r="V640">
        <v>20000</v>
      </c>
    </row>
    <row r="641" spans="5:22" x14ac:dyDescent="0.25">
      <c r="E641" t="s">
        <v>97</v>
      </c>
      <c r="F641">
        <v>0</v>
      </c>
      <c r="G641">
        <v>0</v>
      </c>
      <c r="T641" t="s">
        <v>130</v>
      </c>
      <c r="U641">
        <v>0</v>
      </c>
      <c r="V641">
        <v>30000</v>
      </c>
    </row>
    <row r="642" spans="5:22" x14ac:dyDescent="0.25">
      <c r="E642" t="s">
        <v>97</v>
      </c>
      <c r="F642">
        <v>0</v>
      </c>
      <c r="G642">
        <v>0</v>
      </c>
      <c r="T642" t="s">
        <v>130</v>
      </c>
      <c r="U642">
        <v>0</v>
      </c>
      <c r="V642">
        <v>0</v>
      </c>
    </row>
    <row r="643" spans="5:22" x14ac:dyDescent="0.25">
      <c r="E643" t="s">
        <v>97</v>
      </c>
      <c r="F643">
        <v>0</v>
      </c>
      <c r="G643">
        <v>0</v>
      </c>
      <c r="T643" t="s">
        <v>130</v>
      </c>
      <c r="U643">
        <v>0</v>
      </c>
      <c r="V643">
        <v>0</v>
      </c>
    </row>
    <row r="644" spans="5:22" x14ac:dyDescent="0.25">
      <c r="E644" t="s">
        <v>97</v>
      </c>
      <c r="F644">
        <v>0</v>
      </c>
      <c r="G644">
        <v>0</v>
      </c>
      <c r="T644" t="s">
        <v>130</v>
      </c>
      <c r="U644">
        <v>0</v>
      </c>
      <c r="V644">
        <v>0</v>
      </c>
    </row>
    <row r="645" spans="5:22" x14ac:dyDescent="0.25">
      <c r="E645" t="s">
        <v>97</v>
      </c>
      <c r="F645">
        <v>0</v>
      </c>
      <c r="G645">
        <v>0</v>
      </c>
      <c r="T645" t="s">
        <v>130</v>
      </c>
      <c r="U645">
        <v>0</v>
      </c>
      <c r="V645">
        <v>0</v>
      </c>
    </row>
    <row r="646" spans="5:22" x14ac:dyDescent="0.25">
      <c r="E646" t="s">
        <v>97</v>
      </c>
      <c r="F646">
        <v>0</v>
      </c>
      <c r="G646">
        <v>25000</v>
      </c>
      <c r="T646" t="s">
        <v>130</v>
      </c>
      <c r="U646">
        <v>0</v>
      </c>
      <c r="V646">
        <v>0</v>
      </c>
    </row>
    <row r="647" spans="5:22" x14ac:dyDescent="0.25">
      <c r="E647" t="s">
        <v>97</v>
      </c>
      <c r="F647">
        <v>0</v>
      </c>
      <c r="G647">
        <v>0</v>
      </c>
      <c r="T647" t="s">
        <v>130</v>
      </c>
      <c r="U647">
        <v>0</v>
      </c>
      <c r="V647">
        <v>0</v>
      </c>
    </row>
    <row r="648" spans="5:22" x14ac:dyDescent="0.25">
      <c r="E648" t="s">
        <v>97</v>
      </c>
      <c r="F648">
        <v>0</v>
      </c>
      <c r="G648">
        <v>0</v>
      </c>
      <c r="T648" t="s">
        <v>130</v>
      </c>
      <c r="U648">
        <v>0</v>
      </c>
      <c r="V648">
        <v>0</v>
      </c>
    </row>
    <row r="649" spans="5:22" x14ac:dyDescent="0.25">
      <c r="E649" t="s">
        <v>97</v>
      </c>
      <c r="F649">
        <v>0</v>
      </c>
      <c r="G649">
        <v>15000</v>
      </c>
      <c r="T649" t="s">
        <v>130</v>
      </c>
      <c r="U649">
        <v>0</v>
      </c>
      <c r="V649">
        <v>20000</v>
      </c>
    </row>
    <row r="650" spans="5:22" x14ac:dyDescent="0.25">
      <c r="E650" t="s">
        <v>97</v>
      </c>
      <c r="F650">
        <v>0</v>
      </c>
      <c r="G650">
        <v>0</v>
      </c>
      <c r="T650" t="s">
        <v>130</v>
      </c>
      <c r="U650">
        <v>0</v>
      </c>
      <c r="V650">
        <v>0</v>
      </c>
    </row>
    <row r="651" spans="5:22" x14ac:dyDescent="0.25">
      <c r="E651" t="s">
        <v>97</v>
      </c>
      <c r="F651">
        <v>0</v>
      </c>
      <c r="G651">
        <v>25000</v>
      </c>
      <c r="T651" t="s">
        <v>130</v>
      </c>
      <c r="U651">
        <v>0</v>
      </c>
      <c r="V651">
        <v>0</v>
      </c>
    </row>
    <row r="652" spans="5:22" x14ac:dyDescent="0.25">
      <c r="E652" t="s">
        <v>97</v>
      </c>
      <c r="F652">
        <v>0</v>
      </c>
      <c r="G652">
        <v>25000</v>
      </c>
      <c r="T652" t="s">
        <v>130</v>
      </c>
      <c r="U652">
        <v>0</v>
      </c>
      <c r="V652">
        <v>20000</v>
      </c>
    </row>
    <row r="653" spans="5:22" x14ac:dyDescent="0.25">
      <c r="E653" t="s">
        <v>97</v>
      </c>
      <c r="F653">
        <v>7000</v>
      </c>
      <c r="G653">
        <v>0</v>
      </c>
      <c r="T653" t="s">
        <v>130</v>
      </c>
      <c r="U653">
        <v>0</v>
      </c>
      <c r="V653">
        <v>0</v>
      </c>
    </row>
    <row r="654" spans="5:22" x14ac:dyDescent="0.25">
      <c r="E654" t="s">
        <v>97</v>
      </c>
      <c r="F654">
        <v>0</v>
      </c>
      <c r="G654">
        <v>20000</v>
      </c>
      <c r="T654" t="s">
        <v>130</v>
      </c>
      <c r="U654">
        <v>0</v>
      </c>
      <c r="V654">
        <v>0</v>
      </c>
    </row>
    <row r="655" spans="5:22" x14ac:dyDescent="0.25">
      <c r="E655" t="s">
        <v>97</v>
      </c>
      <c r="F655">
        <v>0</v>
      </c>
      <c r="G655">
        <v>0</v>
      </c>
      <c r="T655" t="s">
        <v>130</v>
      </c>
      <c r="U655">
        <v>0</v>
      </c>
      <c r="V655">
        <v>0</v>
      </c>
    </row>
    <row r="656" spans="5:22" x14ac:dyDescent="0.25">
      <c r="E656" t="s">
        <v>97</v>
      </c>
      <c r="F656">
        <v>0</v>
      </c>
      <c r="G656">
        <v>15000</v>
      </c>
      <c r="T656" t="s">
        <v>130</v>
      </c>
      <c r="U656">
        <v>0</v>
      </c>
      <c r="V656">
        <v>0</v>
      </c>
    </row>
    <row r="657" spans="5:22" x14ac:dyDescent="0.25">
      <c r="E657" t="s">
        <v>97</v>
      </c>
      <c r="F657">
        <v>0</v>
      </c>
      <c r="G657">
        <v>15000</v>
      </c>
      <c r="T657" t="s">
        <v>130</v>
      </c>
      <c r="U657">
        <v>0</v>
      </c>
      <c r="V657">
        <v>30000</v>
      </c>
    </row>
    <row r="658" spans="5:22" x14ac:dyDescent="0.25">
      <c r="E658" t="s">
        <v>97</v>
      </c>
      <c r="F658">
        <v>0</v>
      </c>
      <c r="G658">
        <v>0</v>
      </c>
      <c r="T658" t="s">
        <v>130</v>
      </c>
      <c r="U658">
        <v>0</v>
      </c>
      <c r="V658">
        <v>0</v>
      </c>
    </row>
    <row r="659" spans="5:22" x14ac:dyDescent="0.25">
      <c r="E659" t="s">
        <v>97</v>
      </c>
      <c r="F659">
        <v>0</v>
      </c>
      <c r="G659">
        <v>0</v>
      </c>
      <c r="T659" t="s">
        <v>130</v>
      </c>
      <c r="U659">
        <v>0</v>
      </c>
      <c r="V659">
        <v>0</v>
      </c>
    </row>
    <row r="660" spans="5:22" x14ac:dyDescent="0.25">
      <c r="E660" t="s">
        <v>97</v>
      </c>
      <c r="F660">
        <v>0</v>
      </c>
      <c r="G660">
        <v>0</v>
      </c>
      <c r="T660" t="s">
        <v>130</v>
      </c>
      <c r="U660">
        <v>0</v>
      </c>
      <c r="V660">
        <v>0</v>
      </c>
    </row>
    <row r="661" spans="5:22" x14ac:dyDescent="0.25">
      <c r="E661" t="s">
        <v>97</v>
      </c>
      <c r="F661">
        <v>0</v>
      </c>
      <c r="G661">
        <v>0</v>
      </c>
      <c r="T661" t="s">
        <v>130</v>
      </c>
      <c r="U661">
        <v>0</v>
      </c>
      <c r="V661">
        <v>0</v>
      </c>
    </row>
    <row r="662" spans="5:22" x14ac:dyDescent="0.25">
      <c r="E662" t="s">
        <v>97</v>
      </c>
      <c r="F662">
        <v>0</v>
      </c>
      <c r="G662">
        <v>17000</v>
      </c>
      <c r="T662" t="s">
        <v>130</v>
      </c>
      <c r="U662">
        <v>0</v>
      </c>
      <c r="V662">
        <v>0</v>
      </c>
    </row>
    <row r="663" spans="5:22" x14ac:dyDescent="0.25">
      <c r="E663" t="s">
        <v>97</v>
      </c>
      <c r="F663">
        <v>0</v>
      </c>
      <c r="G663">
        <v>25000</v>
      </c>
      <c r="T663" t="s">
        <v>130</v>
      </c>
      <c r="U663">
        <v>0</v>
      </c>
      <c r="V663">
        <v>0</v>
      </c>
    </row>
    <row r="664" spans="5:22" x14ac:dyDescent="0.25">
      <c r="E664" t="s">
        <v>97</v>
      </c>
      <c r="F664">
        <v>4000</v>
      </c>
      <c r="G664">
        <v>0</v>
      </c>
      <c r="T664" t="s">
        <v>130</v>
      </c>
      <c r="U664">
        <v>0</v>
      </c>
      <c r="V664">
        <v>20000</v>
      </c>
    </row>
    <row r="665" spans="5:22" x14ac:dyDescent="0.25">
      <c r="E665" t="s">
        <v>97</v>
      </c>
      <c r="F665">
        <v>0</v>
      </c>
      <c r="G665">
        <v>0</v>
      </c>
      <c r="T665" t="s">
        <v>130</v>
      </c>
      <c r="U665">
        <v>0</v>
      </c>
      <c r="V665">
        <v>0</v>
      </c>
    </row>
    <row r="666" spans="5:22" x14ac:dyDescent="0.25">
      <c r="E666" t="s">
        <v>97</v>
      </c>
      <c r="F666">
        <v>0</v>
      </c>
      <c r="G666">
        <v>0</v>
      </c>
      <c r="T666" t="s">
        <v>130</v>
      </c>
      <c r="U666">
        <v>0</v>
      </c>
      <c r="V666">
        <v>0</v>
      </c>
    </row>
    <row r="667" spans="5:22" x14ac:dyDescent="0.25">
      <c r="E667" t="s">
        <v>97</v>
      </c>
      <c r="F667">
        <v>0</v>
      </c>
      <c r="G667">
        <v>21000</v>
      </c>
      <c r="T667" t="s">
        <v>130</v>
      </c>
      <c r="U667">
        <v>0</v>
      </c>
      <c r="V667">
        <v>0</v>
      </c>
    </row>
    <row r="668" spans="5:22" x14ac:dyDescent="0.25">
      <c r="E668" t="s">
        <v>97</v>
      </c>
      <c r="F668">
        <v>0</v>
      </c>
      <c r="G668">
        <v>0</v>
      </c>
      <c r="T668" t="s">
        <v>130</v>
      </c>
      <c r="U668">
        <v>0</v>
      </c>
      <c r="V668">
        <v>0</v>
      </c>
    </row>
    <row r="669" spans="5:22" x14ac:dyDescent="0.25">
      <c r="E669" t="s">
        <v>97</v>
      </c>
      <c r="F669">
        <v>0</v>
      </c>
      <c r="G669">
        <v>0</v>
      </c>
      <c r="T669" t="s">
        <v>130</v>
      </c>
      <c r="U669">
        <v>0</v>
      </c>
      <c r="V669">
        <v>0</v>
      </c>
    </row>
    <row r="670" spans="5:22" x14ac:dyDescent="0.25">
      <c r="E670" t="s">
        <v>97</v>
      </c>
      <c r="F670">
        <v>0</v>
      </c>
      <c r="G670">
        <v>0</v>
      </c>
      <c r="T670" t="s">
        <v>130</v>
      </c>
      <c r="U670">
        <v>0</v>
      </c>
      <c r="V670">
        <v>0</v>
      </c>
    </row>
    <row r="671" spans="5:22" x14ac:dyDescent="0.25">
      <c r="E671" t="s">
        <v>97</v>
      </c>
      <c r="F671">
        <v>0</v>
      </c>
      <c r="G671">
        <v>0</v>
      </c>
      <c r="T671" t="s">
        <v>130</v>
      </c>
      <c r="U671">
        <v>0</v>
      </c>
      <c r="V671">
        <v>0</v>
      </c>
    </row>
    <row r="672" spans="5:22" x14ac:dyDescent="0.25">
      <c r="E672" t="s">
        <v>97</v>
      </c>
      <c r="F672">
        <v>0</v>
      </c>
      <c r="G672">
        <v>14000</v>
      </c>
      <c r="T672" t="s">
        <v>46</v>
      </c>
      <c r="U672">
        <v>0</v>
      </c>
      <c r="V672">
        <v>0</v>
      </c>
    </row>
    <row r="673" spans="5:22" x14ac:dyDescent="0.25">
      <c r="E673" t="s">
        <v>97</v>
      </c>
      <c r="F673">
        <v>0</v>
      </c>
      <c r="G673">
        <v>23000</v>
      </c>
      <c r="T673" t="s">
        <v>290</v>
      </c>
      <c r="U673">
        <v>0</v>
      </c>
      <c r="V673">
        <v>0</v>
      </c>
    </row>
    <row r="674" spans="5:22" x14ac:dyDescent="0.25">
      <c r="E674" t="s">
        <v>98</v>
      </c>
      <c r="F674">
        <v>0</v>
      </c>
      <c r="G674">
        <v>48000</v>
      </c>
      <c r="T674" t="s">
        <v>507</v>
      </c>
      <c r="U674">
        <v>0</v>
      </c>
      <c r="V674">
        <v>18000</v>
      </c>
    </row>
    <row r="675" spans="5:22" x14ac:dyDescent="0.25">
      <c r="E675" t="s">
        <v>98</v>
      </c>
      <c r="F675">
        <v>0</v>
      </c>
      <c r="G675">
        <v>18000</v>
      </c>
      <c r="T675" t="s">
        <v>507</v>
      </c>
      <c r="U675">
        <v>0</v>
      </c>
      <c r="V675">
        <v>0</v>
      </c>
    </row>
    <row r="676" spans="5:22" x14ac:dyDescent="0.25">
      <c r="E676" t="s">
        <v>98</v>
      </c>
      <c r="F676">
        <v>0</v>
      </c>
      <c r="G676">
        <v>9000</v>
      </c>
      <c r="T676" t="s">
        <v>507</v>
      </c>
      <c r="U676">
        <v>0</v>
      </c>
      <c r="V676">
        <v>0</v>
      </c>
    </row>
    <row r="677" spans="5:22" x14ac:dyDescent="0.25">
      <c r="E677" t="s">
        <v>98</v>
      </c>
      <c r="F677">
        <v>0</v>
      </c>
      <c r="G677">
        <v>0</v>
      </c>
      <c r="T677" t="s">
        <v>507</v>
      </c>
      <c r="U677">
        <v>0</v>
      </c>
      <c r="V677">
        <v>0</v>
      </c>
    </row>
    <row r="678" spans="5:22" x14ac:dyDescent="0.25">
      <c r="E678" t="s">
        <v>98</v>
      </c>
      <c r="F678">
        <v>0</v>
      </c>
      <c r="G678">
        <v>25000</v>
      </c>
      <c r="T678" t="s">
        <v>507</v>
      </c>
      <c r="U678">
        <v>0</v>
      </c>
      <c r="V678">
        <v>0</v>
      </c>
    </row>
    <row r="679" spans="5:22" x14ac:dyDescent="0.25">
      <c r="E679" t="s">
        <v>98</v>
      </c>
      <c r="F679">
        <v>0</v>
      </c>
      <c r="G679">
        <v>0</v>
      </c>
      <c r="T679" t="s">
        <v>507</v>
      </c>
      <c r="U679">
        <v>0</v>
      </c>
      <c r="V679">
        <v>23000</v>
      </c>
    </row>
    <row r="680" spans="5:22" x14ac:dyDescent="0.25">
      <c r="E680" t="s">
        <v>98</v>
      </c>
      <c r="F680">
        <v>0</v>
      </c>
      <c r="G680">
        <v>0</v>
      </c>
      <c r="T680" t="s">
        <v>507</v>
      </c>
      <c r="U680">
        <v>0</v>
      </c>
      <c r="V680">
        <v>0</v>
      </c>
    </row>
    <row r="681" spans="5:22" x14ac:dyDescent="0.25">
      <c r="E681" t="s">
        <v>98</v>
      </c>
      <c r="F681">
        <v>0</v>
      </c>
      <c r="G681">
        <v>25000</v>
      </c>
      <c r="T681" t="s">
        <v>507</v>
      </c>
      <c r="U681">
        <v>0</v>
      </c>
      <c r="V681">
        <v>0</v>
      </c>
    </row>
    <row r="682" spans="5:22" x14ac:dyDescent="0.25">
      <c r="E682" t="s">
        <v>98</v>
      </c>
      <c r="F682">
        <v>0</v>
      </c>
      <c r="G682">
        <v>20000</v>
      </c>
      <c r="T682" t="s">
        <v>507</v>
      </c>
      <c r="U682">
        <v>0</v>
      </c>
      <c r="V682">
        <v>0</v>
      </c>
    </row>
    <row r="683" spans="5:22" x14ac:dyDescent="0.25">
      <c r="E683" t="s">
        <v>98</v>
      </c>
      <c r="F683">
        <v>0</v>
      </c>
      <c r="G683">
        <v>17000</v>
      </c>
      <c r="T683" t="s">
        <v>507</v>
      </c>
      <c r="U683">
        <v>0</v>
      </c>
      <c r="V683">
        <v>14000</v>
      </c>
    </row>
    <row r="684" spans="5:22" x14ac:dyDescent="0.25">
      <c r="E684" t="s">
        <v>98</v>
      </c>
      <c r="F684">
        <v>0</v>
      </c>
      <c r="G684">
        <v>0</v>
      </c>
      <c r="T684" t="s">
        <v>507</v>
      </c>
      <c r="U684">
        <v>0</v>
      </c>
      <c r="V684">
        <v>16000</v>
      </c>
    </row>
    <row r="685" spans="5:22" x14ac:dyDescent="0.25">
      <c r="E685" t="s">
        <v>98</v>
      </c>
      <c r="F685">
        <v>7000</v>
      </c>
      <c r="G685">
        <v>0</v>
      </c>
      <c r="T685" t="s">
        <v>507</v>
      </c>
      <c r="U685">
        <v>0</v>
      </c>
      <c r="V685">
        <v>0</v>
      </c>
    </row>
    <row r="686" spans="5:22" x14ac:dyDescent="0.25">
      <c r="E686" t="s">
        <v>98</v>
      </c>
      <c r="F686">
        <v>0</v>
      </c>
      <c r="G686">
        <v>27000</v>
      </c>
      <c r="T686" t="s">
        <v>507</v>
      </c>
      <c r="U686">
        <v>0</v>
      </c>
      <c r="V686">
        <v>0</v>
      </c>
    </row>
    <row r="687" spans="5:22" x14ac:dyDescent="0.25">
      <c r="E687" t="s">
        <v>98</v>
      </c>
      <c r="F687">
        <v>4000</v>
      </c>
      <c r="G687">
        <v>0</v>
      </c>
      <c r="T687" t="s">
        <v>507</v>
      </c>
      <c r="U687">
        <v>0</v>
      </c>
      <c r="V687">
        <v>0</v>
      </c>
    </row>
    <row r="688" spans="5:22" x14ac:dyDescent="0.25">
      <c r="E688" t="s">
        <v>98</v>
      </c>
      <c r="F688">
        <v>0</v>
      </c>
      <c r="G688">
        <v>0</v>
      </c>
      <c r="T688" t="s">
        <v>507</v>
      </c>
      <c r="U688">
        <v>0</v>
      </c>
      <c r="V688">
        <v>0</v>
      </c>
    </row>
    <row r="689" spans="5:22" x14ac:dyDescent="0.25">
      <c r="E689" t="s">
        <v>98</v>
      </c>
      <c r="F689">
        <v>0</v>
      </c>
      <c r="G689">
        <v>0</v>
      </c>
      <c r="T689" t="s">
        <v>507</v>
      </c>
      <c r="U689">
        <v>0</v>
      </c>
      <c r="V689">
        <v>0</v>
      </c>
    </row>
    <row r="690" spans="5:22" x14ac:dyDescent="0.25">
      <c r="E690" t="s">
        <v>98</v>
      </c>
      <c r="F690">
        <v>0</v>
      </c>
      <c r="G690">
        <v>6000</v>
      </c>
      <c r="T690" t="s">
        <v>507</v>
      </c>
      <c r="U690">
        <v>0</v>
      </c>
      <c r="V690">
        <v>0</v>
      </c>
    </row>
    <row r="691" spans="5:22" x14ac:dyDescent="0.25">
      <c r="E691" t="s">
        <v>98</v>
      </c>
      <c r="F691">
        <v>0</v>
      </c>
      <c r="G691">
        <v>19000</v>
      </c>
      <c r="T691" t="s">
        <v>507</v>
      </c>
      <c r="U691">
        <v>0</v>
      </c>
      <c r="V691">
        <v>0</v>
      </c>
    </row>
    <row r="692" spans="5:22" x14ac:dyDescent="0.25">
      <c r="E692" t="s">
        <v>98</v>
      </c>
      <c r="F692">
        <v>900</v>
      </c>
      <c r="G692">
        <v>0</v>
      </c>
      <c r="T692" t="s">
        <v>507</v>
      </c>
      <c r="U692">
        <v>0</v>
      </c>
      <c r="V692">
        <v>0</v>
      </c>
    </row>
    <row r="693" spans="5:22" x14ac:dyDescent="0.25">
      <c r="E693" t="s">
        <v>98</v>
      </c>
      <c r="F693">
        <v>3600</v>
      </c>
      <c r="G693">
        <v>0</v>
      </c>
      <c r="T693" t="s">
        <v>507</v>
      </c>
      <c r="U693">
        <v>0</v>
      </c>
      <c r="V693">
        <v>0</v>
      </c>
    </row>
    <row r="694" spans="5:22" x14ac:dyDescent="0.25">
      <c r="E694" t="s">
        <v>98</v>
      </c>
      <c r="F694">
        <v>0</v>
      </c>
      <c r="G694">
        <v>16000</v>
      </c>
      <c r="T694" t="s">
        <v>507</v>
      </c>
      <c r="U694">
        <v>0</v>
      </c>
      <c r="V694">
        <v>0</v>
      </c>
    </row>
    <row r="695" spans="5:22" x14ac:dyDescent="0.25">
      <c r="E695" t="s">
        <v>98</v>
      </c>
      <c r="F695">
        <v>8000</v>
      </c>
      <c r="G695">
        <v>0</v>
      </c>
      <c r="T695" t="s">
        <v>507</v>
      </c>
      <c r="U695">
        <v>0</v>
      </c>
      <c r="V695">
        <v>0</v>
      </c>
    </row>
    <row r="696" spans="5:22" x14ac:dyDescent="0.25">
      <c r="E696" t="s">
        <v>98</v>
      </c>
      <c r="F696">
        <v>0</v>
      </c>
      <c r="G696">
        <v>0</v>
      </c>
      <c r="T696" t="s">
        <v>507</v>
      </c>
      <c r="U696">
        <v>0</v>
      </c>
      <c r="V696">
        <v>11000</v>
      </c>
    </row>
    <row r="697" spans="5:22" x14ac:dyDescent="0.25">
      <c r="E697" t="s">
        <v>98</v>
      </c>
      <c r="F697">
        <v>0</v>
      </c>
      <c r="G697">
        <v>0</v>
      </c>
      <c r="T697" t="s">
        <v>507</v>
      </c>
      <c r="U697">
        <v>0</v>
      </c>
      <c r="V697">
        <v>0</v>
      </c>
    </row>
    <row r="698" spans="5:22" x14ac:dyDescent="0.25">
      <c r="E698" t="s">
        <v>98</v>
      </c>
      <c r="F698">
        <v>7000</v>
      </c>
      <c r="G698">
        <v>0</v>
      </c>
      <c r="T698" t="s">
        <v>507</v>
      </c>
      <c r="U698">
        <v>0</v>
      </c>
      <c r="V698">
        <v>16000</v>
      </c>
    </row>
    <row r="699" spans="5:22" x14ac:dyDescent="0.25">
      <c r="E699" t="s">
        <v>98</v>
      </c>
      <c r="F699">
        <v>0</v>
      </c>
      <c r="G699">
        <v>0</v>
      </c>
      <c r="T699" t="s">
        <v>507</v>
      </c>
      <c r="U699">
        <v>0</v>
      </c>
      <c r="V699">
        <v>0</v>
      </c>
    </row>
    <row r="700" spans="5:22" x14ac:dyDescent="0.25">
      <c r="E700" t="s">
        <v>98</v>
      </c>
      <c r="F700">
        <v>4000</v>
      </c>
      <c r="G700">
        <v>0</v>
      </c>
      <c r="T700" t="s">
        <v>507</v>
      </c>
      <c r="U700">
        <v>0</v>
      </c>
      <c r="V700">
        <v>0</v>
      </c>
    </row>
    <row r="701" spans="5:22" x14ac:dyDescent="0.25">
      <c r="E701" t="s">
        <v>98</v>
      </c>
      <c r="F701">
        <v>0</v>
      </c>
      <c r="G701">
        <v>0</v>
      </c>
      <c r="T701" t="s">
        <v>507</v>
      </c>
      <c r="U701">
        <v>0</v>
      </c>
      <c r="V701">
        <v>0</v>
      </c>
    </row>
    <row r="702" spans="5:22" x14ac:dyDescent="0.25">
      <c r="E702" t="s">
        <v>98</v>
      </c>
      <c r="F702">
        <v>0</v>
      </c>
      <c r="G702">
        <v>0</v>
      </c>
      <c r="T702" t="s">
        <v>507</v>
      </c>
      <c r="U702">
        <v>0</v>
      </c>
      <c r="V702">
        <v>0</v>
      </c>
    </row>
    <row r="703" spans="5:22" x14ac:dyDescent="0.25">
      <c r="E703" t="s">
        <v>98</v>
      </c>
      <c r="F703">
        <v>0</v>
      </c>
      <c r="G703">
        <v>0</v>
      </c>
      <c r="T703" t="s">
        <v>507</v>
      </c>
      <c r="U703">
        <v>0</v>
      </c>
      <c r="V703">
        <v>20000</v>
      </c>
    </row>
    <row r="704" spans="5:22" x14ac:dyDescent="0.25">
      <c r="E704" t="s">
        <v>98</v>
      </c>
      <c r="F704">
        <v>0</v>
      </c>
      <c r="G704">
        <v>0</v>
      </c>
      <c r="T704" t="s">
        <v>507</v>
      </c>
      <c r="U704">
        <v>0</v>
      </c>
      <c r="V704">
        <v>0</v>
      </c>
    </row>
    <row r="705" spans="5:22" x14ac:dyDescent="0.25">
      <c r="E705" t="s">
        <v>98</v>
      </c>
      <c r="F705">
        <v>0</v>
      </c>
      <c r="G705">
        <v>0</v>
      </c>
      <c r="T705" t="s">
        <v>507</v>
      </c>
      <c r="U705">
        <v>0</v>
      </c>
      <c r="V705">
        <v>0</v>
      </c>
    </row>
    <row r="706" spans="5:22" x14ac:dyDescent="0.25">
      <c r="E706" t="s">
        <v>98</v>
      </c>
      <c r="F706">
        <v>0</v>
      </c>
      <c r="G706">
        <v>0</v>
      </c>
      <c r="T706" t="s">
        <v>507</v>
      </c>
      <c r="U706">
        <v>0</v>
      </c>
      <c r="V706">
        <v>0</v>
      </c>
    </row>
    <row r="707" spans="5:22" x14ac:dyDescent="0.25">
      <c r="E707" t="s">
        <v>98</v>
      </c>
      <c r="F707">
        <v>0</v>
      </c>
      <c r="G707">
        <v>0</v>
      </c>
      <c r="T707" t="s">
        <v>507</v>
      </c>
      <c r="U707">
        <v>0</v>
      </c>
      <c r="V707">
        <v>0</v>
      </c>
    </row>
    <row r="708" spans="5:22" x14ac:dyDescent="0.25">
      <c r="E708" t="s">
        <v>98</v>
      </c>
      <c r="F708">
        <v>0</v>
      </c>
      <c r="G708">
        <v>15000</v>
      </c>
      <c r="T708" t="s">
        <v>507</v>
      </c>
      <c r="U708">
        <v>0</v>
      </c>
      <c r="V708">
        <v>0</v>
      </c>
    </row>
    <row r="709" spans="5:22" x14ac:dyDescent="0.25">
      <c r="E709" t="s">
        <v>98</v>
      </c>
      <c r="F709">
        <v>0</v>
      </c>
      <c r="G709">
        <v>0</v>
      </c>
      <c r="T709" t="s">
        <v>507</v>
      </c>
      <c r="U709">
        <v>0</v>
      </c>
      <c r="V709">
        <v>0</v>
      </c>
    </row>
    <row r="710" spans="5:22" x14ac:dyDescent="0.25">
      <c r="E710" t="s">
        <v>98</v>
      </c>
      <c r="F710">
        <v>0</v>
      </c>
      <c r="G710">
        <v>0</v>
      </c>
      <c r="T710" t="s">
        <v>507</v>
      </c>
      <c r="U710">
        <v>0</v>
      </c>
      <c r="V710">
        <v>0</v>
      </c>
    </row>
    <row r="711" spans="5:22" x14ac:dyDescent="0.25">
      <c r="E711" t="s">
        <v>98</v>
      </c>
      <c r="F711">
        <v>0</v>
      </c>
      <c r="G711">
        <v>0</v>
      </c>
      <c r="T711" t="s">
        <v>507</v>
      </c>
      <c r="U711">
        <v>0</v>
      </c>
      <c r="V711">
        <v>0</v>
      </c>
    </row>
    <row r="712" spans="5:22" x14ac:dyDescent="0.25">
      <c r="E712" t="s">
        <v>98</v>
      </c>
      <c r="F712">
        <v>0</v>
      </c>
      <c r="G712">
        <v>25000</v>
      </c>
      <c r="T712" t="s">
        <v>507</v>
      </c>
      <c r="U712">
        <v>0</v>
      </c>
      <c r="V712">
        <v>0</v>
      </c>
    </row>
    <row r="713" spans="5:22" x14ac:dyDescent="0.25">
      <c r="E713" t="s">
        <v>99</v>
      </c>
      <c r="F713">
        <v>0</v>
      </c>
      <c r="G713">
        <v>0</v>
      </c>
      <c r="T713" t="s">
        <v>507</v>
      </c>
      <c r="U713">
        <v>0</v>
      </c>
      <c r="V713">
        <v>0</v>
      </c>
    </row>
    <row r="714" spans="5:22" x14ac:dyDescent="0.25">
      <c r="E714" t="s">
        <v>99</v>
      </c>
      <c r="F714">
        <v>0</v>
      </c>
      <c r="G714">
        <v>0</v>
      </c>
      <c r="T714" t="s">
        <v>507</v>
      </c>
      <c r="U714">
        <v>0</v>
      </c>
      <c r="V714">
        <v>0</v>
      </c>
    </row>
    <row r="715" spans="5:22" x14ac:dyDescent="0.25">
      <c r="E715" t="s">
        <v>99</v>
      </c>
      <c r="F715">
        <v>0</v>
      </c>
      <c r="G715">
        <v>0</v>
      </c>
      <c r="T715" t="s">
        <v>507</v>
      </c>
      <c r="U715">
        <v>0</v>
      </c>
      <c r="V715">
        <v>0</v>
      </c>
    </row>
    <row r="716" spans="5:22" x14ac:dyDescent="0.25">
      <c r="E716" t="s">
        <v>99</v>
      </c>
      <c r="F716">
        <v>0</v>
      </c>
      <c r="G716">
        <v>4000</v>
      </c>
      <c r="T716" t="s">
        <v>507</v>
      </c>
      <c r="U716">
        <v>0</v>
      </c>
      <c r="V716">
        <v>0</v>
      </c>
    </row>
    <row r="717" spans="5:22" x14ac:dyDescent="0.25">
      <c r="E717" t="s">
        <v>99</v>
      </c>
      <c r="F717">
        <v>0</v>
      </c>
      <c r="G717">
        <v>5000</v>
      </c>
      <c r="T717" t="s">
        <v>507</v>
      </c>
      <c r="U717">
        <v>0</v>
      </c>
      <c r="V717">
        <v>0</v>
      </c>
    </row>
    <row r="718" spans="5:22" x14ac:dyDescent="0.25">
      <c r="E718" t="s">
        <v>99</v>
      </c>
      <c r="F718">
        <v>0</v>
      </c>
      <c r="G718">
        <v>27000</v>
      </c>
      <c r="T718" t="s">
        <v>507</v>
      </c>
      <c r="U718">
        <v>0</v>
      </c>
      <c r="V718">
        <v>0</v>
      </c>
    </row>
    <row r="719" spans="5:22" x14ac:dyDescent="0.25">
      <c r="E719" t="s">
        <v>99</v>
      </c>
      <c r="F719">
        <v>8000</v>
      </c>
      <c r="G719">
        <v>0</v>
      </c>
      <c r="T719" t="s">
        <v>507</v>
      </c>
      <c r="U719">
        <v>0</v>
      </c>
      <c r="V719">
        <v>0</v>
      </c>
    </row>
    <row r="720" spans="5:22" x14ac:dyDescent="0.25">
      <c r="E720" t="s">
        <v>99</v>
      </c>
      <c r="F720">
        <v>0</v>
      </c>
      <c r="G720">
        <v>0</v>
      </c>
      <c r="T720" t="s">
        <v>507</v>
      </c>
      <c r="U720">
        <v>0</v>
      </c>
      <c r="V720">
        <v>0</v>
      </c>
    </row>
    <row r="721" spans="5:22" x14ac:dyDescent="0.25">
      <c r="E721" t="s">
        <v>99</v>
      </c>
      <c r="F721">
        <v>0</v>
      </c>
      <c r="G721">
        <v>0</v>
      </c>
      <c r="T721" t="s">
        <v>507</v>
      </c>
      <c r="U721">
        <v>0</v>
      </c>
      <c r="V721">
        <v>18000</v>
      </c>
    </row>
    <row r="722" spans="5:22" x14ac:dyDescent="0.25">
      <c r="E722" t="s">
        <v>99</v>
      </c>
      <c r="F722">
        <v>0</v>
      </c>
      <c r="G722">
        <v>0</v>
      </c>
      <c r="T722" t="s">
        <v>507</v>
      </c>
      <c r="U722">
        <v>0</v>
      </c>
      <c r="V722">
        <v>0</v>
      </c>
    </row>
    <row r="723" spans="5:22" x14ac:dyDescent="0.25">
      <c r="E723" t="s">
        <v>99</v>
      </c>
      <c r="F723">
        <v>0</v>
      </c>
      <c r="G723">
        <v>0</v>
      </c>
      <c r="T723" t="s">
        <v>507</v>
      </c>
      <c r="U723">
        <v>0</v>
      </c>
      <c r="V723">
        <v>0</v>
      </c>
    </row>
    <row r="724" spans="5:22" x14ac:dyDescent="0.25">
      <c r="E724" t="s">
        <v>99</v>
      </c>
      <c r="F724">
        <v>0</v>
      </c>
      <c r="G724">
        <v>0</v>
      </c>
      <c r="T724" t="s">
        <v>507</v>
      </c>
      <c r="U724">
        <v>0</v>
      </c>
      <c r="V724">
        <v>0</v>
      </c>
    </row>
    <row r="725" spans="5:22" x14ac:dyDescent="0.25">
      <c r="E725" t="s">
        <v>99</v>
      </c>
      <c r="F725">
        <v>0</v>
      </c>
      <c r="G725">
        <v>7000</v>
      </c>
      <c r="T725" t="s">
        <v>507</v>
      </c>
      <c r="U725">
        <v>0</v>
      </c>
      <c r="V725">
        <v>0</v>
      </c>
    </row>
    <row r="726" spans="5:22" x14ac:dyDescent="0.25">
      <c r="E726" t="s">
        <v>99</v>
      </c>
      <c r="F726">
        <v>0</v>
      </c>
      <c r="G726">
        <v>0</v>
      </c>
      <c r="T726" t="s">
        <v>507</v>
      </c>
      <c r="U726">
        <v>0</v>
      </c>
      <c r="V726">
        <v>11000</v>
      </c>
    </row>
    <row r="727" spans="5:22" x14ac:dyDescent="0.25">
      <c r="E727" t="s">
        <v>99</v>
      </c>
      <c r="F727">
        <v>0</v>
      </c>
      <c r="G727">
        <v>15000</v>
      </c>
      <c r="T727" t="s">
        <v>507</v>
      </c>
      <c r="U727">
        <v>0</v>
      </c>
      <c r="V727">
        <v>0</v>
      </c>
    </row>
    <row r="728" spans="5:22" x14ac:dyDescent="0.25">
      <c r="E728" t="s">
        <v>99</v>
      </c>
      <c r="F728">
        <v>0</v>
      </c>
      <c r="G728">
        <v>0</v>
      </c>
      <c r="T728" t="s">
        <v>507</v>
      </c>
      <c r="U728">
        <v>0</v>
      </c>
      <c r="V728">
        <v>0</v>
      </c>
    </row>
    <row r="729" spans="5:22" x14ac:dyDescent="0.25">
      <c r="E729" t="s">
        <v>99</v>
      </c>
      <c r="F729">
        <v>0</v>
      </c>
      <c r="G729">
        <v>0</v>
      </c>
      <c r="T729" t="s">
        <v>507</v>
      </c>
      <c r="U729">
        <v>0</v>
      </c>
      <c r="V729">
        <v>0</v>
      </c>
    </row>
    <row r="730" spans="5:22" x14ac:dyDescent="0.25">
      <c r="E730" t="s">
        <v>99</v>
      </c>
      <c r="F730">
        <v>0</v>
      </c>
      <c r="G730">
        <v>0</v>
      </c>
      <c r="T730" t="s">
        <v>507</v>
      </c>
      <c r="U730">
        <v>0</v>
      </c>
      <c r="V730">
        <v>0</v>
      </c>
    </row>
    <row r="731" spans="5:22" x14ac:dyDescent="0.25">
      <c r="E731" t="s">
        <v>99</v>
      </c>
      <c r="F731">
        <v>0</v>
      </c>
      <c r="G731">
        <v>0</v>
      </c>
      <c r="T731" t="s">
        <v>507</v>
      </c>
      <c r="U731">
        <v>0</v>
      </c>
      <c r="V731">
        <v>0</v>
      </c>
    </row>
    <row r="732" spans="5:22" x14ac:dyDescent="0.25">
      <c r="E732" t="s">
        <v>100</v>
      </c>
      <c r="F732">
        <v>0</v>
      </c>
      <c r="G732">
        <v>0</v>
      </c>
      <c r="T732" t="s">
        <v>507</v>
      </c>
      <c r="U732">
        <v>0</v>
      </c>
      <c r="V732">
        <v>0</v>
      </c>
    </row>
    <row r="733" spans="5:22" x14ac:dyDescent="0.25">
      <c r="E733" t="s">
        <v>100</v>
      </c>
      <c r="F733">
        <v>0</v>
      </c>
      <c r="G733">
        <v>0</v>
      </c>
      <c r="T733" t="s">
        <v>507</v>
      </c>
      <c r="U733">
        <v>0</v>
      </c>
      <c r="V733">
        <v>0</v>
      </c>
    </row>
    <row r="734" spans="5:22" x14ac:dyDescent="0.25">
      <c r="E734" t="s">
        <v>100</v>
      </c>
      <c r="F734">
        <v>0</v>
      </c>
      <c r="G734">
        <v>27000</v>
      </c>
      <c r="T734" t="s">
        <v>507</v>
      </c>
      <c r="U734">
        <v>0</v>
      </c>
      <c r="V734">
        <v>0</v>
      </c>
    </row>
    <row r="735" spans="5:22" x14ac:dyDescent="0.25">
      <c r="E735" t="s">
        <v>16</v>
      </c>
      <c r="F735">
        <v>20000</v>
      </c>
      <c r="G735">
        <v>30000</v>
      </c>
      <c r="T735" t="s">
        <v>507</v>
      </c>
      <c r="U735">
        <v>0</v>
      </c>
      <c r="V735">
        <v>35000</v>
      </c>
    </row>
    <row r="736" spans="5:22" x14ac:dyDescent="0.25">
      <c r="E736" t="s">
        <v>16</v>
      </c>
      <c r="F736">
        <v>2200</v>
      </c>
      <c r="G736">
        <v>0</v>
      </c>
      <c r="T736" t="s">
        <v>507</v>
      </c>
      <c r="U736">
        <v>0</v>
      </c>
      <c r="V736">
        <v>0</v>
      </c>
    </row>
    <row r="737" spans="5:22" x14ac:dyDescent="0.25">
      <c r="E737" t="s">
        <v>16</v>
      </c>
      <c r="F737">
        <v>1800</v>
      </c>
      <c r="G737">
        <v>0</v>
      </c>
      <c r="T737" t="s">
        <v>507</v>
      </c>
      <c r="U737">
        <v>0</v>
      </c>
      <c r="V737">
        <v>0</v>
      </c>
    </row>
    <row r="738" spans="5:22" x14ac:dyDescent="0.25">
      <c r="E738" t="s">
        <v>16</v>
      </c>
      <c r="F738">
        <v>3800</v>
      </c>
      <c r="G738">
        <v>0</v>
      </c>
      <c r="T738" t="s">
        <v>507</v>
      </c>
      <c r="U738">
        <v>0</v>
      </c>
      <c r="V738">
        <v>0</v>
      </c>
    </row>
    <row r="739" spans="5:22" x14ac:dyDescent="0.25">
      <c r="E739" t="s">
        <v>16</v>
      </c>
      <c r="F739">
        <v>25000</v>
      </c>
      <c r="G739">
        <v>0</v>
      </c>
      <c r="T739" t="s">
        <v>507</v>
      </c>
      <c r="U739">
        <v>0</v>
      </c>
      <c r="V739">
        <v>0</v>
      </c>
    </row>
    <row r="740" spans="5:22" x14ac:dyDescent="0.25">
      <c r="E740" t="s">
        <v>16</v>
      </c>
      <c r="F740">
        <v>0</v>
      </c>
      <c r="G740">
        <v>0</v>
      </c>
      <c r="T740" t="s">
        <v>507</v>
      </c>
      <c r="U740">
        <v>0</v>
      </c>
      <c r="V740">
        <v>23000</v>
      </c>
    </row>
    <row r="741" spans="5:22" x14ac:dyDescent="0.25">
      <c r="E741" t="s">
        <v>16</v>
      </c>
      <c r="F741">
        <v>0</v>
      </c>
      <c r="G741">
        <v>0</v>
      </c>
      <c r="T741" t="s">
        <v>507</v>
      </c>
      <c r="U741">
        <v>0</v>
      </c>
      <c r="V741">
        <v>0</v>
      </c>
    </row>
    <row r="742" spans="5:22" x14ac:dyDescent="0.25">
      <c r="E742" t="s">
        <v>16</v>
      </c>
      <c r="F742">
        <v>0</v>
      </c>
      <c r="G742">
        <v>18000</v>
      </c>
      <c r="T742" t="s">
        <v>507</v>
      </c>
      <c r="U742">
        <v>0</v>
      </c>
      <c r="V742">
        <v>23000</v>
      </c>
    </row>
    <row r="743" spans="5:22" x14ac:dyDescent="0.25">
      <c r="E743" t="s">
        <v>16</v>
      </c>
      <c r="F743">
        <v>2800</v>
      </c>
      <c r="G743">
        <v>0</v>
      </c>
      <c r="T743" t="s">
        <v>507</v>
      </c>
      <c r="U743">
        <v>0</v>
      </c>
      <c r="V743">
        <v>0</v>
      </c>
    </row>
    <row r="744" spans="5:22" x14ac:dyDescent="0.25">
      <c r="E744" t="s">
        <v>102</v>
      </c>
      <c r="F744">
        <v>0</v>
      </c>
      <c r="G744">
        <v>0</v>
      </c>
      <c r="T744" t="s">
        <v>507</v>
      </c>
      <c r="U744">
        <v>0</v>
      </c>
      <c r="V744">
        <v>0</v>
      </c>
    </row>
    <row r="745" spans="5:22" x14ac:dyDescent="0.25">
      <c r="E745" t="s">
        <v>102</v>
      </c>
      <c r="F745">
        <v>0</v>
      </c>
      <c r="G745">
        <v>0</v>
      </c>
      <c r="T745" t="s">
        <v>507</v>
      </c>
      <c r="U745">
        <v>0</v>
      </c>
      <c r="V745">
        <v>0</v>
      </c>
    </row>
    <row r="746" spans="5:22" x14ac:dyDescent="0.25">
      <c r="E746" t="s">
        <v>102</v>
      </c>
      <c r="F746">
        <v>0</v>
      </c>
      <c r="G746">
        <v>0</v>
      </c>
      <c r="T746" t="s">
        <v>507</v>
      </c>
      <c r="U746">
        <v>0</v>
      </c>
      <c r="V746">
        <v>0</v>
      </c>
    </row>
    <row r="747" spans="5:22" x14ac:dyDescent="0.25">
      <c r="E747" t="s">
        <v>102</v>
      </c>
      <c r="F747">
        <v>34000</v>
      </c>
      <c r="G747">
        <v>0</v>
      </c>
      <c r="T747" t="s">
        <v>507</v>
      </c>
      <c r="U747">
        <v>0</v>
      </c>
      <c r="V747">
        <v>0</v>
      </c>
    </row>
    <row r="748" spans="5:22" x14ac:dyDescent="0.25">
      <c r="E748" t="s">
        <v>102</v>
      </c>
      <c r="F748">
        <v>0</v>
      </c>
      <c r="G748">
        <v>26000</v>
      </c>
      <c r="T748" t="s">
        <v>507</v>
      </c>
      <c r="U748">
        <v>0</v>
      </c>
      <c r="V748">
        <v>0</v>
      </c>
    </row>
    <row r="749" spans="5:22" x14ac:dyDescent="0.25">
      <c r="E749" t="s">
        <v>102</v>
      </c>
      <c r="F749">
        <v>0</v>
      </c>
      <c r="G749">
        <v>0</v>
      </c>
      <c r="T749" t="s">
        <v>507</v>
      </c>
      <c r="U749">
        <v>0</v>
      </c>
      <c r="V749">
        <v>0</v>
      </c>
    </row>
    <row r="750" spans="5:22" x14ac:dyDescent="0.25">
      <c r="E750" t="s">
        <v>102</v>
      </c>
      <c r="F750">
        <v>0</v>
      </c>
      <c r="G750">
        <v>7000</v>
      </c>
      <c r="T750" t="s">
        <v>507</v>
      </c>
      <c r="U750">
        <v>0</v>
      </c>
      <c r="V750">
        <v>0</v>
      </c>
    </row>
    <row r="751" spans="5:22" x14ac:dyDescent="0.25">
      <c r="E751" t="s">
        <v>102</v>
      </c>
      <c r="F751">
        <v>0</v>
      </c>
      <c r="G751">
        <v>0</v>
      </c>
      <c r="T751" t="s">
        <v>507</v>
      </c>
      <c r="U751">
        <v>0</v>
      </c>
      <c r="V751">
        <v>22000</v>
      </c>
    </row>
    <row r="752" spans="5:22" x14ac:dyDescent="0.25">
      <c r="E752" t="s">
        <v>102</v>
      </c>
      <c r="F752">
        <v>0</v>
      </c>
      <c r="G752">
        <v>0</v>
      </c>
      <c r="T752" t="s">
        <v>507</v>
      </c>
      <c r="U752">
        <v>0</v>
      </c>
      <c r="V752">
        <v>22000</v>
      </c>
    </row>
    <row r="753" spans="5:22" x14ac:dyDescent="0.25">
      <c r="E753" t="s">
        <v>102</v>
      </c>
      <c r="F753">
        <v>9000</v>
      </c>
      <c r="G753">
        <v>0</v>
      </c>
      <c r="T753" t="s">
        <v>507</v>
      </c>
      <c r="U753">
        <v>0</v>
      </c>
      <c r="V753">
        <v>0</v>
      </c>
    </row>
    <row r="754" spans="5:22" x14ac:dyDescent="0.25">
      <c r="E754" t="s">
        <v>102</v>
      </c>
      <c r="F754">
        <v>0</v>
      </c>
      <c r="G754">
        <v>0</v>
      </c>
      <c r="T754" t="s">
        <v>507</v>
      </c>
      <c r="U754">
        <v>0</v>
      </c>
      <c r="V754">
        <v>0</v>
      </c>
    </row>
    <row r="755" spans="5:22" x14ac:dyDescent="0.25">
      <c r="E755" t="s">
        <v>102</v>
      </c>
      <c r="F755">
        <v>0</v>
      </c>
      <c r="G755">
        <v>0</v>
      </c>
      <c r="T755" t="s">
        <v>507</v>
      </c>
      <c r="U755">
        <v>0</v>
      </c>
      <c r="V755">
        <v>0</v>
      </c>
    </row>
    <row r="756" spans="5:22" x14ac:dyDescent="0.25">
      <c r="E756" t="s">
        <v>102</v>
      </c>
      <c r="F756">
        <v>0</v>
      </c>
      <c r="G756">
        <v>0</v>
      </c>
      <c r="T756" t="s">
        <v>507</v>
      </c>
      <c r="U756">
        <v>0</v>
      </c>
      <c r="V756">
        <v>18000</v>
      </c>
    </row>
    <row r="757" spans="5:22" x14ac:dyDescent="0.25">
      <c r="E757" t="s">
        <v>102</v>
      </c>
      <c r="F757">
        <v>0</v>
      </c>
      <c r="G757">
        <v>0</v>
      </c>
      <c r="T757" t="s">
        <v>507</v>
      </c>
      <c r="U757">
        <v>0</v>
      </c>
      <c r="V757">
        <v>0</v>
      </c>
    </row>
    <row r="758" spans="5:22" x14ac:dyDescent="0.25">
      <c r="E758" t="s">
        <v>102</v>
      </c>
      <c r="F758">
        <v>0</v>
      </c>
      <c r="G758">
        <v>0</v>
      </c>
      <c r="T758" t="s">
        <v>507</v>
      </c>
      <c r="U758">
        <v>0</v>
      </c>
      <c r="V758">
        <v>0</v>
      </c>
    </row>
    <row r="759" spans="5:22" x14ac:dyDescent="0.25">
      <c r="E759" t="s">
        <v>102</v>
      </c>
      <c r="F759">
        <v>0</v>
      </c>
      <c r="G759">
        <v>0</v>
      </c>
      <c r="T759" t="s">
        <v>507</v>
      </c>
      <c r="U759">
        <v>0</v>
      </c>
      <c r="V759">
        <v>35000</v>
      </c>
    </row>
    <row r="760" spans="5:22" x14ac:dyDescent="0.25">
      <c r="E760" t="s">
        <v>102</v>
      </c>
      <c r="F760">
        <v>0</v>
      </c>
      <c r="G760">
        <v>0</v>
      </c>
      <c r="T760" t="s">
        <v>507</v>
      </c>
      <c r="U760">
        <v>0</v>
      </c>
      <c r="V760">
        <v>0</v>
      </c>
    </row>
    <row r="761" spans="5:22" x14ac:dyDescent="0.25">
      <c r="E761" t="s">
        <v>102</v>
      </c>
      <c r="F761">
        <v>36000</v>
      </c>
      <c r="G761">
        <v>0</v>
      </c>
      <c r="T761" t="s">
        <v>507</v>
      </c>
      <c r="U761">
        <v>0</v>
      </c>
      <c r="V761">
        <v>10000</v>
      </c>
    </row>
    <row r="762" spans="5:22" x14ac:dyDescent="0.25">
      <c r="E762" t="s">
        <v>102</v>
      </c>
      <c r="F762">
        <v>36000</v>
      </c>
      <c r="G762">
        <v>0</v>
      </c>
      <c r="T762" t="s">
        <v>507</v>
      </c>
      <c r="U762">
        <v>0</v>
      </c>
      <c r="V762">
        <v>0</v>
      </c>
    </row>
    <row r="763" spans="5:22" x14ac:dyDescent="0.25">
      <c r="E763" t="s">
        <v>102</v>
      </c>
      <c r="F763">
        <v>36000</v>
      </c>
      <c r="G763">
        <v>0</v>
      </c>
      <c r="T763" t="s">
        <v>507</v>
      </c>
      <c r="U763">
        <v>0</v>
      </c>
      <c r="V763">
        <v>0</v>
      </c>
    </row>
    <row r="764" spans="5:22" x14ac:dyDescent="0.25">
      <c r="E764" t="s">
        <v>102</v>
      </c>
      <c r="F764">
        <v>12000</v>
      </c>
      <c r="G764">
        <v>0</v>
      </c>
      <c r="T764" t="s">
        <v>507</v>
      </c>
      <c r="U764">
        <v>0</v>
      </c>
      <c r="V764">
        <v>0</v>
      </c>
    </row>
    <row r="765" spans="5:22" x14ac:dyDescent="0.25">
      <c r="E765" t="s">
        <v>102</v>
      </c>
      <c r="F765">
        <v>0</v>
      </c>
      <c r="G765">
        <v>0</v>
      </c>
      <c r="T765" t="s">
        <v>507</v>
      </c>
      <c r="U765">
        <v>0</v>
      </c>
      <c r="V765">
        <v>0</v>
      </c>
    </row>
    <row r="766" spans="5:22" x14ac:dyDescent="0.25">
      <c r="E766" t="s">
        <v>102</v>
      </c>
      <c r="F766">
        <v>0</v>
      </c>
      <c r="G766">
        <v>0</v>
      </c>
      <c r="T766" t="s">
        <v>507</v>
      </c>
      <c r="U766">
        <v>0</v>
      </c>
      <c r="V766">
        <v>10000</v>
      </c>
    </row>
    <row r="767" spans="5:22" x14ac:dyDescent="0.25">
      <c r="E767" t="s">
        <v>102</v>
      </c>
      <c r="F767">
        <v>0</v>
      </c>
      <c r="G767">
        <v>0</v>
      </c>
      <c r="T767" t="s">
        <v>507</v>
      </c>
      <c r="U767">
        <v>0</v>
      </c>
      <c r="V767">
        <v>0</v>
      </c>
    </row>
    <row r="768" spans="5:22" x14ac:dyDescent="0.25">
      <c r="E768" t="s">
        <v>102</v>
      </c>
      <c r="F768">
        <v>28000</v>
      </c>
      <c r="G768">
        <v>0</v>
      </c>
      <c r="T768" t="s">
        <v>507</v>
      </c>
      <c r="U768">
        <v>0</v>
      </c>
      <c r="V768">
        <v>0</v>
      </c>
    </row>
    <row r="769" spans="5:22" x14ac:dyDescent="0.25">
      <c r="E769" t="s">
        <v>102</v>
      </c>
      <c r="F769">
        <v>0</v>
      </c>
      <c r="G769">
        <v>0</v>
      </c>
      <c r="T769" t="s">
        <v>507</v>
      </c>
      <c r="U769">
        <v>0</v>
      </c>
      <c r="V769">
        <v>0</v>
      </c>
    </row>
    <row r="770" spans="5:22" x14ac:dyDescent="0.25">
      <c r="E770" t="s">
        <v>102</v>
      </c>
      <c r="F770">
        <v>0</v>
      </c>
      <c r="G770">
        <v>0</v>
      </c>
      <c r="T770" t="s">
        <v>507</v>
      </c>
      <c r="U770">
        <v>0</v>
      </c>
      <c r="V770">
        <v>0</v>
      </c>
    </row>
    <row r="771" spans="5:22" x14ac:dyDescent="0.25">
      <c r="E771" t="s">
        <v>102</v>
      </c>
      <c r="F771">
        <v>0</v>
      </c>
      <c r="G771">
        <v>0</v>
      </c>
      <c r="T771" t="s">
        <v>507</v>
      </c>
      <c r="U771">
        <v>0</v>
      </c>
      <c r="V771">
        <v>20000</v>
      </c>
    </row>
    <row r="772" spans="5:22" x14ac:dyDescent="0.25">
      <c r="E772" t="s">
        <v>102</v>
      </c>
      <c r="F772">
        <v>0</v>
      </c>
      <c r="G772">
        <v>0</v>
      </c>
      <c r="T772" t="s">
        <v>507</v>
      </c>
      <c r="U772">
        <v>0</v>
      </c>
      <c r="V772">
        <v>22000</v>
      </c>
    </row>
    <row r="773" spans="5:22" x14ac:dyDescent="0.25">
      <c r="E773" t="s">
        <v>102</v>
      </c>
      <c r="F773">
        <v>0</v>
      </c>
      <c r="G773">
        <v>0</v>
      </c>
      <c r="T773" t="s">
        <v>507</v>
      </c>
      <c r="U773">
        <v>0</v>
      </c>
      <c r="V773">
        <v>0</v>
      </c>
    </row>
    <row r="774" spans="5:22" x14ac:dyDescent="0.25">
      <c r="E774" t="s">
        <v>102</v>
      </c>
      <c r="F774">
        <v>0</v>
      </c>
      <c r="G774">
        <v>0</v>
      </c>
      <c r="T774" t="s">
        <v>507</v>
      </c>
      <c r="U774">
        <v>0</v>
      </c>
      <c r="V774">
        <v>0</v>
      </c>
    </row>
    <row r="775" spans="5:22" x14ac:dyDescent="0.25">
      <c r="E775" t="s">
        <v>102</v>
      </c>
      <c r="F775">
        <v>0</v>
      </c>
      <c r="G775">
        <v>0</v>
      </c>
      <c r="T775" t="s">
        <v>507</v>
      </c>
      <c r="U775">
        <v>0</v>
      </c>
      <c r="V775">
        <v>0</v>
      </c>
    </row>
    <row r="776" spans="5:22" x14ac:dyDescent="0.25">
      <c r="E776" t="s">
        <v>102</v>
      </c>
      <c r="F776">
        <v>0</v>
      </c>
      <c r="G776">
        <v>26000</v>
      </c>
      <c r="T776" t="s">
        <v>507</v>
      </c>
      <c r="U776">
        <v>0</v>
      </c>
      <c r="V776">
        <v>0</v>
      </c>
    </row>
    <row r="777" spans="5:22" x14ac:dyDescent="0.25">
      <c r="E777" t="s">
        <v>102</v>
      </c>
      <c r="F777">
        <v>36000</v>
      </c>
      <c r="G777">
        <v>0</v>
      </c>
      <c r="T777" t="s">
        <v>507</v>
      </c>
      <c r="U777">
        <v>0</v>
      </c>
      <c r="V777">
        <v>0</v>
      </c>
    </row>
    <row r="778" spans="5:22" x14ac:dyDescent="0.25">
      <c r="E778" t="s">
        <v>102</v>
      </c>
      <c r="F778">
        <v>0</v>
      </c>
      <c r="G778">
        <v>0</v>
      </c>
      <c r="T778" t="s">
        <v>507</v>
      </c>
      <c r="U778">
        <v>0</v>
      </c>
      <c r="V778">
        <v>0</v>
      </c>
    </row>
    <row r="779" spans="5:22" x14ac:dyDescent="0.25">
      <c r="E779" t="s">
        <v>102</v>
      </c>
      <c r="F779">
        <v>0</v>
      </c>
      <c r="G779">
        <v>0</v>
      </c>
      <c r="T779" t="s">
        <v>507</v>
      </c>
      <c r="U779">
        <v>0</v>
      </c>
      <c r="V779">
        <v>0</v>
      </c>
    </row>
    <row r="780" spans="5:22" x14ac:dyDescent="0.25">
      <c r="E780" t="s">
        <v>102</v>
      </c>
      <c r="F780">
        <v>0</v>
      </c>
      <c r="G780">
        <v>0</v>
      </c>
      <c r="T780" t="s">
        <v>507</v>
      </c>
      <c r="U780">
        <v>0</v>
      </c>
      <c r="V780">
        <v>0</v>
      </c>
    </row>
    <row r="781" spans="5:22" x14ac:dyDescent="0.25">
      <c r="E781" t="s">
        <v>102</v>
      </c>
      <c r="F781">
        <v>0</v>
      </c>
      <c r="G781">
        <v>26000</v>
      </c>
      <c r="T781" t="s">
        <v>507</v>
      </c>
      <c r="U781">
        <v>0</v>
      </c>
      <c r="V781">
        <v>18000</v>
      </c>
    </row>
    <row r="782" spans="5:22" x14ac:dyDescent="0.25">
      <c r="E782" t="s">
        <v>102</v>
      </c>
      <c r="F782">
        <v>36000</v>
      </c>
      <c r="G782">
        <v>0</v>
      </c>
      <c r="T782" t="s">
        <v>507</v>
      </c>
      <c r="U782">
        <v>0</v>
      </c>
      <c r="V782">
        <v>0</v>
      </c>
    </row>
    <row r="783" spans="5:22" x14ac:dyDescent="0.25">
      <c r="E783" t="s">
        <v>102</v>
      </c>
      <c r="F783">
        <v>0</v>
      </c>
      <c r="G783">
        <v>0</v>
      </c>
      <c r="T783" t="s">
        <v>507</v>
      </c>
      <c r="U783">
        <v>0</v>
      </c>
      <c r="V783">
        <v>0</v>
      </c>
    </row>
    <row r="784" spans="5:22" x14ac:dyDescent="0.25">
      <c r="E784" t="s">
        <v>102</v>
      </c>
      <c r="F784">
        <v>0</v>
      </c>
      <c r="G784">
        <v>0</v>
      </c>
      <c r="T784" t="s">
        <v>507</v>
      </c>
      <c r="U784">
        <v>0</v>
      </c>
      <c r="V784">
        <v>0</v>
      </c>
    </row>
    <row r="785" spans="5:22" x14ac:dyDescent="0.25">
      <c r="E785" t="s">
        <v>102</v>
      </c>
      <c r="F785">
        <v>0</v>
      </c>
      <c r="G785">
        <v>20000</v>
      </c>
      <c r="T785" t="s">
        <v>507</v>
      </c>
      <c r="U785">
        <v>0</v>
      </c>
      <c r="V785">
        <v>0</v>
      </c>
    </row>
    <row r="786" spans="5:22" x14ac:dyDescent="0.25">
      <c r="E786" t="s">
        <v>102</v>
      </c>
      <c r="F786">
        <v>0</v>
      </c>
      <c r="G786">
        <v>0</v>
      </c>
      <c r="T786" t="s">
        <v>507</v>
      </c>
      <c r="U786">
        <v>0</v>
      </c>
      <c r="V786">
        <v>0</v>
      </c>
    </row>
    <row r="787" spans="5:22" x14ac:dyDescent="0.25">
      <c r="E787" t="s">
        <v>102</v>
      </c>
      <c r="F787">
        <v>9000</v>
      </c>
      <c r="G787">
        <v>0</v>
      </c>
      <c r="T787" t="s">
        <v>507</v>
      </c>
      <c r="U787">
        <v>0</v>
      </c>
      <c r="V787">
        <v>0</v>
      </c>
    </row>
    <row r="788" spans="5:22" x14ac:dyDescent="0.25">
      <c r="E788" t="s">
        <v>102</v>
      </c>
      <c r="F788">
        <v>0</v>
      </c>
      <c r="G788">
        <v>0</v>
      </c>
      <c r="T788" t="s">
        <v>507</v>
      </c>
      <c r="U788">
        <v>0</v>
      </c>
      <c r="V788">
        <v>0</v>
      </c>
    </row>
    <row r="789" spans="5:22" x14ac:dyDescent="0.25">
      <c r="E789" t="s">
        <v>102</v>
      </c>
      <c r="F789">
        <v>0</v>
      </c>
      <c r="G789">
        <v>26000</v>
      </c>
      <c r="T789" t="s">
        <v>507</v>
      </c>
      <c r="U789">
        <v>0</v>
      </c>
      <c r="V789">
        <v>0</v>
      </c>
    </row>
    <row r="790" spans="5:22" x14ac:dyDescent="0.25">
      <c r="E790" t="s">
        <v>102</v>
      </c>
      <c r="F790">
        <v>0</v>
      </c>
      <c r="G790">
        <v>0</v>
      </c>
      <c r="T790" t="s">
        <v>507</v>
      </c>
      <c r="U790">
        <v>0</v>
      </c>
      <c r="V790">
        <v>0</v>
      </c>
    </row>
    <row r="791" spans="5:22" x14ac:dyDescent="0.25">
      <c r="E791" t="s">
        <v>102</v>
      </c>
      <c r="F791">
        <v>0</v>
      </c>
      <c r="G791">
        <v>26000</v>
      </c>
      <c r="T791" t="s">
        <v>507</v>
      </c>
      <c r="U791">
        <v>0</v>
      </c>
      <c r="V791">
        <v>0</v>
      </c>
    </row>
    <row r="792" spans="5:22" x14ac:dyDescent="0.25">
      <c r="E792" t="s">
        <v>10</v>
      </c>
      <c r="F792">
        <v>0</v>
      </c>
      <c r="G792">
        <v>0</v>
      </c>
      <c r="T792" t="s">
        <v>507</v>
      </c>
      <c r="U792">
        <v>0</v>
      </c>
      <c r="V792">
        <v>0</v>
      </c>
    </row>
    <row r="793" spans="5:22" x14ac:dyDescent="0.25">
      <c r="E793" t="s">
        <v>10</v>
      </c>
      <c r="F793">
        <v>0</v>
      </c>
      <c r="G793">
        <v>8000</v>
      </c>
      <c r="T793" t="s">
        <v>507</v>
      </c>
      <c r="U793">
        <v>0</v>
      </c>
      <c r="V793">
        <v>0</v>
      </c>
    </row>
    <row r="794" spans="5:22" x14ac:dyDescent="0.25">
      <c r="E794" t="s">
        <v>10</v>
      </c>
      <c r="F794">
        <v>9000</v>
      </c>
      <c r="G794">
        <v>0</v>
      </c>
      <c r="T794" t="s">
        <v>507</v>
      </c>
      <c r="U794">
        <v>0</v>
      </c>
      <c r="V794">
        <v>25000</v>
      </c>
    </row>
    <row r="795" spans="5:22" x14ac:dyDescent="0.25">
      <c r="E795" t="s">
        <v>10</v>
      </c>
      <c r="F795">
        <v>0</v>
      </c>
      <c r="G795">
        <v>8000</v>
      </c>
      <c r="T795" t="s">
        <v>507</v>
      </c>
      <c r="U795">
        <v>0</v>
      </c>
      <c r="V795">
        <v>0</v>
      </c>
    </row>
    <row r="796" spans="5:22" x14ac:dyDescent="0.25">
      <c r="E796" t="s">
        <v>51</v>
      </c>
      <c r="F796">
        <v>0</v>
      </c>
      <c r="G796">
        <v>0</v>
      </c>
      <c r="T796" t="s">
        <v>507</v>
      </c>
      <c r="U796">
        <v>0</v>
      </c>
      <c r="V796">
        <v>22000</v>
      </c>
    </row>
    <row r="797" spans="5:22" x14ac:dyDescent="0.25">
      <c r="E797" t="s">
        <v>51</v>
      </c>
      <c r="F797">
        <v>3000</v>
      </c>
      <c r="G797">
        <v>0</v>
      </c>
      <c r="T797" t="s">
        <v>507</v>
      </c>
      <c r="U797">
        <v>0</v>
      </c>
      <c r="V797">
        <v>0</v>
      </c>
    </row>
    <row r="798" spans="5:22" x14ac:dyDescent="0.25">
      <c r="E798" t="s">
        <v>51</v>
      </c>
      <c r="F798">
        <v>4000</v>
      </c>
      <c r="G798">
        <v>8000</v>
      </c>
      <c r="T798" t="s">
        <v>507</v>
      </c>
      <c r="U798">
        <v>0</v>
      </c>
      <c r="V798">
        <v>0</v>
      </c>
    </row>
    <row r="799" spans="5:22" x14ac:dyDescent="0.25">
      <c r="E799" t="s">
        <v>51</v>
      </c>
      <c r="F799">
        <v>0</v>
      </c>
      <c r="G799">
        <v>0</v>
      </c>
      <c r="T799" t="s">
        <v>507</v>
      </c>
      <c r="U799">
        <v>0</v>
      </c>
      <c r="V799">
        <v>0</v>
      </c>
    </row>
    <row r="800" spans="5:22" x14ac:dyDescent="0.25">
      <c r="E800" t="s">
        <v>51</v>
      </c>
      <c r="F800">
        <v>0</v>
      </c>
      <c r="G800">
        <v>0</v>
      </c>
      <c r="T800" t="s">
        <v>507</v>
      </c>
      <c r="U800">
        <v>0</v>
      </c>
      <c r="V800">
        <v>0</v>
      </c>
    </row>
    <row r="801" spans="5:22" x14ac:dyDescent="0.25">
      <c r="E801" t="s">
        <v>51</v>
      </c>
      <c r="F801">
        <v>3100</v>
      </c>
      <c r="G801">
        <v>0</v>
      </c>
      <c r="T801" t="s">
        <v>507</v>
      </c>
      <c r="U801">
        <v>0</v>
      </c>
      <c r="V801">
        <v>27000</v>
      </c>
    </row>
    <row r="802" spans="5:22" x14ac:dyDescent="0.25">
      <c r="E802" t="s">
        <v>51</v>
      </c>
      <c r="F802">
        <v>0</v>
      </c>
      <c r="G802">
        <v>0</v>
      </c>
      <c r="T802" t="s">
        <v>507</v>
      </c>
      <c r="U802">
        <v>0</v>
      </c>
      <c r="V802">
        <v>0</v>
      </c>
    </row>
    <row r="803" spans="5:22" x14ac:dyDescent="0.25">
      <c r="E803" t="s">
        <v>51</v>
      </c>
      <c r="F803">
        <v>0</v>
      </c>
      <c r="G803">
        <v>8000</v>
      </c>
      <c r="T803" t="s">
        <v>507</v>
      </c>
      <c r="U803">
        <v>0</v>
      </c>
      <c r="V803">
        <v>0</v>
      </c>
    </row>
    <row r="804" spans="5:22" x14ac:dyDescent="0.25">
      <c r="E804" t="s">
        <v>51</v>
      </c>
      <c r="F804">
        <v>3600</v>
      </c>
      <c r="G804">
        <v>0</v>
      </c>
      <c r="T804" t="s">
        <v>507</v>
      </c>
      <c r="U804">
        <v>0</v>
      </c>
      <c r="V804">
        <v>0</v>
      </c>
    </row>
    <row r="805" spans="5:22" x14ac:dyDescent="0.25">
      <c r="E805" t="s">
        <v>51</v>
      </c>
      <c r="F805">
        <v>6000</v>
      </c>
      <c r="G805">
        <v>12000</v>
      </c>
      <c r="T805" t="s">
        <v>507</v>
      </c>
      <c r="U805">
        <v>0</v>
      </c>
      <c r="V805">
        <v>0</v>
      </c>
    </row>
    <row r="806" spans="5:22" x14ac:dyDescent="0.25">
      <c r="E806" t="s">
        <v>51</v>
      </c>
      <c r="F806">
        <v>0</v>
      </c>
      <c r="G806">
        <v>0</v>
      </c>
      <c r="T806" t="s">
        <v>507</v>
      </c>
      <c r="U806">
        <v>0</v>
      </c>
      <c r="V806">
        <v>0</v>
      </c>
    </row>
    <row r="807" spans="5:22" x14ac:dyDescent="0.25">
      <c r="E807" t="s">
        <v>51</v>
      </c>
      <c r="F807">
        <v>3500</v>
      </c>
      <c r="G807">
        <v>0</v>
      </c>
      <c r="T807" t="s">
        <v>509</v>
      </c>
      <c r="U807">
        <v>0</v>
      </c>
      <c r="V807">
        <v>0</v>
      </c>
    </row>
    <row r="808" spans="5:22" x14ac:dyDescent="0.25">
      <c r="E808" t="s">
        <v>51</v>
      </c>
      <c r="F808">
        <v>0</v>
      </c>
      <c r="G808">
        <v>0</v>
      </c>
      <c r="T808" t="s">
        <v>509</v>
      </c>
      <c r="U808">
        <v>0</v>
      </c>
      <c r="V808">
        <v>0</v>
      </c>
    </row>
    <row r="809" spans="5:22" x14ac:dyDescent="0.25">
      <c r="E809" t="s">
        <v>51</v>
      </c>
      <c r="F809">
        <v>4000</v>
      </c>
      <c r="G809">
        <v>0</v>
      </c>
      <c r="T809" t="s">
        <v>509</v>
      </c>
      <c r="U809">
        <v>0</v>
      </c>
      <c r="V809">
        <v>0</v>
      </c>
    </row>
    <row r="810" spans="5:22" x14ac:dyDescent="0.25">
      <c r="E810" t="s">
        <v>51</v>
      </c>
      <c r="F810">
        <v>7000</v>
      </c>
      <c r="G810">
        <v>0</v>
      </c>
      <c r="T810" t="s">
        <v>509</v>
      </c>
      <c r="U810">
        <v>0</v>
      </c>
      <c r="V810">
        <v>0</v>
      </c>
    </row>
    <row r="811" spans="5:22" x14ac:dyDescent="0.25">
      <c r="E811" t="s">
        <v>51</v>
      </c>
      <c r="F811">
        <v>4500</v>
      </c>
      <c r="G811">
        <v>0</v>
      </c>
      <c r="T811" t="s">
        <v>509</v>
      </c>
      <c r="U811">
        <v>0</v>
      </c>
      <c r="V811">
        <v>0</v>
      </c>
    </row>
    <row r="812" spans="5:22" x14ac:dyDescent="0.25">
      <c r="E812" t="s">
        <v>51</v>
      </c>
      <c r="F812">
        <v>1200</v>
      </c>
      <c r="G812">
        <v>6900</v>
      </c>
      <c r="T812" t="s">
        <v>509</v>
      </c>
      <c r="U812">
        <v>0</v>
      </c>
      <c r="V812">
        <v>0</v>
      </c>
    </row>
    <row r="813" spans="5:22" x14ac:dyDescent="0.25">
      <c r="E813" t="s">
        <v>51</v>
      </c>
      <c r="F813">
        <v>0</v>
      </c>
      <c r="G813">
        <v>0</v>
      </c>
      <c r="T813" t="s">
        <v>509</v>
      </c>
      <c r="U813">
        <v>0</v>
      </c>
      <c r="V813">
        <v>0</v>
      </c>
    </row>
    <row r="814" spans="5:22" x14ac:dyDescent="0.25">
      <c r="E814" t="s">
        <v>51</v>
      </c>
      <c r="F814">
        <v>0</v>
      </c>
      <c r="G814">
        <v>6900</v>
      </c>
      <c r="T814" t="s">
        <v>509</v>
      </c>
      <c r="U814">
        <v>0</v>
      </c>
      <c r="V814">
        <v>14000</v>
      </c>
    </row>
    <row r="815" spans="5:22" x14ac:dyDescent="0.25">
      <c r="E815" t="s">
        <v>51</v>
      </c>
      <c r="F815">
        <v>2900</v>
      </c>
      <c r="G815">
        <v>0</v>
      </c>
      <c r="T815" t="s">
        <v>509</v>
      </c>
      <c r="U815">
        <v>0</v>
      </c>
      <c r="V815">
        <v>0</v>
      </c>
    </row>
    <row r="816" spans="5:22" x14ac:dyDescent="0.25">
      <c r="E816" t="s">
        <v>51</v>
      </c>
      <c r="F816">
        <v>6000</v>
      </c>
      <c r="G816">
        <v>12000</v>
      </c>
      <c r="T816" t="s">
        <v>509</v>
      </c>
      <c r="U816">
        <v>0</v>
      </c>
      <c r="V816">
        <v>0</v>
      </c>
    </row>
    <row r="817" spans="5:22" x14ac:dyDescent="0.25">
      <c r="E817" t="s">
        <v>51</v>
      </c>
      <c r="F817">
        <v>0</v>
      </c>
      <c r="G817">
        <v>0</v>
      </c>
      <c r="T817" t="s">
        <v>510</v>
      </c>
      <c r="U817">
        <v>0</v>
      </c>
      <c r="V817">
        <v>0</v>
      </c>
    </row>
    <row r="818" spans="5:22" x14ac:dyDescent="0.25">
      <c r="E818" t="s">
        <v>51</v>
      </c>
      <c r="F818">
        <v>0</v>
      </c>
      <c r="G818">
        <v>0</v>
      </c>
      <c r="T818" t="s">
        <v>510</v>
      </c>
      <c r="U818">
        <v>0</v>
      </c>
      <c r="V818">
        <v>0</v>
      </c>
    </row>
    <row r="819" spans="5:22" x14ac:dyDescent="0.25">
      <c r="E819" t="s">
        <v>51</v>
      </c>
      <c r="F819">
        <v>5000</v>
      </c>
      <c r="G819">
        <v>0</v>
      </c>
      <c r="T819" t="s">
        <v>510</v>
      </c>
      <c r="U819">
        <v>0</v>
      </c>
      <c r="V819">
        <v>0</v>
      </c>
    </row>
    <row r="820" spans="5:22" x14ac:dyDescent="0.25">
      <c r="E820" t="s">
        <v>52</v>
      </c>
      <c r="F820">
        <v>0</v>
      </c>
      <c r="G820">
        <v>0</v>
      </c>
      <c r="T820" t="s">
        <v>510</v>
      </c>
      <c r="U820">
        <v>0</v>
      </c>
      <c r="V820">
        <v>10000</v>
      </c>
    </row>
    <row r="821" spans="5:22" x14ac:dyDescent="0.25">
      <c r="E821" t="s">
        <v>52</v>
      </c>
      <c r="F821">
        <v>6000</v>
      </c>
      <c r="G821">
        <v>0</v>
      </c>
      <c r="T821" t="s">
        <v>510</v>
      </c>
      <c r="U821">
        <v>0</v>
      </c>
      <c r="V821">
        <v>0</v>
      </c>
    </row>
    <row r="822" spans="5:22" x14ac:dyDescent="0.25">
      <c r="E822" t="s">
        <v>52</v>
      </c>
      <c r="F822">
        <v>6000</v>
      </c>
      <c r="G822">
        <v>0</v>
      </c>
      <c r="T822" t="s">
        <v>510</v>
      </c>
      <c r="U822">
        <v>0</v>
      </c>
      <c r="V822">
        <v>0</v>
      </c>
    </row>
    <row r="823" spans="5:22" x14ac:dyDescent="0.25">
      <c r="E823" t="s">
        <v>52</v>
      </c>
      <c r="F823">
        <v>0</v>
      </c>
      <c r="G823">
        <v>0</v>
      </c>
      <c r="T823" t="s">
        <v>510</v>
      </c>
      <c r="U823">
        <v>0</v>
      </c>
      <c r="V823">
        <v>0</v>
      </c>
    </row>
    <row r="824" spans="5:22" x14ac:dyDescent="0.25">
      <c r="E824" t="s">
        <v>52</v>
      </c>
      <c r="F824">
        <v>6000</v>
      </c>
      <c r="G824">
        <v>12000</v>
      </c>
      <c r="T824" t="s">
        <v>510</v>
      </c>
      <c r="U824">
        <v>0</v>
      </c>
      <c r="V824">
        <v>0</v>
      </c>
    </row>
    <row r="825" spans="5:22" x14ac:dyDescent="0.25">
      <c r="E825" t="s">
        <v>52</v>
      </c>
      <c r="F825">
        <v>5000</v>
      </c>
      <c r="G825">
        <v>0</v>
      </c>
      <c r="T825" t="s">
        <v>510</v>
      </c>
      <c r="U825">
        <v>0</v>
      </c>
      <c r="V825">
        <v>0</v>
      </c>
    </row>
    <row r="826" spans="5:22" x14ac:dyDescent="0.25">
      <c r="E826" t="s">
        <v>52</v>
      </c>
      <c r="F826">
        <v>6000</v>
      </c>
      <c r="G826">
        <v>0</v>
      </c>
      <c r="T826" t="s">
        <v>510</v>
      </c>
      <c r="U826">
        <v>0</v>
      </c>
      <c r="V826">
        <v>0</v>
      </c>
    </row>
    <row r="827" spans="5:22" x14ac:dyDescent="0.25">
      <c r="E827" t="s">
        <v>52</v>
      </c>
      <c r="F827">
        <v>6000</v>
      </c>
      <c r="G827">
        <v>0</v>
      </c>
      <c r="T827" t="s">
        <v>510</v>
      </c>
      <c r="U827">
        <v>0</v>
      </c>
      <c r="V827">
        <v>0</v>
      </c>
    </row>
    <row r="828" spans="5:22" x14ac:dyDescent="0.25">
      <c r="E828" t="s">
        <v>52</v>
      </c>
      <c r="F828">
        <v>0</v>
      </c>
      <c r="G828">
        <v>16000</v>
      </c>
      <c r="T828" t="s">
        <v>510</v>
      </c>
      <c r="U828">
        <v>0</v>
      </c>
      <c r="V828">
        <v>0</v>
      </c>
    </row>
    <row r="829" spans="5:22" x14ac:dyDescent="0.25">
      <c r="E829" t="s">
        <v>52</v>
      </c>
      <c r="F829">
        <v>12000</v>
      </c>
      <c r="G829">
        <v>0</v>
      </c>
      <c r="T829" t="s">
        <v>510</v>
      </c>
      <c r="U829">
        <v>0</v>
      </c>
      <c r="V829">
        <v>0</v>
      </c>
    </row>
    <row r="830" spans="5:22" x14ac:dyDescent="0.25">
      <c r="E830" t="s">
        <v>52</v>
      </c>
      <c r="F830">
        <v>0</v>
      </c>
      <c r="G830">
        <v>0</v>
      </c>
      <c r="T830" t="s">
        <v>293</v>
      </c>
      <c r="U830">
        <v>0</v>
      </c>
      <c r="V830">
        <v>45000</v>
      </c>
    </row>
    <row r="831" spans="5:22" x14ac:dyDescent="0.25">
      <c r="E831" t="s">
        <v>52</v>
      </c>
      <c r="F831">
        <v>0</v>
      </c>
      <c r="G831">
        <v>0</v>
      </c>
      <c r="T831" t="s">
        <v>293</v>
      </c>
      <c r="U831">
        <v>0</v>
      </c>
      <c r="V831">
        <v>0</v>
      </c>
    </row>
    <row r="832" spans="5:22" x14ac:dyDescent="0.25">
      <c r="E832" t="s">
        <v>52</v>
      </c>
      <c r="F832">
        <v>0</v>
      </c>
      <c r="G832">
        <v>16000</v>
      </c>
      <c r="T832" t="s">
        <v>293</v>
      </c>
      <c r="U832">
        <v>0</v>
      </c>
      <c r="V832">
        <v>0</v>
      </c>
    </row>
    <row r="833" spans="5:22" x14ac:dyDescent="0.25">
      <c r="E833" t="s">
        <v>52</v>
      </c>
      <c r="F833">
        <v>5000</v>
      </c>
      <c r="G833">
        <v>0</v>
      </c>
      <c r="T833" t="s">
        <v>293</v>
      </c>
      <c r="U833">
        <v>0</v>
      </c>
      <c r="V833">
        <v>0</v>
      </c>
    </row>
    <row r="834" spans="5:22" x14ac:dyDescent="0.25">
      <c r="E834" t="s">
        <v>53</v>
      </c>
      <c r="F834">
        <v>6000</v>
      </c>
      <c r="G834">
        <v>12000</v>
      </c>
      <c r="T834" t="s">
        <v>295</v>
      </c>
      <c r="U834">
        <v>0</v>
      </c>
      <c r="V834">
        <v>25000</v>
      </c>
    </row>
    <row r="835" spans="5:22" x14ac:dyDescent="0.25">
      <c r="E835" t="s">
        <v>53</v>
      </c>
      <c r="F835">
        <v>7000</v>
      </c>
      <c r="G835">
        <v>0</v>
      </c>
      <c r="T835" t="s">
        <v>295</v>
      </c>
      <c r="U835">
        <v>0</v>
      </c>
      <c r="V835">
        <v>25000</v>
      </c>
    </row>
    <row r="836" spans="5:22" x14ac:dyDescent="0.25">
      <c r="E836" t="s">
        <v>53</v>
      </c>
      <c r="F836">
        <v>7000</v>
      </c>
      <c r="G836">
        <v>0</v>
      </c>
      <c r="T836" t="s">
        <v>295</v>
      </c>
      <c r="U836">
        <v>0</v>
      </c>
      <c r="V836">
        <v>45000</v>
      </c>
    </row>
    <row r="837" spans="5:22" x14ac:dyDescent="0.25">
      <c r="E837" t="s">
        <v>53</v>
      </c>
      <c r="F837">
        <v>6000</v>
      </c>
      <c r="G837">
        <v>0</v>
      </c>
      <c r="T837" t="s">
        <v>295</v>
      </c>
      <c r="U837">
        <v>0</v>
      </c>
      <c r="V837">
        <v>0</v>
      </c>
    </row>
    <row r="838" spans="5:22" x14ac:dyDescent="0.25">
      <c r="E838" t="s">
        <v>53</v>
      </c>
      <c r="F838">
        <v>0</v>
      </c>
      <c r="G838">
        <v>0</v>
      </c>
      <c r="T838" t="s">
        <v>295</v>
      </c>
      <c r="U838">
        <v>0</v>
      </c>
      <c r="V838">
        <v>0</v>
      </c>
    </row>
    <row r="839" spans="5:22" x14ac:dyDescent="0.25">
      <c r="E839" t="s">
        <v>53</v>
      </c>
      <c r="F839">
        <v>7000</v>
      </c>
      <c r="G839">
        <v>0</v>
      </c>
      <c r="T839" t="s">
        <v>295</v>
      </c>
      <c r="U839">
        <v>0</v>
      </c>
      <c r="V839">
        <v>35000</v>
      </c>
    </row>
    <row r="840" spans="5:22" x14ac:dyDescent="0.25">
      <c r="E840" t="s">
        <v>53</v>
      </c>
      <c r="F840">
        <v>7000</v>
      </c>
      <c r="G840">
        <v>0</v>
      </c>
      <c r="T840" t="s">
        <v>295</v>
      </c>
      <c r="U840">
        <v>0</v>
      </c>
      <c r="V840">
        <v>25000</v>
      </c>
    </row>
    <row r="841" spans="5:22" x14ac:dyDescent="0.25">
      <c r="E841" t="s">
        <v>53</v>
      </c>
      <c r="F841">
        <v>9500</v>
      </c>
      <c r="G841">
        <v>0</v>
      </c>
      <c r="T841" t="s">
        <v>295</v>
      </c>
      <c r="U841">
        <v>0</v>
      </c>
      <c r="V841">
        <v>25000</v>
      </c>
    </row>
    <row r="842" spans="5:22" x14ac:dyDescent="0.25">
      <c r="E842" t="s">
        <v>53</v>
      </c>
      <c r="F842">
        <v>0</v>
      </c>
      <c r="G842">
        <v>16000</v>
      </c>
      <c r="T842" t="s">
        <v>295</v>
      </c>
      <c r="U842">
        <v>0</v>
      </c>
      <c r="V842">
        <v>40000</v>
      </c>
    </row>
    <row r="843" spans="5:22" x14ac:dyDescent="0.25">
      <c r="E843" t="s">
        <v>53</v>
      </c>
      <c r="F843">
        <v>10000</v>
      </c>
      <c r="G843">
        <v>0</v>
      </c>
      <c r="T843" t="s">
        <v>295</v>
      </c>
      <c r="U843">
        <v>0</v>
      </c>
      <c r="V843">
        <v>0</v>
      </c>
    </row>
    <row r="844" spans="5:22" x14ac:dyDescent="0.25">
      <c r="E844" t="s">
        <v>54</v>
      </c>
      <c r="F844">
        <v>0</v>
      </c>
      <c r="G844">
        <v>0</v>
      </c>
      <c r="T844" t="s">
        <v>295</v>
      </c>
      <c r="U844">
        <v>0</v>
      </c>
      <c r="V844">
        <v>0</v>
      </c>
    </row>
    <row r="845" spans="5:22" x14ac:dyDescent="0.25">
      <c r="E845" t="s">
        <v>54</v>
      </c>
      <c r="F845">
        <v>24000</v>
      </c>
      <c r="G845">
        <v>0</v>
      </c>
      <c r="T845" t="s">
        <v>295</v>
      </c>
      <c r="U845">
        <v>0</v>
      </c>
      <c r="V845">
        <v>0</v>
      </c>
    </row>
    <row r="846" spans="5:22" x14ac:dyDescent="0.25">
      <c r="E846" t="s">
        <v>54</v>
      </c>
      <c r="F846">
        <v>15000</v>
      </c>
      <c r="G846">
        <v>0</v>
      </c>
      <c r="T846" t="s">
        <v>295</v>
      </c>
      <c r="U846">
        <v>0</v>
      </c>
      <c r="V846">
        <v>0</v>
      </c>
    </row>
    <row r="847" spans="5:22" x14ac:dyDescent="0.25">
      <c r="E847" t="s">
        <v>54</v>
      </c>
      <c r="F847">
        <v>16000</v>
      </c>
      <c r="G847">
        <v>0</v>
      </c>
      <c r="T847" t="s">
        <v>295</v>
      </c>
      <c r="U847">
        <v>0</v>
      </c>
      <c r="V847">
        <v>25000</v>
      </c>
    </row>
    <row r="848" spans="5:22" x14ac:dyDescent="0.25">
      <c r="E848" t="s">
        <v>54</v>
      </c>
      <c r="F848">
        <v>16000</v>
      </c>
      <c r="G848">
        <v>0</v>
      </c>
      <c r="T848" t="s">
        <v>295</v>
      </c>
      <c r="U848">
        <v>0</v>
      </c>
      <c r="V848">
        <v>45000</v>
      </c>
    </row>
    <row r="849" spans="5:22" x14ac:dyDescent="0.25">
      <c r="E849" t="s">
        <v>54</v>
      </c>
      <c r="F849">
        <v>6500</v>
      </c>
      <c r="G849">
        <v>0</v>
      </c>
      <c r="T849" t="s">
        <v>295</v>
      </c>
      <c r="U849">
        <v>0</v>
      </c>
      <c r="V849">
        <v>0</v>
      </c>
    </row>
    <row r="850" spans="5:22" x14ac:dyDescent="0.25">
      <c r="E850" t="s">
        <v>54</v>
      </c>
      <c r="F850">
        <v>16000</v>
      </c>
      <c r="G850">
        <v>0</v>
      </c>
      <c r="T850" t="s">
        <v>295</v>
      </c>
      <c r="U850">
        <v>0</v>
      </c>
      <c r="V850">
        <v>0</v>
      </c>
    </row>
    <row r="851" spans="5:22" x14ac:dyDescent="0.25">
      <c r="E851" t="s">
        <v>54</v>
      </c>
      <c r="F851">
        <v>0</v>
      </c>
      <c r="G851">
        <v>0</v>
      </c>
      <c r="T851" t="s">
        <v>295</v>
      </c>
      <c r="U851">
        <v>0</v>
      </c>
      <c r="V851">
        <v>0</v>
      </c>
    </row>
    <row r="852" spans="5:22" x14ac:dyDescent="0.25">
      <c r="E852" t="s">
        <v>54</v>
      </c>
      <c r="F852">
        <v>12000</v>
      </c>
      <c r="G852">
        <v>0</v>
      </c>
      <c r="T852" t="s">
        <v>295</v>
      </c>
      <c r="U852">
        <v>0</v>
      </c>
      <c r="V852">
        <v>0</v>
      </c>
    </row>
    <row r="853" spans="5:22" x14ac:dyDescent="0.25">
      <c r="E853" t="s">
        <v>54</v>
      </c>
      <c r="F853">
        <v>8000</v>
      </c>
      <c r="G853">
        <v>0</v>
      </c>
      <c r="T853" t="s">
        <v>295</v>
      </c>
      <c r="U853">
        <v>0</v>
      </c>
      <c r="V853">
        <v>0</v>
      </c>
    </row>
    <row r="854" spans="5:22" x14ac:dyDescent="0.25">
      <c r="E854" t="s">
        <v>54</v>
      </c>
      <c r="F854">
        <v>10000</v>
      </c>
      <c r="G854">
        <v>0</v>
      </c>
      <c r="T854" t="s">
        <v>295</v>
      </c>
      <c r="U854">
        <v>0</v>
      </c>
      <c r="V854">
        <v>0</v>
      </c>
    </row>
    <row r="855" spans="5:22" x14ac:dyDescent="0.25">
      <c r="E855" t="s">
        <v>54</v>
      </c>
      <c r="F855">
        <v>11000</v>
      </c>
      <c r="G855">
        <v>0</v>
      </c>
      <c r="T855" t="s">
        <v>295</v>
      </c>
      <c r="U855">
        <v>0</v>
      </c>
      <c r="V855">
        <v>0</v>
      </c>
    </row>
    <row r="856" spans="5:22" x14ac:dyDescent="0.25">
      <c r="E856" t="s">
        <v>54</v>
      </c>
      <c r="F856">
        <v>16000</v>
      </c>
      <c r="G856">
        <v>0</v>
      </c>
      <c r="T856" t="s">
        <v>295</v>
      </c>
      <c r="U856">
        <v>0</v>
      </c>
      <c r="V856">
        <v>0</v>
      </c>
    </row>
    <row r="857" spans="5:22" x14ac:dyDescent="0.25">
      <c r="E857" t="s">
        <v>54</v>
      </c>
      <c r="F857">
        <v>10000</v>
      </c>
      <c r="G857">
        <v>0</v>
      </c>
      <c r="T857" t="s">
        <v>295</v>
      </c>
      <c r="U857">
        <v>0</v>
      </c>
      <c r="V857">
        <v>0</v>
      </c>
    </row>
    <row r="858" spans="5:22" x14ac:dyDescent="0.25">
      <c r="E858" t="s">
        <v>54</v>
      </c>
      <c r="F858">
        <v>24000</v>
      </c>
      <c r="G858">
        <v>0</v>
      </c>
      <c r="T858" t="s">
        <v>295</v>
      </c>
      <c r="U858">
        <v>0</v>
      </c>
      <c r="V858">
        <v>0</v>
      </c>
    </row>
    <row r="859" spans="5:22" x14ac:dyDescent="0.25">
      <c r="E859" t="s">
        <v>54</v>
      </c>
      <c r="F859">
        <v>16250</v>
      </c>
      <c r="G859">
        <v>0</v>
      </c>
      <c r="T859" t="s">
        <v>295</v>
      </c>
      <c r="U859">
        <v>0</v>
      </c>
      <c r="V859">
        <v>0</v>
      </c>
    </row>
    <row r="860" spans="5:22" x14ac:dyDescent="0.25">
      <c r="E860" t="s">
        <v>54</v>
      </c>
      <c r="F860">
        <v>20000</v>
      </c>
      <c r="G860">
        <v>0</v>
      </c>
      <c r="T860" t="s">
        <v>297</v>
      </c>
      <c r="U860">
        <v>0</v>
      </c>
      <c r="V860">
        <v>0</v>
      </c>
    </row>
    <row r="861" spans="5:22" x14ac:dyDescent="0.25">
      <c r="E861" t="s">
        <v>55</v>
      </c>
      <c r="F861">
        <v>0</v>
      </c>
      <c r="G861">
        <v>0</v>
      </c>
      <c r="T861" t="s">
        <v>297</v>
      </c>
      <c r="U861">
        <v>0</v>
      </c>
      <c r="V861">
        <v>0</v>
      </c>
    </row>
    <row r="862" spans="5:22" x14ac:dyDescent="0.25">
      <c r="E862" t="s">
        <v>55</v>
      </c>
      <c r="F862">
        <v>30000</v>
      </c>
      <c r="G862">
        <v>0</v>
      </c>
      <c r="T862" t="s">
        <v>297</v>
      </c>
      <c r="U862">
        <v>0</v>
      </c>
      <c r="V862">
        <v>0</v>
      </c>
    </row>
    <row r="863" spans="5:22" x14ac:dyDescent="0.25">
      <c r="E863" t="s">
        <v>55</v>
      </c>
      <c r="F863">
        <v>30000</v>
      </c>
      <c r="G863">
        <v>0</v>
      </c>
      <c r="T863" t="s">
        <v>297</v>
      </c>
      <c r="U863">
        <v>0</v>
      </c>
      <c r="V863">
        <v>45000</v>
      </c>
    </row>
    <row r="864" spans="5:22" x14ac:dyDescent="0.25">
      <c r="E864" t="s">
        <v>55</v>
      </c>
      <c r="F864">
        <v>28000</v>
      </c>
      <c r="G864">
        <v>0</v>
      </c>
      <c r="T864" t="s">
        <v>297</v>
      </c>
      <c r="U864">
        <v>0</v>
      </c>
      <c r="V864">
        <v>0</v>
      </c>
    </row>
    <row r="865" spans="5:22" x14ac:dyDescent="0.25">
      <c r="E865" t="s">
        <v>55</v>
      </c>
      <c r="F865">
        <v>25000</v>
      </c>
      <c r="G865">
        <v>0</v>
      </c>
      <c r="T865" t="s">
        <v>297</v>
      </c>
      <c r="U865">
        <v>0</v>
      </c>
      <c r="V865">
        <v>0</v>
      </c>
    </row>
    <row r="866" spans="5:22" x14ac:dyDescent="0.25">
      <c r="E866" t="s">
        <v>55</v>
      </c>
      <c r="F866">
        <v>17000</v>
      </c>
      <c r="G866">
        <v>0</v>
      </c>
      <c r="T866" t="s">
        <v>297</v>
      </c>
      <c r="U866">
        <v>0</v>
      </c>
      <c r="V866">
        <v>0</v>
      </c>
    </row>
    <row r="867" spans="5:22" x14ac:dyDescent="0.25">
      <c r="E867" t="s">
        <v>55</v>
      </c>
      <c r="F867">
        <v>40000</v>
      </c>
      <c r="G867">
        <v>0</v>
      </c>
      <c r="T867" t="s">
        <v>299</v>
      </c>
      <c r="U867">
        <v>0</v>
      </c>
      <c r="V867">
        <v>0</v>
      </c>
    </row>
    <row r="868" spans="5:22" x14ac:dyDescent="0.25">
      <c r="E868" t="s">
        <v>435</v>
      </c>
      <c r="F868">
        <v>0</v>
      </c>
      <c r="G868">
        <v>0</v>
      </c>
      <c r="T868" t="s">
        <v>299</v>
      </c>
      <c r="U868">
        <v>0</v>
      </c>
      <c r="V868">
        <v>0</v>
      </c>
    </row>
    <row r="869" spans="5:22" x14ac:dyDescent="0.25">
      <c r="E869" t="s">
        <v>435</v>
      </c>
      <c r="F869">
        <v>0</v>
      </c>
      <c r="G869">
        <v>0</v>
      </c>
      <c r="T869" t="s">
        <v>299</v>
      </c>
      <c r="U869">
        <v>0</v>
      </c>
      <c r="V869">
        <v>0</v>
      </c>
    </row>
    <row r="870" spans="5:22" x14ac:dyDescent="0.25">
      <c r="E870" t="s">
        <v>435</v>
      </c>
      <c r="F870">
        <v>8000</v>
      </c>
      <c r="G870">
        <v>0</v>
      </c>
      <c r="T870" t="s">
        <v>299</v>
      </c>
      <c r="U870">
        <v>0</v>
      </c>
      <c r="V870">
        <v>0</v>
      </c>
    </row>
    <row r="871" spans="5:22" x14ac:dyDescent="0.25">
      <c r="E871" t="s">
        <v>435</v>
      </c>
      <c r="F871">
        <v>0</v>
      </c>
      <c r="G871">
        <v>0</v>
      </c>
      <c r="T871" t="s">
        <v>299</v>
      </c>
      <c r="U871">
        <v>0</v>
      </c>
      <c r="V871">
        <v>0</v>
      </c>
    </row>
    <row r="872" spans="5:22" x14ac:dyDescent="0.25">
      <c r="E872" t="s">
        <v>435</v>
      </c>
      <c r="F872">
        <v>1200</v>
      </c>
      <c r="G872">
        <v>0</v>
      </c>
      <c r="T872" t="s">
        <v>299</v>
      </c>
      <c r="U872">
        <v>0</v>
      </c>
      <c r="V872">
        <v>0</v>
      </c>
    </row>
    <row r="873" spans="5:22" x14ac:dyDescent="0.25">
      <c r="E873" t="s">
        <v>437</v>
      </c>
      <c r="F873">
        <v>0</v>
      </c>
      <c r="G873">
        <v>0</v>
      </c>
      <c r="T873" t="s">
        <v>299</v>
      </c>
      <c r="U873">
        <v>0</v>
      </c>
      <c r="V873">
        <v>0</v>
      </c>
    </row>
    <row r="874" spans="5:22" x14ac:dyDescent="0.25">
      <c r="E874" t="s">
        <v>437</v>
      </c>
      <c r="F874">
        <v>0</v>
      </c>
      <c r="G874">
        <v>0</v>
      </c>
      <c r="T874" t="s">
        <v>299</v>
      </c>
      <c r="U874">
        <v>0</v>
      </c>
      <c r="V874">
        <v>0</v>
      </c>
    </row>
    <row r="875" spans="5:22" x14ac:dyDescent="0.25">
      <c r="E875" t="s">
        <v>437</v>
      </c>
      <c r="F875">
        <v>0</v>
      </c>
      <c r="G875">
        <v>0</v>
      </c>
      <c r="T875" t="s">
        <v>299</v>
      </c>
      <c r="U875">
        <v>0</v>
      </c>
      <c r="V875">
        <v>0</v>
      </c>
    </row>
    <row r="876" spans="5:22" x14ac:dyDescent="0.25">
      <c r="E876" t="s">
        <v>437</v>
      </c>
      <c r="F876">
        <v>0</v>
      </c>
      <c r="G876">
        <v>0</v>
      </c>
      <c r="T876" t="s">
        <v>299</v>
      </c>
      <c r="U876">
        <v>0</v>
      </c>
      <c r="V876">
        <v>0</v>
      </c>
    </row>
    <row r="877" spans="5:22" x14ac:dyDescent="0.25">
      <c r="E877" t="s">
        <v>437</v>
      </c>
      <c r="F877">
        <v>0</v>
      </c>
      <c r="G877">
        <v>0</v>
      </c>
      <c r="T877" t="s">
        <v>299</v>
      </c>
      <c r="U877">
        <v>0</v>
      </c>
      <c r="V877">
        <v>0</v>
      </c>
    </row>
    <row r="878" spans="5:22" x14ac:dyDescent="0.25">
      <c r="E878" t="s">
        <v>437</v>
      </c>
      <c r="F878">
        <v>0</v>
      </c>
      <c r="G878">
        <v>0</v>
      </c>
      <c r="T878" t="s">
        <v>302</v>
      </c>
      <c r="U878">
        <v>0</v>
      </c>
      <c r="V878">
        <v>0</v>
      </c>
    </row>
    <row r="879" spans="5:22" x14ac:dyDescent="0.25">
      <c r="E879" t="s">
        <v>437</v>
      </c>
      <c r="F879">
        <v>0</v>
      </c>
      <c r="G879">
        <v>0</v>
      </c>
      <c r="T879" t="s">
        <v>302</v>
      </c>
      <c r="U879">
        <v>0</v>
      </c>
      <c r="V879">
        <v>0</v>
      </c>
    </row>
    <row r="880" spans="5:22" x14ac:dyDescent="0.25">
      <c r="E880" t="s">
        <v>437</v>
      </c>
      <c r="F880">
        <v>0</v>
      </c>
      <c r="G880">
        <v>0</v>
      </c>
      <c r="T880" t="s">
        <v>302</v>
      </c>
      <c r="U880">
        <v>0</v>
      </c>
      <c r="V880">
        <v>0</v>
      </c>
    </row>
    <row r="881" spans="5:22" x14ac:dyDescent="0.25">
      <c r="E881" t="s">
        <v>437</v>
      </c>
      <c r="F881">
        <v>0</v>
      </c>
      <c r="G881">
        <v>0</v>
      </c>
      <c r="T881" t="s">
        <v>302</v>
      </c>
      <c r="U881">
        <v>0</v>
      </c>
      <c r="V881">
        <v>0</v>
      </c>
    </row>
    <row r="882" spans="5:22" x14ac:dyDescent="0.25">
      <c r="E882" t="s">
        <v>437</v>
      </c>
      <c r="F882">
        <v>0</v>
      </c>
      <c r="G882">
        <v>0</v>
      </c>
      <c r="T882" t="s">
        <v>302</v>
      </c>
      <c r="U882">
        <v>0</v>
      </c>
      <c r="V882">
        <v>0</v>
      </c>
    </row>
    <row r="883" spans="5:22" x14ac:dyDescent="0.25">
      <c r="E883" t="s">
        <v>437</v>
      </c>
      <c r="F883">
        <v>0</v>
      </c>
      <c r="G883">
        <v>0</v>
      </c>
      <c r="T883" t="s">
        <v>302</v>
      </c>
      <c r="U883">
        <v>0</v>
      </c>
      <c r="V883">
        <v>0</v>
      </c>
    </row>
    <row r="884" spans="5:22" x14ac:dyDescent="0.25">
      <c r="E884" t="s">
        <v>437</v>
      </c>
      <c r="F884">
        <v>0</v>
      </c>
      <c r="G884">
        <v>0</v>
      </c>
      <c r="T884" t="s">
        <v>302</v>
      </c>
      <c r="U884">
        <v>0</v>
      </c>
      <c r="V884">
        <v>0</v>
      </c>
    </row>
    <row r="885" spans="5:22" x14ac:dyDescent="0.25">
      <c r="E885" t="s">
        <v>437</v>
      </c>
      <c r="F885">
        <v>0</v>
      </c>
      <c r="G885">
        <v>0</v>
      </c>
      <c r="T885" t="s">
        <v>302</v>
      </c>
      <c r="U885">
        <v>0</v>
      </c>
      <c r="V885">
        <v>0</v>
      </c>
    </row>
    <row r="886" spans="5:22" x14ac:dyDescent="0.25">
      <c r="E886" t="s">
        <v>437</v>
      </c>
      <c r="F886">
        <v>0</v>
      </c>
      <c r="G886">
        <v>0</v>
      </c>
      <c r="T886" t="s">
        <v>302</v>
      </c>
      <c r="U886">
        <v>0</v>
      </c>
      <c r="V886">
        <v>0</v>
      </c>
    </row>
    <row r="887" spans="5:22" x14ac:dyDescent="0.25">
      <c r="E887" t="s">
        <v>437</v>
      </c>
      <c r="F887">
        <v>0</v>
      </c>
      <c r="G887">
        <v>0</v>
      </c>
      <c r="T887" t="s">
        <v>302</v>
      </c>
      <c r="U887">
        <v>0</v>
      </c>
      <c r="V887">
        <v>0</v>
      </c>
    </row>
    <row r="888" spans="5:22" x14ac:dyDescent="0.25">
      <c r="E888" t="s">
        <v>437</v>
      </c>
      <c r="F888">
        <v>0</v>
      </c>
      <c r="G888">
        <v>0</v>
      </c>
      <c r="T888" t="s">
        <v>302</v>
      </c>
      <c r="U888">
        <v>0</v>
      </c>
      <c r="V888">
        <v>0</v>
      </c>
    </row>
    <row r="889" spans="5:22" x14ac:dyDescent="0.25">
      <c r="E889" t="s">
        <v>437</v>
      </c>
      <c r="F889">
        <v>0</v>
      </c>
      <c r="G889">
        <v>0</v>
      </c>
      <c r="T889" t="s">
        <v>305</v>
      </c>
      <c r="U889">
        <v>0</v>
      </c>
      <c r="V889">
        <v>0</v>
      </c>
    </row>
    <row r="890" spans="5:22" x14ac:dyDescent="0.25">
      <c r="E890" t="s">
        <v>437</v>
      </c>
      <c r="F890">
        <v>0</v>
      </c>
      <c r="G890">
        <v>0</v>
      </c>
      <c r="T890" t="s">
        <v>305</v>
      </c>
      <c r="U890">
        <v>0</v>
      </c>
      <c r="V890">
        <v>0</v>
      </c>
    </row>
    <row r="891" spans="5:22" x14ac:dyDescent="0.25">
      <c r="E891" t="s">
        <v>437</v>
      </c>
      <c r="F891">
        <v>0</v>
      </c>
      <c r="G891">
        <v>0</v>
      </c>
      <c r="T891" t="s">
        <v>305</v>
      </c>
      <c r="U891">
        <v>0</v>
      </c>
      <c r="V891">
        <v>0</v>
      </c>
    </row>
    <row r="892" spans="5:22" x14ac:dyDescent="0.25">
      <c r="E892" t="s">
        <v>437</v>
      </c>
      <c r="F892">
        <v>0</v>
      </c>
      <c r="G892">
        <v>0</v>
      </c>
      <c r="T892" t="s">
        <v>305</v>
      </c>
      <c r="U892">
        <v>0</v>
      </c>
      <c r="V892">
        <v>0</v>
      </c>
    </row>
    <row r="893" spans="5:22" x14ac:dyDescent="0.25">
      <c r="E893" t="s">
        <v>67</v>
      </c>
      <c r="F893">
        <v>0</v>
      </c>
      <c r="G893">
        <v>0</v>
      </c>
      <c r="T893" t="s">
        <v>305</v>
      </c>
      <c r="U893">
        <v>0</v>
      </c>
      <c r="V893">
        <v>0</v>
      </c>
    </row>
    <row r="894" spans="5:22" x14ac:dyDescent="0.25">
      <c r="E894" t="s">
        <v>67</v>
      </c>
      <c r="F894">
        <v>0</v>
      </c>
      <c r="G894">
        <v>0</v>
      </c>
      <c r="T894" t="s">
        <v>305</v>
      </c>
      <c r="U894">
        <v>0</v>
      </c>
      <c r="V894">
        <v>0</v>
      </c>
    </row>
    <row r="895" spans="5:22" x14ac:dyDescent="0.25">
      <c r="E895" t="s">
        <v>50</v>
      </c>
      <c r="F895">
        <v>0</v>
      </c>
      <c r="G895">
        <v>0</v>
      </c>
      <c r="T895" t="s">
        <v>305</v>
      </c>
      <c r="U895">
        <v>0</v>
      </c>
      <c r="V895">
        <v>0</v>
      </c>
    </row>
    <row r="896" spans="5:22" x14ac:dyDescent="0.25">
      <c r="E896" t="s">
        <v>50</v>
      </c>
      <c r="F896">
        <v>0</v>
      </c>
      <c r="G896">
        <v>0</v>
      </c>
      <c r="T896" t="s">
        <v>305</v>
      </c>
      <c r="U896">
        <v>0</v>
      </c>
      <c r="V896">
        <v>0</v>
      </c>
    </row>
    <row r="897" spans="5:22" x14ac:dyDescent="0.25">
      <c r="E897" t="s">
        <v>50</v>
      </c>
      <c r="F897">
        <v>0</v>
      </c>
      <c r="G897">
        <v>0</v>
      </c>
      <c r="T897" t="s">
        <v>305</v>
      </c>
      <c r="U897">
        <v>0</v>
      </c>
      <c r="V897">
        <v>0</v>
      </c>
    </row>
    <row r="898" spans="5:22" x14ac:dyDescent="0.25">
      <c r="E898" t="s">
        <v>50</v>
      </c>
      <c r="F898">
        <v>0</v>
      </c>
      <c r="G898">
        <v>0</v>
      </c>
      <c r="T898" t="s">
        <v>308</v>
      </c>
      <c r="U898">
        <v>0</v>
      </c>
      <c r="V898">
        <v>0</v>
      </c>
    </row>
    <row r="899" spans="5:22" x14ac:dyDescent="0.25">
      <c r="E899" t="s">
        <v>50</v>
      </c>
      <c r="F899">
        <v>0</v>
      </c>
      <c r="G899">
        <v>0</v>
      </c>
      <c r="T899" t="s">
        <v>308</v>
      </c>
      <c r="U899">
        <v>0</v>
      </c>
      <c r="V899">
        <v>0</v>
      </c>
    </row>
    <row r="900" spans="5:22" x14ac:dyDescent="0.25">
      <c r="E900" t="s">
        <v>50</v>
      </c>
      <c r="F900">
        <v>0</v>
      </c>
      <c r="G900">
        <v>0</v>
      </c>
      <c r="T900" t="s">
        <v>308</v>
      </c>
      <c r="U900">
        <v>0</v>
      </c>
      <c r="V900">
        <v>0</v>
      </c>
    </row>
    <row r="901" spans="5:22" x14ac:dyDescent="0.25">
      <c r="E901" t="s">
        <v>50</v>
      </c>
      <c r="F901">
        <v>0</v>
      </c>
      <c r="G901">
        <v>0</v>
      </c>
      <c r="T901" t="s">
        <v>308</v>
      </c>
      <c r="U901">
        <v>0</v>
      </c>
      <c r="V901">
        <v>0</v>
      </c>
    </row>
    <row r="902" spans="5:22" x14ac:dyDescent="0.25">
      <c r="E902" t="s">
        <v>50</v>
      </c>
      <c r="F902">
        <v>0</v>
      </c>
      <c r="G902">
        <v>0</v>
      </c>
      <c r="T902" t="s">
        <v>308</v>
      </c>
      <c r="U902">
        <v>0</v>
      </c>
      <c r="V902">
        <v>0</v>
      </c>
    </row>
    <row r="903" spans="5:22" x14ac:dyDescent="0.25">
      <c r="E903" t="s">
        <v>50</v>
      </c>
      <c r="F903">
        <v>0</v>
      </c>
      <c r="G903">
        <v>0</v>
      </c>
      <c r="T903" t="s">
        <v>308</v>
      </c>
      <c r="U903">
        <v>0</v>
      </c>
      <c r="V903">
        <v>0</v>
      </c>
    </row>
    <row r="904" spans="5:22" x14ac:dyDescent="0.25">
      <c r="E904" t="s">
        <v>50</v>
      </c>
      <c r="F904">
        <v>0</v>
      </c>
      <c r="G904">
        <v>0</v>
      </c>
      <c r="T904" t="s">
        <v>308</v>
      </c>
      <c r="U904">
        <v>0</v>
      </c>
      <c r="V904">
        <v>0</v>
      </c>
    </row>
    <row r="905" spans="5:22" x14ac:dyDescent="0.25">
      <c r="E905" t="s">
        <v>50</v>
      </c>
      <c r="F905">
        <v>0</v>
      </c>
      <c r="G905">
        <v>0</v>
      </c>
      <c r="T905" t="s">
        <v>308</v>
      </c>
      <c r="U905">
        <v>0</v>
      </c>
      <c r="V905">
        <v>0</v>
      </c>
    </row>
    <row r="906" spans="5:22" x14ac:dyDescent="0.25">
      <c r="E906" t="s">
        <v>50</v>
      </c>
      <c r="F906">
        <v>0</v>
      </c>
      <c r="G906">
        <v>0</v>
      </c>
      <c r="T906" t="s">
        <v>308</v>
      </c>
      <c r="U906">
        <v>0</v>
      </c>
      <c r="V906">
        <v>0</v>
      </c>
    </row>
    <row r="907" spans="5:22" x14ac:dyDescent="0.25">
      <c r="E907" t="s">
        <v>50</v>
      </c>
      <c r="F907">
        <v>0</v>
      </c>
      <c r="G907">
        <v>0</v>
      </c>
      <c r="T907" t="s">
        <v>308</v>
      </c>
      <c r="U907">
        <v>0</v>
      </c>
      <c r="V907">
        <v>0</v>
      </c>
    </row>
    <row r="908" spans="5:22" x14ac:dyDescent="0.25">
      <c r="E908" t="s">
        <v>50</v>
      </c>
      <c r="F908">
        <v>0</v>
      </c>
      <c r="G908">
        <v>0</v>
      </c>
      <c r="T908" t="s">
        <v>308</v>
      </c>
      <c r="U908">
        <v>0</v>
      </c>
      <c r="V908">
        <v>0</v>
      </c>
    </row>
    <row r="909" spans="5:22" x14ac:dyDescent="0.25">
      <c r="E909" t="s">
        <v>50</v>
      </c>
      <c r="F909">
        <v>0</v>
      </c>
      <c r="G909">
        <v>0</v>
      </c>
      <c r="T909" t="s">
        <v>308</v>
      </c>
      <c r="U909">
        <v>0</v>
      </c>
      <c r="V909">
        <v>0</v>
      </c>
    </row>
    <row r="910" spans="5:22" x14ac:dyDescent="0.25">
      <c r="E910" t="s">
        <v>50</v>
      </c>
      <c r="F910">
        <v>0</v>
      </c>
      <c r="G910">
        <v>0</v>
      </c>
      <c r="T910" t="s">
        <v>308</v>
      </c>
      <c r="U910">
        <v>0</v>
      </c>
      <c r="V910">
        <v>0</v>
      </c>
    </row>
    <row r="911" spans="5:22" x14ac:dyDescent="0.25">
      <c r="E911" t="s">
        <v>50</v>
      </c>
      <c r="F911">
        <v>0</v>
      </c>
      <c r="G911">
        <v>0</v>
      </c>
      <c r="T911" t="s">
        <v>308</v>
      </c>
      <c r="U911">
        <v>0</v>
      </c>
      <c r="V911">
        <v>0</v>
      </c>
    </row>
    <row r="912" spans="5:22" x14ac:dyDescent="0.25">
      <c r="E912" t="s">
        <v>50</v>
      </c>
      <c r="F912">
        <v>0</v>
      </c>
      <c r="G912">
        <v>0</v>
      </c>
      <c r="T912" t="s">
        <v>308</v>
      </c>
      <c r="U912">
        <v>0</v>
      </c>
      <c r="V912">
        <v>0</v>
      </c>
    </row>
    <row r="913" spans="5:22" x14ac:dyDescent="0.25">
      <c r="E913" t="s">
        <v>43</v>
      </c>
      <c r="F913">
        <v>5000</v>
      </c>
      <c r="G913">
        <v>0</v>
      </c>
      <c r="T913" t="s">
        <v>308</v>
      </c>
      <c r="U913">
        <v>0</v>
      </c>
      <c r="V913">
        <v>0</v>
      </c>
    </row>
    <row r="914" spans="5:22" x14ac:dyDescent="0.25">
      <c r="E914" t="s">
        <v>43</v>
      </c>
      <c r="F914">
        <v>0</v>
      </c>
      <c r="G914">
        <v>0</v>
      </c>
      <c r="T914" t="s">
        <v>308</v>
      </c>
      <c r="U914">
        <v>0</v>
      </c>
      <c r="V914">
        <v>0</v>
      </c>
    </row>
    <row r="915" spans="5:22" x14ac:dyDescent="0.25">
      <c r="E915" t="s">
        <v>43</v>
      </c>
      <c r="F915">
        <v>5500</v>
      </c>
      <c r="G915">
        <v>0</v>
      </c>
      <c r="T915" t="s">
        <v>308</v>
      </c>
      <c r="U915">
        <v>0</v>
      </c>
      <c r="V915">
        <v>0</v>
      </c>
    </row>
    <row r="916" spans="5:22" x14ac:dyDescent="0.25">
      <c r="E916" t="s">
        <v>43</v>
      </c>
      <c r="F916">
        <v>0</v>
      </c>
      <c r="G916">
        <v>0</v>
      </c>
      <c r="T916" t="s">
        <v>308</v>
      </c>
      <c r="U916">
        <v>0</v>
      </c>
      <c r="V916">
        <v>0</v>
      </c>
    </row>
    <row r="917" spans="5:22" x14ac:dyDescent="0.25">
      <c r="E917" t="s">
        <v>43</v>
      </c>
      <c r="F917">
        <v>0</v>
      </c>
      <c r="G917">
        <v>3500</v>
      </c>
      <c r="T917" t="s">
        <v>308</v>
      </c>
      <c r="U917">
        <v>0</v>
      </c>
      <c r="V917">
        <v>0</v>
      </c>
    </row>
    <row r="918" spans="5:22" x14ac:dyDescent="0.25">
      <c r="E918" t="s">
        <v>43</v>
      </c>
      <c r="F918">
        <v>10000</v>
      </c>
      <c r="G918">
        <v>0</v>
      </c>
      <c r="T918" t="s">
        <v>308</v>
      </c>
      <c r="U918">
        <v>0</v>
      </c>
      <c r="V918">
        <v>0</v>
      </c>
    </row>
    <row r="919" spans="5:22" x14ac:dyDescent="0.25">
      <c r="E919" t="s">
        <v>43</v>
      </c>
      <c r="F919">
        <v>0</v>
      </c>
      <c r="G919">
        <v>0</v>
      </c>
      <c r="T919" t="s">
        <v>308</v>
      </c>
      <c r="U919">
        <v>0</v>
      </c>
      <c r="V919">
        <v>0</v>
      </c>
    </row>
    <row r="920" spans="5:22" x14ac:dyDescent="0.25">
      <c r="E920" t="s">
        <v>43</v>
      </c>
      <c r="F920">
        <v>0</v>
      </c>
      <c r="G920">
        <v>0</v>
      </c>
      <c r="T920" t="s">
        <v>308</v>
      </c>
      <c r="U920">
        <v>0</v>
      </c>
      <c r="V920">
        <v>0</v>
      </c>
    </row>
    <row r="921" spans="5:22" x14ac:dyDescent="0.25">
      <c r="E921" t="s">
        <v>43</v>
      </c>
      <c r="F921">
        <v>0</v>
      </c>
      <c r="G921">
        <v>0</v>
      </c>
      <c r="T921" t="s">
        <v>308</v>
      </c>
      <c r="U921">
        <v>0</v>
      </c>
      <c r="V921">
        <v>0</v>
      </c>
    </row>
    <row r="922" spans="5:22" x14ac:dyDescent="0.25">
      <c r="E922" t="s">
        <v>43</v>
      </c>
      <c r="F922">
        <v>0</v>
      </c>
      <c r="G922">
        <v>0</v>
      </c>
      <c r="T922" t="s">
        <v>308</v>
      </c>
      <c r="U922">
        <v>0</v>
      </c>
      <c r="V922">
        <v>0</v>
      </c>
    </row>
    <row r="923" spans="5:22" x14ac:dyDescent="0.25">
      <c r="E923" t="s">
        <v>43</v>
      </c>
      <c r="F923">
        <v>0</v>
      </c>
      <c r="G923">
        <v>0</v>
      </c>
      <c r="T923" t="s">
        <v>308</v>
      </c>
      <c r="U923">
        <v>0</v>
      </c>
      <c r="V923">
        <v>0</v>
      </c>
    </row>
    <row r="924" spans="5:22" x14ac:dyDescent="0.25">
      <c r="E924" t="s">
        <v>43</v>
      </c>
      <c r="F924">
        <v>0</v>
      </c>
      <c r="G924">
        <v>4000</v>
      </c>
      <c r="T924" t="s">
        <v>308</v>
      </c>
      <c r="U924">
        <v>0</v>
      </c>
      <c r="V924">
        <v>0</v>
      </c>
    </row>
    <row r="925" spans="5:22" x14ac:dyDescent="0.25">
      <c r="E925" t="s">
        <v>43</v>
      </c>
      <c r="F925">
        <v>0</v>
      </c>
      <c r="G925">
        <v>0</v>
      </c>
      <c r="T925" t="s">
        <v>308</v>
      </c>
      <c r="U925">
        <v>0</v>
      </c>
      <c r="V925">
        <v>0</v>
      </c>
    </row>
    <row r="926" spans="5:22" x14ac:dyDescent="0.25">
      <c r="E926" t="s">
        <v>43</v>
      </c>
      <c r="F926">
        <v>0</v>
      </c>
      <c r="G926">
        <v>0</v>
      </c>
      <c r="T926" t="s">
        <v>308</v>
      </c>
      <c r="U926">
        <v>0</v>
      </c>
      <c r="V926">
        <v>0</v>
      </c>
    </row>
    <row r="927" spans="5:22" x14ac:dyDescent="0.25">
      <c r="E927" t="s">
        <v>43</v>
      </c>
      <c r="F927">
        <v>0</v>
      </c>
      <c r="G927">
        <v>5000</v>
      </c>
      <c r="T927" t="s">
        <v>308</v>
      </c>
      <c r="U927">
        <v>0</v>
      </c>
      <c r="V927">
        <v>0</v>
      </c>
    </row>
    <row r="928" spans="5:22" x14ac:dyDescent="0.25">
      <c r="E928" t="s">
        <v>43</v>
      </c>
      <c r="F928">
        <v>0</v>
      </c>
      <c r="G928">
        <v>0</v>
      </c>
      <c r="T928" t="s">
        <v>308</v>
      </c>
      <c r="U928">
        <v>0</v>
      </c>
      <c r="V928">
        <v>0</v>
      </c>
    </row>
    <row r="929" spans="5:22" x14ac:dyDescent="0.25">
      <c r="E929" t="s">
        <v>43</v>
      </c>
      <c r="F929">
        <v>3500</v>
      </c>
      <c r="G929">
        <v>0</v>
      </c>
      <c r="T929" t="s">
        <v>308</v>
      </c>
      <c r="U929">
        <v>0</v>
      </c>
      <c r="V929">
        <v>0</v>
      </c>
    </row>
    <row r="930" spans="5:22" x14ac:dyDescent="0.25">
      <c r="E930" t="s">
        <v>43</v>
      </c>
      <c r="F930">
        <v>0</v>
      </c>
      <c r="G930">
        <v>0</v>
      </c>
      <c r="T930" t="s">
        <v>308</v>
      </c>
      <c r="U930">
        <v>0</v>
      </c>
      <c r="V930">
        <v>0</v>
      </c>
    </row>
    <row r="931" spans="5:22" x14ac:dyDescent="0.25">
      <c r="E931" t="s">
        <v>43</v>
      </c>
      <c r="F931">
        <v>3500</v>
      </c>
      <c r="G931">
        <v>0</v>
      </c>
      <c r="T931" t="s">
        <v>308</v>
      </c>
      <c r="U931">
        <v>0</v>
      </c>
      <c r="V931">
        <v>0</v>
      </c>
    </row>
    <row r="932" spans="5:22" x14ac:dyDescent="0.25">
      <c r="E932" t="s">
        <v>43</v>
      </c>
      <c r="F932">
        <v>0</v>
      </c>
      <c r="G932">
        <v>4000</v>
      </c>
      <c r="T932" t="s">
        <v>308</v>
      </c>
      <c r="U932">
        <v>0</v>
      </c>
      <c r="V932">
        <v>0</v>
      </c>
    </row>
    <row r="933" spans="5:22" x14ac:dyDescent="0.25">
      <c r="E933" t="s">
        <v>43</v>
      </c>
      <c r="F933">
        <v>0</v>
      </c>
      <c r="G933">
        <v>0</v>
      </c>
      <c r="T933" t="s">
        <v>308</v>
      </c>
      <c r="U933">
        <v>0</v>
      </c>
      <c r="V933">
        <v>0</v>
      </c>
    </row>
    <row r="934" spans="5:22" x14ac:dyDescent="0.25">
      <c r="E934" t="s">
        <v>43</v>
      </c>
      <c r="F934">
        <v>0</v>
      </c>
      <c r="G934">
        <v>7000</v>
      </c>
      <c r="T934" t="s">
        <v>308</v>
      </c>
      <c r="U934">
        <v>0</v>
      </c>
      <c r="V934">
        <v>0</v>
      </c>
    </row>
    <row r="935" spans="5:22" x14ac:dyDescent="0.25">
      <c r="E935" t="s">
        <v>43</v>
      </c>
      <c r="F935">
        <v>8000</v>
      </c>
      <c r="G935">
        <v>0</v>
      </c>
      <c r="T935" t="s">
        <v>308</v>
      </c>
      <c r="U935">
        <v>0</v>
      </c>
      <c r="V935">
        <v>0</v>
      </c>
    </row>
    <row r="936" spans="5:22" x14ac:dyDescent="0.25">
      <c r="E936" t="s">
        <v>43</v>
      </c>
      <c r="F936">
        <v>0</v>
      </c>
      <c r="G936">
        <v>0</v>
      </c>
      <c r="T936" t="s">
        <v>308</v>
      </c>
      <c r="U936">
        <v>0</v>
      </c>
      <c r="V936">
        <v>0</v>
      </c>
    </row>
    <row r="937" spans="5:22" x14ac:dyDescent="0.25">
      <c r="E937" t="s">
        <v>43</v>
      </c>
      <c r="F937">
        <v>0</v>
      </c>
      <c r="G937">
        <v>0</v>
      </c>
      <c r="T937" t="s">
        <v>308</v>
      </c>
      <c r="U937">
        <v>0</v>
      </c>
      <c r="V937">
        <v>0</v>
      </c>
    </row>
    <row r="938" spans="5:22" x14ac:dyDescent="0.25">
      <c r="E938" t="s">
        <v>43</v>
      </c>
      <c r="F938">
        <v>0</v>
      </c>
      <c r="G938">
        <v>0</v>
      </c>
      <c r="T938" t="s">
        <v>308</v>
      </c>
      <c r="U938">
        <v>0</v>
      </c>
      <c r="V938">
        <v>0</v>
      </c>
    </row>
    <row r="939" spans="5:22" x14ac:dyDescent="0.25">
      <c r="E939" t="s">
        <v>43</v>
      </c>
      <c r="F939">
        <v>15000</v>
      </c>
      <c r="G939">
        <v>0</v>
      </c>
      <c r="T939" t="s">
        <v>308</v>
      </c>
      <c r="U939">
        <v>0</v>
      </c>
      <c r="V939">
        <v>0</v>
      </c>
    </row>
    <row r="940" spans="5:22" x14ac:dyDescent="0.25">
      <c r="E940" t="s">
        <v>43</v>
      </c>
      <c r="F940">
        <v>0</v>
      </c>
      <c r="G940">
        <v>0</v>
      </c>
      <c r="T940" t="s">
        <v>308</v>
      </c>
      <c r="U940">
        <v>0</v>
      </c>
      <c r="V940">
        <v>0</v>
      </c>
    </row>
    <row r="941" spans="5:22" x14ac:dyDescent="0.25">
      <c r="E941" t="s">
        <v>43</v>
      </c>
      <c r="F941">
        <v>12000</v>
      </c>
      <c r="G941">
        <v>0</v>
      </c>
      <c r="T941" t="s">
        <v>308</v>
      </c>
      <c r="U941">
        <v>0</v>
      </c>
      <c r="V941">
        <v>0</v>
      </c>
    </row>
    <row r="942" spans="5:22" x14ac:dyDescent="0.25">
      <c r="E942" t="s">
        <v>43</v>
      </c>
      <c r="F942">
        <v>4500</v>
      </c>
      <c r="G942">
        <v>0</v>
      </c>
      <c r="T942" t="s">
        <v>308</v>
      </c>
      <c r="U942">
        <v>0</v>
      </c>
      <c r="V942">
        <v>0</v>
      </c>
    </row>
    <row r="943" spans="5:22" x14ac:dyDescent="0.25">
      <c r="E943" t="s">
        <v>43</v>
      </c>
      <c r="F943">
        <v>0</v>
      </c>
      <c r="G943">
        <v>0</v>
      </c>
      <c r="T943" t="s">
        <v>308</v>
      </c>
      <c r="U943">
        <v>0</v>
      </c>
      <c r="V943">
        <v>0</v>
      </c>
    </row>
    <row r="944" spans="5:22" x14ac:dyDescent="0.25">
      <c r="E944" t="s">
        <v>43</v>
      </c>
      <c r="F944">
        <v>8000</v>
      </c>
      <c r="G944">
        <v>0</v>
      </c>
      <c r="T944" t="s">
        <v>308</v>
      </c>
      <c r="U944">
        <v>0</v>
      </c>
      <c r="V944">
        <v>0</v>
      </c>
    </row>
    <row r="945" spans="5:22" x14ac:dyDescent="0.25">
      <c r="E945" t="s">
        <v>43</v>
      </c>
      <c r="F945">
        <v>0</v>
      </c>
      <c r="G945">
        <v>0</v>
      </c>
      <c r="T945" t="s">
        <v>308</v>
      </c>
      <c r="U945">
        <v>0</v>
      </c>
      <c r="V945">
        <v>0</v>
      </c>
    </row>
    <row r="946" spans="5:22" x14ac:dyDescent="0.25">
      <c r="E946" t="s">
        <v>43</v>
      </c>
      <c r="F946">
        <v>0</v>
      </c>
      <c r="G946">
        <v>6000</v>
      </c>
      <c r="T946" t="s">
        <v>308</v>
      </c>
      <c r="U946">
        <v>0</v>
      </c>
      <c r="V946">
        <v>0</v>
      </c>
    </row>
    <row r="947" spans="5:22" x14ac:dyDescent="0.25">
      <c r="E947" t="s">
        <v>43</v>
      </c>
      <c r="F947">
        <v>0</v>
      </c>
      <c r="G947">
        <v>5000</v>
      </c>
      <c r="T947" t="s">
        <v>308</v>
      </c>
      <c r="U947">
        <v>0</v>
      </c>
      <c r="V947">
        <v>0</v>
      </c>
    </row>
    <row r="948" spans="5:22" x14ac:dyDescent="0.25">
      <c r="E948" t="s">
        <v>43</v>
      </c>
      <c r="F948">
        <v>0</v>
      </c>
      <c r="G948">
        <v>0</v>
      </c>
      <c r="T948" t="s">
        <v>308</v>
      </c>
      <c r="U948">
        <v>0</v>
      </c>
      <c r="V948">
        <v>0</v>
      </c>
    </row>
    <row r="949" spans="5:22" x14ac:dyDescent="0.25">
      <c r="E949" t="s">
        <v>43</v>
      </c>
      <c r="F949">
        <v>8000</v>
      </c>
      <c r="G949">
        <v>0</v>
      </c>
      <c r="T949" t="s">
        <v>308</v>
      </c>
      <c r="U949">
        <v>0</v>
      </c>
      <c r="V949">
        <v>0</v>
      </c>
    </row>
    <row r="950" spans="5:22" x14ac:dyDescent="0.25">
      <c r="E950" t="s">
        <v>43</v>
      </c>
      <c r="F950">
        <v>0</v>
      </c>
      <c r="G950">
        <v>0</v>
      </c>
      <c r="T950" t="s">
        <v>308</v>
      </c>
      <c r="U950">
        <v>0</v>
      </c>
      <c r="V950">
        <v>0</v>
      </c>
    </row>
    <row r="951" spans="5:22" x14ac:dyDescent="0.25">
      <c r="E951" t="s">
        <v>43</v>
      </c>
      <c r="F951">
        <v>3500</v>
      </c>
      <c r="G951">
        <v>0</v>
      </c>
      <c r="T951" t="s">
        <v>308</v>
      </c>
      <c r="U951">
        <v>0</v>
      </c>
      <c r="V951">
        <v>0</v>
      </c>
    </row>
    <row r="952" spans="5:22" x14ac:dyDescent="0.25">
      <c r="E952" t="s">
        <v>43</v>
      </c>
      <c r="F952">
        <v>0</v>
      </c>
      <c r="G952">
        <v>0</v>
      </c>
      <c r="T952" t="s">
        <v>308</v>
      </c>
      <c r="U952">
        <v>0</v>
      </c>
      <c r="V952">
        <v>0</v>
      </c>
    </row>
    <row r="953" spans="5:22" x14ac:dyDescent="0.25">
      <c r="E953" t="s">
        <v>43</v>
      </c>
      <c r="F953">
        <v>0</v>
      </c>
      <c r="G953">
        <v>0</v>
      </c>
      <c r="T953" t="s">
        <v>308</v>
      </c>
      <c r="U953">
        <v>0</v>
      </c>
      <c r="V953">
        <v>0</v>
      </c>
    </row>
    <row r="954" spans="5:22" x14ac:dyDescent="0.25">
      <c r="E954" t="s">
        <v>43</v>
      </c>
      <c r="F954">
        <v>0</v>
      </c>
      <c r="G954">
        <v>0</v>
      </c>
      <c r="T954" t="s">
        <v>308</v>
      </c>
      <c r="U954">
        <v>0</v>
      </c>
      <c r="V954">
        <v>0</v>
      </c>
    </row>
    <row r="955" spans="5:22" x14ac:dyDescent="0.25">
      <c r="E955" t="s">
        <v>43</v>
      </c>
      <c r="F955">
        <v>0</v>
      </c>
      <c r="G955">
        <v>0</v>
      </c>
      <c r="T955" t="s">
        <v>308</v>
      </c>
      <c r="U955">
        <v>0</v>
      </c>
      <c r="V955">
        <v>0</v>
      </c>
    </row>
    <row r="956" spans="5:22" x14ac:dyDescent="0.25">
      <c r="E956" t="s">
        <v>43</v>
      </c>
      <c r="F956">
        <v>0</v>
      </c>
      <c r="G956">
        <v>0</v>
      </c>
      <c r="T956" t="s">
        <v>308</v>
      </c>
      <c r="U956">
        <v>0</v>
      </c>
      <c r="V956">
        <v>0</v>
      </c>
    </row>
    <row r="957" spans="5:22" x14ac:dyDescent="0.25">
      <c r="E957" t="s">
        <v>43</v>
      </c>
      <c r="F957">
        <v>0</v>
      </c>
      <c r="G957">
        <v>0</v>
      </c>
      <c r="T957" t="s">
        <v>308</v>
      </c>
      <c r="U957">
        <v>0</v>
      </c>
      <c r="V957">
        <v>0</v>
      </c>
    </row>
    <row r="958" spans="5:22" x14ac:dyDescent="0.25">
      <c r="E958" t="s">
        <v>43</v>
      </c>
      <c r="F958">
        <v>8000</v>
      </c>
      <c r="G958">
        <v>0</v>
      </c>
      <c r="T958" t="s">
        <v>308</v>
      </c>
      <c r="U958">
        <v>0</v>
      </c>
      <c r="V958">
        <v>0</v>
      </c>
    </row>
    <row r="959" spans="5:22" x14ac:dyDescent="0.25">
      <c r="E959" t="s">
        <v>43</v>
      </c>
      <c r="F959">
        <v>0</v>
      </c>
      <c r="G959">
        <v>0</v>
      </c>
      <c r="T959" t="s">
        <v>308</v>
      </c>
      <c r="U959">
        <v>0</v>
      </c>
      <c r="V959">
        <v>0</v>
      </c>
    </row>
    <row r="960" spans="5:22" x14ac:dyDescent="0.25">
      <c r="E960" t="s">
        <v>43</v>
      </c>
      <c r="F960">
        <v>0</v>
      </c>
      <c r="G960">
        <v>0</v>
      </c>
      <c r="T960" t="s">
        <v>308</v>
      </c>
      <c r="U960">
        <v>0</v>
      </c>
      <c r="V960">
        <v>0</v>
      </c>
    </row>
    <row r="961" spans="5:22" x14ac:dyDescent="0.25">
      <c r="E961" t="s">
        <v>43</v>
      </c>
      <c r="F961">
        <v>0</v>
      </c>
      <c r="G961">
        <v>0</v>
      </c>
      <c r="T961" t="s">
        <v>308</v>
      </c>
      <c r="U961">
        <v>0</v>
      </c>
      <c r="V961">
        <v>0</v>
      </c>
    </row>
    <row r="962" spans="5:22" x14ac:dyDescent="0.25">
      <c r="E962" t="s">
        <v>43</v>
      </c>
      <c r="F962">
        <v>6000</v>
      </c>
      <c r="G962">
        <v>0</v>
      </c>
      <c r="T962" t="s">
        <v>308</v>
      </c>
      <c r="U962">
        <v>0</v>
      </c>
      <c r="V962">
        <v>0</v>
      </c>
    </row>
    <row r="963" spans="5:22" x14ac:dyDescent="0.25">
      <c r="E963" t="s">
        <v>43</v>
      </c>
      <c r="F963">
        <v>0</v>
      </c>
      <c r="G963">
        <v>0</v>
      </c>
      <c r="T963" t="s">
        <v>308</v>
      </c>
      <c r="U963">
        <v>0</v>
      </c>
      <c r="V963">
        <v>0</v>
      </c>
    </row>
    <row r="964" spans="5:22" x14ac:dyDescent="0.25">
      <c r="E964" t="s">
        <v>43</v>
      </c>
      <c r="F964">
        <v>0</v>
      </c>
      <c r="G964">
        <v>0</v>
      </c>
      <c r="T964" t="s">
        <v>308</v>
      </c>
      <c r="U964">
        <v>0</v>
      </c>
      <c r="V964">
        <v>0</v>
      </c>
    </row>
    <row r="965" spans="5:22" x14ac:dyDescent="0.25">
      <c r="E965" t="s">
        <v>43</v>
      </c>
      <c r="F965">
        <v>0</v>
      </c>
      <c r="G965">
        <v>0</v>
      </c>
      <c r="T965" t="s">
        <v>308</v>
      </c>
      <c r="U965">
        <v>0</v>
      </c>
      <c r="V965">
        <v>0</v>
      </c>
    </row>
    <row r="966" spans="5:22" x14ac:dyDescent="0.25">
      <c r="E966" t="s">
        <v>43</v>
      </c>
      <c r="F966">
        <v>5700</v>
      </c>
      <c r="G966">
        <v>0</v>
      </c>
      <c r="T966" t="s">
        <v>308</v>
      </c>
      <c r="U966">
        <v>0</v>
      </c>
      <c r="V966">
        <v>0</v>
      </c>
    </row>
    <row r="967" spans="5:22" x14ac:dyDescent="0.25">
      <c r="E967" t="s">
        <v>43</v>
      </c>
      <c r="F967">
        <v>0</v>
      </c>
      <c r="G967">
        <v>2800</v>
      </c>
      <c r="T967" t="s">
        <v>308</v>
      </c>
      <c r="U967">
        <v>0</v>
      </c>
      <c r="V967">
        <v>0</v>
      </c>
    </row>
    <row r="968" spans="5:22" x14ac:dyDescent="0.25">
      <c r="E968" t="s">
        <v>43</v>
      </c>
      <c r="F968">
        <v>9000</v>
      </c>
      <c r="G968">
        <v>0</v>
      </c>
      <c r="T968" t="s">
        <v>308</v>
      </c>
      <c r="U968">
        <v>0</v>
      </c>
      <c r="V968">
        <v>0</v>
      </c>
    </row>
    <row r="969" spans="5:22" x14ac:dyDescent="0.25">
      <c r="E969" t="s">
        <v>43</v>
      </c>
      <c r="F969">
        <v>0</v>
      </c>
      <c r="G969">
        <v>5000</v>
      </c>
      <c r="T969" t="s">
        <v>308</v>
      </c>
      <c r="U969">
        <v>0</v>
      </c>
      <c r="V969">
        <v>0</v>
      </c>
    </row>
    <row r="970" spans="5:22" x14ac:dyDescent="0.25">
      <c r="E970" t="s">
        <v>43</v>
      </c>
      <c r="F970">
        <v>0</v>
      </c>
      <c r="G970">
        <v>0</v>
      </c>
      <c r="T970" t="s">
        <v>308</v>
      </c>
      <c r="U970">
        <v>0</v>
      </c>
      <c r="V970">
        <v>0</v>
      </c>
    </row>
    <row r="971" spans="5:22" x14ac:dyDescent="0.25">
      <c r="E971" t="s">
        <v>43</v>
      </c>
      <c r="F971">
        <v>0</v>
      </c>
      <c r="G971">
        <v>0</v>
      </c>
      <c r="T971" t="s">
        <v>455</v>
      </c>
      <c r="U971">
        <v>0</v>
      </c>
      <c r="V971">
        <v>0</v>
      </c>
    </row>
    <row r="972" spans="5:22" x14ac:dyDescent="0.25">
      <c r="E972" t="s">
        <v>43</v>
      </c>
      <c r="F972">
        <v>8000</v>
      </c>
      <c r="G972">
        <v>0</v>
      </c>
      <c r="T972" t="s">
        <v>455</v>
      </c>
      <c r="U972">
        <v>0</v>
      </c>
      <c r="V972">
        <v>0</v>
      </c>
    </row>
    <row r="973" spans="5:22" x14ac:dyDescent="0.25">
      <c r="E973" t="s">
        <v>43</v>
      </c>
      <c r="F973">
        <v>8000</v>
      </c>
      <c r="G973">
        <v>0</v>
      </c>
      <c r="T973" t="s">
        <v>455</v>
      </c>
      <c r="U973">
        <v>0</v>
      </c>
      <c r="V973">
        <v>0</v>
      </c>
    </row>
    <row r="974" spans="5:22" x14ac:dyDescent="0.25">
      <c r="E974" t="s">
        <v>43</v>
      </c>
      <c r="F974">
        <v>0</v>
      </c>
      <c r="G974">
        <v>0</v>
      </c>
      <c r="T974" t="s">
        <v>455</v>
      </c>
      <c r="U974">
        <v>0</v>
      </c>
      <c r="V974">
        <v>0</v>
      </c>
    </row>
    <row r="975" spans="5:22" x14ac:dyDescent="0.25">
      <c r="E975" t="s">
        <v>43</v>
      </c>
      <c r="F975">
        <v>0</v>
      </c>
      <c r="G975">
        <v>7000</v>
      </c>
      <c r="T975" t="s">
        <v>455</v>
      </c>
      <c r="U975">
        <v>0</v>
      </c>
      <c r="V975">
        <v>0</v>
      </c>
    </row>
    <row r="976" spans="5:22" x14ac:dyDescent="0.25">
      <c r="E976" t="s">
        <v>43</v>
      </c>
      <c r="F976">
        <v>0</v>
      </c>
      <c r="G976">
        <v>0</v>
      </c>
      <c r="T976" t="s">
        <v>455</v>
      </c>
      <c r="U976">
        <v>0</v>
      </c>
      <c r="V976">
        <v>0</v>
      </c>
    </row>
    <row r="977" spans="5:22" x14ac:dyDescent="0.25">
      <c r="E977" t="s">
        <v>43</v>
      </c>
      <c r="F977">
        <v>0</v>
      </c>
      <c r="G977">
        <v>0</v>
      </c>
      <c r="T977" t="s">
        <v>312</v>
      </c>
      <c r="U977">
        <v>0</v>
      </c>
      <c r="V977">
        <v>0</v>
      </c>
    </row>
    <row r="978" spans="5:22" x14ac:dyDescent="0.25">
      <c r="E978" t="s">
        <v>43</v>
      </c>
      <c r="F978">
        <v>8250</v>
      </c>
      <c r="G978">
        <v>0</v>
      </c>
      <c r="T978" t="s">
        <v>324</v>
      </c>
      <c r="U978">
        <v>0</v>
      </c>
      <c r="V978">
        <v>0</v>
      </c>
    </row>
    <row r="979" spans="5:22" x14ac:dyDescent="0.25">
      <c r="E979" t="s">
        <v>43</v>
      </c>
      <c r="F979">
        <v>4500</v>
      </c>
      <c r="G979">
        <v>0</v>
      </c>
      <c r="T979" t="s">
        <v>326</v>
      </c>
      <c r="U979">
        <v>0</v>
      </c>
      <c r="V979">
        <v>0</v>
      </c>
    </row>
    <row r="980" spans="5:22" x14ac:dyDescent="0.25">
      <c r="E980" t="s">
        <v>43</v>
      </c>
      <c r="F980">
        <v>0</v>
      </c>
      <c r="G980">
        <v>0</v>
      </c>
      <c r="T980" t="s">
        <v>326</v>
      </c>
      <c r="U980">
        <v>0</v>
      </c>
      <c r="V980">
        <v>0</v>
      </c>
    </row>
    <row r="981" spans="5:22" x14ac:dyDescent="0.25">
      <c r="E981" t="s">
        <v>43</v>
      </c>
      <c r="F981">
        <v>0</v>
      </c>
      <c r="G981">
        <v>0</v>
      </c>
      <c r="T981" t="s">
        <v>326</v>
      </c>
      <c r="U981">
        <v>0</v>
      </c>
      <c r="V981">
        <v>0</v>
      </c>
    </row>
    <row r="982" spans="5:22" x14ac:dyDescent="0.25">
      <c r="E982" t="s">
        <v>43</v>
      </c>
      <c r="F982">
        <v>0</v>
      </c>
      <c r="G982">
        <v>0</v>
      </c>
      <c r="T982" t="s">
        <v>326</v>
      </c>
      <c r="U982">
        <v>0</v>
      </c>
      <c r="V982">
        <v>0</v>
      </c>
    </row>
    <row r="983" spans="5:22" x14ac:dyDescent="0.25">
      <c r="E983" t="s">
        <v>43</v>
      </c>
      <c r="F983">
        <v>8000</v>
      </c>
      <c r="G983">
        <v>0</v>
      </c>
      <c r="T983" t="s">
        <v>326</v>
      </c>
      <c r="U983">
        <v>0</v>
      </c>
      <c r="V983">
        <v>0</v>
      </c>
    </row>
    <row r="984" spans="5:22" x14ac:dyDescent="0.25">
      <c r="E984" t="s">
        <v>43</v>
      </c>
      <c r="F984">
        <v>0</v>
      </c>
      <c r="G984">
        <v>0</v>
      </c>
      <c r="T984" t="s">
        <v>330</v>
      </c>
      <c r="U984">
        <v>0</v>
      </c>
      <c r="V984">
        <v>0</v>
      </c>
    </row>
    <row r="985" spans="5:22" x14ac:dyDescent="0.25">
      <c r="E985" t="s">
        <v>43</v>
      </c>
      <c r="F985">
        <v>8000</v>
      </c>
      <c r="G985">
        <v>0</v>
      </c>
      <c r="T985" t="s">
        <v>330</v>
      </c>
      <c r="U985">
        <v>0</v>
      </c>
      <c r="V985">
        <v>0</v>
      </c>
    </row>
    <row r="986" spans="5:22" x14ac:dyDescent="0.25">
      <c r="E986" t="s">
        <v>43</v>
      </c>
      <c r="F986">
        <v>0</v>
      </c>
      <c r="G986">
        <v>0</v>
      </c>
      <c r="T986" t="s">
        <v>330</v>
      </c>
      <c r="U986">
        <v>0</v>
      </c>
      <c r="V986">
        <v>0</v>
      </c>
    </row>
    <row r="987" spans="5:22" x14ac:dyDescent="0.25">
      <c r="E987" t="s">
        <v>43</v>
      </c>
      <c r="F987">
        <v>6000</v>
      </c>
      <c r="G987">
        <v>17000</v>
      </c>
      <c r="T987" t="s">
        <v>330</v>
      </c>
      <c r="U987">
        <v>0</v>
      </c>
      <c r="V987">
        <v>0</v>
      </c>
    </row>
    <row r="988" spans="5:22" x14ac:dyDescent="0.25">
      <c r="E988" t="s">
        <v>43</v>
      </c>
      <c r="F988">
        <v>8000</v>
      </c>
      <c r="G988">
        <v>0</v>
      </c>
      <c r="T988" t="s">
        <v>330</v>
      </c>
      <c r="U988">
        <v>0</v>
      </c>
      <c r="V988">
        <v>0</v>
      </c>
    </row>
    <row r="989" spans="5:22" x14ac:dyDescent="0.25">
      <c r="E989" t="s">
        <v>43</v>
      </c>
      <c r="F989">
        <v>0</v>
      </c>
      <c r="G989">
        <v>0</v>
      </c>
      <c r="T989" t="s">
        <v>330</v>
      </c>
      <c r="U989">
        <v>0</v>
      </c>
      <c r="V989">
        <v>0</v>
      </c>
    </row>
    <row r="990" spans="5:22" x14ac:dyDescent="0.25">
      <c r="E990" t="s">
        <v>43</v>
      </c>
      <c r="F990">
        <v>0</v>
      </c>
      <c r="G990">
        <v>0</v>
      </c>
      <c r="T990" t="s">
        <v>330</v>
      </c>
      <c r="U990">
        <v>0</v>
      </c>
      <c r="V990">
        <v>0</v>
      </c>
    </row>
    <row r="991" spans="5:22" x14ac:dyDescent="0.25">
      <c r="E991" t="s">
        <v>43</v>
      </c>
      <c r="F991">
        <v>6000</v>
      </c>
      <c r="G991">
        <v>17000</v>
      </c>
      <c r="T991" t="s">
        <v>330</v>
      </c>
      <c r="U991">
        <v>0</v>
      </c>
      <c r="V991">
        <v>0</v>
      </c>
    </row>
    <row r="992" spans="5:22" x14ac:dyDescent="0.25">
      <c r="E992" t="s">
        <v>43</v>
      </c>
      <c r="F992">
        <v>0</v>
      </c>
      <c r="G992">
        <v>0</v>
      </c>
      <c r="T992" t="s">
        <v>330</v>
      </c>
      <c r="U992">
        <v>0</v>
      </c>
      <c r="V992">
        <v>0</v>
      </c>
    </row>
    <row r="993" spans="5:22" x14ac:dyDescent="0.25">
      <c r="E993" t="s">
        <v>43</v>
      </c>
      <c r="F993">
        <v>0</v>
      </c>
      <c r="G993">
        <v>0</v>
      </c>
      <c r="T993" t="s">
        <v>330</v>
      </c>
      <c r="U993">
        <v>0</v>
      </c>
      <c r="V993">
        <v>0</v>
      </c>
    </row>
    <row r="994" spans="5:22" x14ac:dyDescent="0.25">
      <c r="E994" t="s">
        <v>43</v>
      </c>
      <c r="F994">
        <v>8000</v>
      </c>
      <c r="G994">
        <v>0</v>
      </c>
      <c r="T994" t="s">
        <v>330</v>
      </c>
      <c r="U994">
        <v>0</v>
      </c>
      <c r="V994">
        <v>0</v>
      </c>
    </row>
    <row r="995" spans="5:22" x14ac:dyDescent="0.25">
      <c r="E995" t="s">
        <v>43</v>
      </c>
      <c r="F995">
        <v>0</v>
      </c>
      <c r="G995">
        <v>0</v>
      </c>
      <c r="T995" t="s">
        <v>330</v>
      </c>
      <c r="U995">
        <v>0</v>
      </c>
      <c r="V995">
        <v>0</v>
      </c>
    </row>
    <row r="996" spans="5:22" x14ac:dyDescent="0.25">
      <c r="E996" t="s">
        <v>43</v>
      </c>
      <c r="F996">
        <v>14000</v>
      </c>
      <c r="G996">
        <v>0</v>
      </c>
      <c r="T996" t="s">
        <v>333</v>
      </c>
      <c r="U996">
        <v>0</v>
      </c>
      <c r="V996">
        <v>0</v>
      </c>
    </row>
    <row r="997" spans="5:22" x14ac:dyDescent="0.25">
      <c r="E997" t="s">
        <v>43</v>
      </c>
      <c r="F997">
        <v>0</v>
      </c>
      <c r="G997">
        <v>0</v>
      </c>
      <c r="T997" t="s">
        <v>333</v>
      </c>
      <c r="U997">
        <v>0</v>
      </c>
      <c r="V997">
        <v>0</v>
      </c>
    </row>
    <row r="998" spans="5:22" x14ac:dyDescent="0.25">
      <c r="E998" t="s">
        <v>43</v>
      </c>
      <c r="F998">
        <v>0</v>
      </c>
      <c r="G998">
        <v>0</v>
      </c>
      <c r="T998" t="s">
        <v>333</v>
      </c>
      <c r="U998">
        <v>0</v>
      </c>
      <c r="V998">
        <v>0</v>
      </c>
    </row>
    <row r="999" spans="5:22" x14ac:dyDescent="0.25">
      <c r="E999" t="s">
        <v>43</v>
      </c>
      <c r="F999">
        <v>3500</v>
      </c>
      <c r="G999">
        <v>0</v>
      </c>
      <c r="T999" t="s">
        <v>333</v>
      </c>
      <c r="U999">
        <v>0</v>
      </c>
      <c r="V999">
        <v>0</v>
      </c>
    </row>
    <row r="1000" spans="5:22" x14ac:dyDescent="0.25">
      <c r="E1000" t="s">
        <v>43</v>
      </c>
      <c r="F1000">
        <v>0</v>
      </c>
      <c r="G1000">
        <v>0</v>
      </c>
      <c r="T1000" t="s">
        <v>333</v>
      </c>
      <c r="U1000">
        <v>0</v>
      </c>
      <c r="V1000">
        <v>0</v>
      </c>
    </row>
    <row r="1001" spans="5:22" x14ac:dyDescent="0.25">
      <c r="E1001" t="s">
        <v>43</v>
      </c>
      <c r="F1001">
        <v>3500</v>
      </c>
      <c r="G1001">
        <v>0</v>
      </c>
      <c r="T1001" t="s">
        <v>333</v>
      </c>
      <c r="U1001">
        <v>0</v>
      </c>
      <c r="V1001">
        <v>0</v>
      </c>
    </row>
    <row r="1002" spans="5:22" x14ac:dyDescent="0.25">
      <c r="E1002" t="s">
        <v>43</v>
      </c>
      <c r="F1002">
        <v>0</v>
      </c>
      <c r="G1002">
        <v>0</v>
      </c>
      <c r="T1002" t="s">
        <v>333</v>
      </c>
      <c r="U1002">
        <v>0</v>
      </c>
      <c r="V1002">
        <v>0</v>
      </c>
    </row>
    <row r="1003" spans="5:22" x14ac:dyDescent="0.25">
      <c r="E1003" t="s">
        <v>43</v>
      </c>
      <c r="F1003">
        <v>0</v>
      </c>
      <c r="G1003">
        <v>6000</v>
      </c>
      <c r="T1003" t="s">
        <v>333</v>
      </c>
      <c r="U1003">
        <v>0</v>
      </c>
      <c r="V1003">
        <v>0</v>
      </c>
    </row>
    <row r="1004" spans="5:22" x14ac:dyDescent="0.25">
      <c r="E1004" t="s">
        <v>43</v>
      </c>
      <c r="F1004">
        <v>0</v>
      </c>
      <c r="G1004">
        <v>0</v>
      </c>
      <c r="T1004" t="s">
        <v>333</v>
      </c>
      <c r="U1004">
        <v>0</v>
      </c>
      <c r="V1004">
        <v>0</v>
      </c>
    </row>
    <row r="1005" spans="5:22" x14ac:dyDescent="0.25">
      <c r="E1005" t="s">
        <v>43</v>
      </c>
      <c r="F1005">
        <v>8000</v>
      </c>
      <c r="G1005">
        <v>0</v>
      </c>
      <c r="T1005" t="s">
        <v>333</v>
      </c>
      <c r="U1005">
        <v>0</v>
      </c>
      <c r="V1005">
        <v>0</v>
      </c>
    </row>
    <row r="1006" spans="5:22" x14ac:dyDescent="0.25">
      <c r="E1006" t="s">
        <v>43</v>
      </c>
      <c r="F1006">
        <v>3500</v>
      </c>
      <c r="G1006">
        <v>0</v>
      </c>
      <c r="T1006" t="s">
        <v>333</v>
      </c>
      <c r="U1006">
        <v>0</v>
      </c>
      <c r="V1006">
        <v>0</v>
      </c>
    </row>
    <row r="1007" spans="5:22" x14ac:dyDescent="0.25">
      <c r="E1007" t="s">
        <v>43</v>
      </c>
      <c r="F1007">
        <v>8000</v>
      </c>
      <c r="G1007">
        <v>0</v>
      </c>
      <c r="T1007" t="s">
        <v>333</v>
      </c>
      <c r="U1007">
        <v>0</v>
      </c>
      <c r="V1007">
        <v>0</v>
      </c>
    </row>
    <row r="1008" spans="5:22" x14ac:dyDescent="0.25">
      <c r="E1008" t="s">
        <v>43</v>
      </c>
      <c r="F1008">
        <v>3500</v>
      </c>
      <c r="G1008">
        <v>0</v>
      </c>
      <c r="T1008" t="s">
        <v>335</v>
      </c>
      <c r="U1008">
        <v>0</v>
      </c>
      <c r="V1008">
        <v>0</v>
      </c>
    </row>
    <row r="1009" spans="5:22" x14ac:dyDescent="0.25">
      <c r="E1009" t="s">
        <v>43</v>
      </c>
      <c r="F1009">
        <v>8000</v>
      </c>
      <c r="G1009">
        <v>0</v>
      </c>
      <c r="T1009" t="s">
        <v>335</v>
      </c>
      <c r="U1009">
        <v>0</v>
      </c>
      <c r="V1009">
        <v>0</v>
      </c>
    </row>
    <row r="1010" spans="5:22" x14ac:dyDescent="0.25">
      <c r="E1010" t="s">
        <v>43</v>
      </c>
      <c r="F1010">
        <v>0</v>
      </c>
      <c r="G1010">
        <v>0</v>
      </c>
      <c r="T1010" t="s">
        <v>335</v>
      </c>
      <c r="U1010">
        <v>0</v>
      </c>
      <c r="V1010">
        <v>0</v>
      </c>
    </row>
    <row r="1011" spans="5:22" x14ac:dyDescent="0.25">
      <c r="E1011" t="s">
        <v>43</v>
      </c>
      <c r="F1011">
        <v>0</v>
      </c>
      <c r="G1011">
        <v>0</v>
      </c>
      <c r="T1011" t="s">
        <v>335</v>
      </c>
      <c r="U1011">
        <v>0</v>
      </c>
      <c r="V1011">
        <v>0</v>
      </c>
    </row>
    <row r="1012" spans="5:22" x14ac:dyDescent="0.25">
      <c r="E1012" t="s">
        <v>43</v>
      </c>
      <c r="F1012">
        <v>0</v>
      </c>
      <c r="G1012">
        <v>0</v>
      </c>
      <c r="T1012" t="s">
        <v>335</v>
      </c>
      <c r="U1012">
        <v>0</v>
      </c>
      <c r="V1012">
        <v>0</v>
      </c>
    </row>
    <row r="1013" spans="5:22" x14ac:dyDescent="0.25">
      <c r="E1013" t="s">
        <v>43</v>
      </c>
      <c r="F1013">
        <v>0</v>
      </c>
      <c r="G1013">
        <v>0</v>
      </c>
      <c r="T1013" t="s">
        <v>335</v>
      </c>
      <c r="U1013">
        <v>0</v>
      </c>
      <c r="V1013">
        <v>0</v>
      </c>
    </row>
    <row r="1014" spans="5:22" x14ac:dyDescent="0.25">
      <c r="E1014" t="s">
        <v>43</v>
      </c>
      <c r="F1014">
        <v>0</v>
      </c>
      <c r="G1014">
        <v>0</v>
      </c>
      <c r="T1014" t="s">
        <v>335</v>
      </c>
      <c r="U1014">
        <v>0</v>
      </c>
      <c r="V1014">
        <v>0</v>
      </c>
    </row>
    <row r="1015" spans="5:22" x14ac:dyDescent="0.25">
      <c r="E1015" t="s">
        <v>43</v>
      </c>
      <c r="F1015">
        <v>0</v>
      </c>
      <c r="G1015">
        <v>0</v>
      </c>
      <c r="T1015" t="s">
        <v>335</v>
      </c>
      <c r="U1015">
        <v>0</v>
      </c>
      <c r="V1015">
        <v>0</v>
      </c>
    </row>
    <row r="1016" spans="5:22" x14ac:dyDescent="0.25">
      <c r="E1016" t="s">
        <v>43</v>
      </c>
      <c r="F1016">
        <v>0</v>
      </c>
      <c r="G1016">
        <v>0</v>
      </c>
      <c r="T1016" t="s">
        <v>335</v>
      </c>
      <c r="U1016">
        <v>0</v>
      </c>
      <c r="V1016">
        <v>0</v>
      </c>
    </row>
    <row r="1017" spans="5:22" x14ac:dyDescent="0.25">
      <c r="E1017" t="s">
        <v>43</v>
      </c>
      <c r="F1017">
        <v>0</v>
      </c>
      <c r="G1017">
        <v>5000</v>
      </c>
      <c r="T1017" t="s">
        <v>335</v>
      </c>
      <c r="U1017">
        <v>0</v>
      </c>
      <c r="V1017">
        <v>0</v>
      </c>
    </row>
    <row r="1018" spans="5:22" x14ac:dyDescent="0.25">
      <c r="E1018" t="s">
        <v>43</v>
      </c>
      <c r="F1018">
        <v>0</v>
      </c>
      <c r="G1018">
        <v>0</v>
      </c>
      <c r="T1018" t="s">
        <v>335</v>
      </c>
      <c r="U1018">
        <v>0</v>
      </c>
      <c r="V1018">
        <v>0</v>
      </c>
    </row>
    <row r="1019" spans="5:22" x14ac:dyDescent="0.25">
      <c r="E1019" t="s">
        <v>43</v>
      </c>
      <c r="F1019">
        <v>0</v>
      </c>
      <c r="G1019">
        <v>0</v>
      </c>
      <c r="T1019" t="s">
        <v>335</v>
      </c>
      <c r="U1019">
        <v>0</v>
      </c>
      <c r="V1019">
        <v>0</v>
      </c>
    </row>
    <row r="1020" spans="5:22" x14ac:dyDescent="0.25">
      <c r="E1020" t="s">
        <v>43</v>
      </c>
      <c r="F1020">
        <v>0</v>
      </c>
      <c r="G1020">
        <v>0</v>
      </c>
      <c r="T1020" t="s">
        <v>335</v>
      </c>
      <c r="U1020">
        <v>0</v>
      </c>
      <c r="V1020">
        <v>0</v>
      </c>
    </row>
    <row r="1021" spans="5:22" x14ac:dyDescent="0.25">
      <c r="E1021" t="s">
        <v>43</v>
      </c>
      <c r="F1021">
        <v>0</v>
      </c>
      <c r="G1021">
        <v>0</v>
      </c>
      <c r="T1021" t="s">
        <v>335</v>
      </c>
      <c r="U1021">
        <v>0</v>
      </c>
      <c r="V1021">
        <v>0</v>
      </c>
    </row>
    <row r="1022" spans="5:22" x14ac:dyDescent="0.25">
      <c r="E1022" t="s">
        <v>272</v>
      </c>
      <c r="F1022">
        <v>0</v>
      </c>
      <c r="G1022">
        <v>0</v>
      </c>
      <c r="T1022" t="s">
        <v>335</v>
      </c>
      <c r="U1022">
        <v>0</v>
      </c>
      <c r="V1022">
        <v>0</v>
      </c>
    </row>
    <row r="1023" spans="5:22" x14ac:dyDescent="0.25">
      <c r="E1023" t="s">
        <v>272</v>
      </c>
      <c r="F1023">
        <v>3500</v>
      </c>
      <c r="G1023">
        <v>0</v>
      </c>
      <c r="T1023" t="s">
        <v>335</v>
      </c>
      <c r="U1023">
        <v>0</v>
      </c>
      <c r="V1023">
        <v>0</v>
      </c>
    </row>
    <row r="1024" spans="5:22" x14ac:dyDescent="0.25">
      <c r="E1024" t="s">
        <v>44</v>
      </c>
      <c r="F1024">
        <v>0</v>
      </c>
      <c r="G1024">
        <v>0</v>
      </c>
      <c r="T1024" t="s">
        <v>335</v>
      </c>
      <c r="U1024">
        <v>0</v>
      </c>
      <c r="V1024">
        <v>0</v>
      </c>
    </row>
    <row r="1025" spans="5:22" x14ac:dyDescent="0.25">
      <c r="E1025" t="s">
        <v>44</v>
      </c>
      <c r="F1025">
        <v>0</v>
      </c>
      <c r="G1025">
        <v>0</v>
      </c>
      <c r="T1025" t="s">
        <v>335</v>
      </c>
      <c r="U1025">
        <v>0</v>
      </c>
      <c r="V1025">
        <v>0</v>
      </c>
    </row>
    <row r="1026" spans="5:22" x14ac:dyDescent="0.25">
      <c r="E1026" t="s">
        <v>44</v>
      </c>
      <c r="F1026">
        <v>0</v>
      </c>
      <c r="G1026">
        <v>0</v>
      </c>
      <c r="T1026" t="s">
        <v>335</v>
      </c>
      <c r="U1026">
        <v>0</v>
      </c>
      <c r="V1026">
        <v>0</v>
      </c>
    </row>
    <row r="1027" spans="5:22" x14ac:dyDescent="0.25">
      <c r="E1027" t="s">
        <v>44</v>
      </c>
      <c r="F1027">
        <v>0</v>
      </c>
      <c r="G1027">
        <v>0</v>
      </c>
      <c r="T1027" t="s">
        <v>335</v>
      </c>
      <c r="U1027">
        <v>0</v>
      </c>
      <c r="V1027">
        <v>0</v>
      </c>
    </row>
    <row r="1028" spans="5:22" x14ac:dyDescent="0.25">
      <c r="E1028" t="s">
        <v>44</v>
      </c>
      <c r="F1028">
        <v>0</v>
      </c>
      <c r="G1028">
        <v>0</v>
      </c>
      <c r="T1028" t="s">
        <v>335</v>
      </c>
      <c r="U1028">
        <v>0</v>
      </c>
      <c r="V1028">
        <v>0</v>
      </c>
    </row>
    <row r="1029" spans="5:22" x14ac:dyDescent="0.25">
      <c r="E1029" t="s">
        <v>44</v>
      </c>
      <c r="F1029">
        <v>0</v>
      </c>
      <c r="G1029">
        <v>0</v>
      </c>
      <c r="T1029" t="s">
        <v>335</v>
      </c>
      <c r="U1029">
        <v>0</v>
      </c>
      <c r="V1029">
        <v>0</v>
      </c>
    </row>
    <row r="1030" spans="5:22" x14ac:dyDescent="0.25">
      <c r="E1030" t="s">
        <v>44</v>
      </c>
      <c r="F1030">
        <v>0</v>
      </c>
      <c r="G1030">
        <v>0</v>
      </c>
      <c r="T1030" t="s">
        <v>335</v>
      </c>
      <c r="U1030">
        <v>0</v>
      </c>
      <c r="V1030">
        <v>0</v>
      </c>
    </row>
    <row r="1031" spans="5:22" x14ac:dyDescent="0.25">
      <c r="E1031" t="s">
        <v>44</v>
      </c>
      <c r="F1031">
        <v>0</v>
      </c>
      <c r="G1031">
        <v>0</v>
      </c>
      <c r="T1031" t="s">
        <v>335</v>
      </c>
      <c r="U1031">
        <v>0</v>
      </c>
      <c r="V1031">
        <v>0</v>
      </c>
    </row>
    <row r="1032" spans="5:22" x14ac:dyDescent="0.25">
      <c r="E1032" t="s">
        <v>44</v>
      </c>
      <c r="F1032">
        <v>0</v>
      </c>
      <c r="G1032">
        <v>0</v>
      </c>
      <c r="T1032" t="s">
        <v>335</v>
      </c>
      <c r="U1032">
        <v>0</v>
      </c>
      <c r="V1032">
        <v>0</v>
      </c>
    </row>
    <row r="1033" spans="5:22" x14ac:dyDescent="0.25">
      <c r="E1033" t="s">
        <v>44</v>
      </c>
      <c r="F1033">
        <v>0</v>
      </c>
      <c r="G1033">
        <v>0</v>
      </c>
      <c r="T1033" t="s">
        <v>335</v>
      </c>
      <c r="U1033">
        <v>0</v>
      </c>
      <c r="V1033">
        <v>0</v>
      </c>
    </row>
    <row r="1034" spans="5:22" x14ac:dyDescent="0.25">
      <c r="E1034" t="s">
        <v>44</v>
      </c>
      <c r="F1034">
        <v>0</v>
      </c>
      <c r="G1034">
        <v>0</v>
      </c>
      <c r="T1034" t="s">
        <v>337</v>
      </c>
      <c r="U1034">
        <v>0</v>
      </c>
      <c r="V1034">
        <v>0</v>
      </c>
    </row>
    <row r="1035" spans="5:22" x14ac:dyDescent="0.25">
      <c r="E1035" t="s">
        <v>44</v>
      </c>
      <c r="F1035">
        <v>5000</v>
      </c>
      <c r="G1035">
        <v>0</v>
      </c>
      <c r="T1035" t="s">
        <v>337</v>
      </c>
      <c r="U1035">
        <v>0</v>
      </c>
      <c r="V1035">
        <v>0</v>
      </c>
    </row>
    <row r="1036" spans="5:22" x14ac:dyDescent="0.25">
      <c r="E1036" t="s">
        <v>44</v>
      </c>
      <c r="F1036">
        <v>0</v>
      </c>
      <c r="G1036">
        <v>0</v>
      </c>
      <c r="T1036" t="s">
        <v>337</v>
      </c>
      <c r="U1036">
        <v>0</v>
      </c>
      <c r="V1036">
        <v>0</v>
      </c>
    </row>
    <row r="1037" spans="5:22" x14ac:dyDescent="0.25">
      <c r="E1037" t="s">
        <v>44</v>
      </c>
      <c r="F1037">
        <v>0</v>
      </c>
      <c r="G1037">
        <v>0</v>
      </c>
      <c r="T1037" t="s">
        <v>337</v>
      </c>
      <c r="U1037">
        <v>0</v>
      </c>
      <c r="V1037">
        <v>0</v>
      </c>
    </row>
    <row r="1038" spans="5:22" x14ac:dyDescent="0.25">
      <c r="E1038" t="s">
        <v>44</v>
      </c>
      <c r="F1038">
        <v>5000</v>
      </c>
      <c r="G1038">
        <v>0</v>
      </c>
      <c r="T1038" t="s">
        <v>337</v>
      </c>
      <c r="U1038">
        <v>0</v>
      </c>
      <c r="V1038">
        <v>0</v>
      </c>
    </row>
    <row r="1039" spans="5:22" x14ac:dyDescent="0.25">
      <c r="E1039" t="s">
        <v>44</v>
      </c>
      <c r="F1039">
        <v>20000</v>
      </c>
      <c r="G1039">
        <v>0</v>
      </c>
      <c r="T1039" t="s">
        <v>337</v>
      </c>
      <c r="U1039">
        <v>0</v>
      </c>
      <c r="V1039">
        <v>0</v>
      </c>
    </row>
    <row r="1040" spans="5:22" x14ac:dyDescent="0.25">
      <c r="E1040" t="s">
        <v>44</v>
      </c>
      <c r="F1040">
        <v>0</v>
      </c>
      <c r="G1040">
        <v>0</v>
      </c>
      <c r="T1040" t="s">
        <v>337</v>
      </c>
      <c r="U1040">
        <v>0</v>
      </c>
      <c r="V1040">
        <v>0</v>
      </c>
    </row>
    <row r="1041" spans="5:22" x14ac:dyDescent="0.25">
      <c r="E1041" t="s">
        <v>44</v>
      </c>
      <c r="F1041">
        <v>5000</v>
      </c>
      <c r="G1041">
        <v>0</v>
      </c>
      <c r="T1041" t="s">
        <v>337</v>
      </c>
      <c r="U1041">
        <v>0</v>
      </c>
      <c r="V1041">
        <v>0</v>
      </c>
    </row>
    <row r="1042" spans="5:22" x14ac:dyDescent="0.25">
      <c r="E1042" t="s">
        <v>44</v>
      </c>
      <c r="F1042">
        <v>20000</v>
      </c>
      <c r="G1042">
        <v>0</v>
      </c>
      <c r="T1042" t="s">
        <v>337</v>
      </c>
      <c r="U1042">
        <v>0</v>
      </c>
      <c r="V1042">
        <v>0</v>
      </c>
    </row>
    <row r="1043" spans="5:22" x14ac:dyDescent="0.25">
      <c r="E1043" t="s">
        <v>44</v>
      </c>
      <c r="F1043">
        <v>0</v>
      </c>
      <c r="G1043">
        <v>0</v>
      </c>
      <c r="T1043" t="s">
        <v>337</v>
      </c>
      <c r="U1043">
        <v>0</v>
      </c>
      <c r="V1043">
        <v>0</v>
      </c>
    </row>
    <row r="1044" spans="5:22" x14ac:dyDescent="0.25">
      <c r="E1044" t="s">
        <v>44</v>
      </c>
      <c r="F1044">
        <v>0</v>
      </c>
      <c r="G1044">
        <v>0</v>
      </c>
      <c r="T1044" t="s">
        <v>337</v>
      </c>
      <c r="U1044">
        <v>0</v>
      </c>
      <c r="V1044">
        <v>0</v>
      </c>
    </row>
    <row r="1045" spans="5:22" x14ac:dyDescent="0.25">
      <c r="E1045" t="s">
        <v>44</v>
      </c>
      <c r="F1045">
        <v>0</v>
      </c>
      <c r="G1045">
        <v>0</v>
      </c>
      <c r="T1045" t="s">
        <v>337</v>
      </c>
      <c r="U1045">
        <v>0</v>
      </c>
      <c r="V1045">
        <v>0</v>
      </c>
    </row>
    <row r="1046" spans="5:22" x14ac:dyDescent="0.25">
      <c r="E1046" t="s">
        <v>44</v>
      </c>
      <c r="F1046">
        <v>20000</v>
      </c>
      <c r="G1046">
        <v>0</v>
      </c>
      <c r="T1046" t="s">
        <v>337</v>
      </c>
      <c r="U1046">
        <v>0</v>
      </c>
      <c r="V1046">
        <v>0</v>
      </c>
    </row>
    <row r="1047" spans="5:22" x14ac:dyDescent="0.25">
      <c r="E1047" t="s">
        <v>44</v>
      </c>
      <c r="F1047">
        <v>7400</v>
      </c>
      <c r="G1047">
        <v>0</v>
      </c>
      <c r="T1047" t="s">
        <v>337</v>
      </c>
      <c r="U1047">
        <v>0</v>
      </c>
      <c r="V1047">
        <v>0</v>
      </c>
    </row>
    <row r="1048" spans="5:22" x14ac:dyDescent="0.25">
      <c r="E1048" t="s">
        <v>44</v>
      </c>
      <c r="F1048">
        <v>2800</v>
      </c>
      <c r="G1048">
        <v>0</v>
      </c>
      <c r="T1048" t="s">
        <v>337</v>
      </c>
      <c r="U1048">
        <v>0</v>
      </c>
      <c r="V1048">
        <v>0</v>
      </c>
    </row>
    <row r="1049" spans="5:22" x14ac:dyDescent="0.25">
      <c r="E1049" t="s">
        <v>44</v>
      </c>
      <c r="F1049">
        <v>0</v>
      </c>
      <c r="G1049">
        <v>0</v>
      </c>
      <c r="T1049" t="s">
        <v>337</v>
      </c>
      <c r="U1049">
        <v>0</v>
      </c>
      <c r="V1049">
        <v>0</v>
      </c>
    </row>
    <row r="1050" spans="5:22" x14ac:dyDescent="0.25">
      <c r="E1050" t="s">
        <v>44</v>
      </c>
      <c r="F1050">
        <v>0</v>
      </c>
      <c r="G1050">
        <v>0</v>
      </c>
      <c r="T1050" t="s">
        <v>337</v>
      </c>
      <c r="U1050">
        <v>0</v>
      </c>
      <c r="V1050">
        <v>0</v>
      </c>
    </row>
    <row r="1051" spans="5:22" x14ac:dyDescent="0.25">
      <c r="E1051" t="s">
        <v>44</v>
      </c>
      <c r="F1051">
        <v>3500</v>
      </c>
      <c r="G1051">
        <v>0</v>
      </c>
      <c r="T1051" t="s">
        <v>337</v>
      </c>
      <c r="U1051">
        <v>0</v>
      </c>
      <c r="V1051">
        <v>0</v>
      </c>
    </row>
    <row r="1052" spans="5:22" x14ac:dyDescent="0.25">
      <c r="E1052" t="s">
        <v>44</v>
      </c>
      <c r="F1052">
        <v>0</v>
      </c>
      <c r="G1052">
        <v>0</v>
      </c>
      <c r="T1052" t="s">
        <v>337</v>
      </c>
      <c r="U1052">
        <v>0</v>
      </c>
      <c r="V1052">
        <v>0</v>
      </c>
    </row>
    <row r="1053" spans="5:22" x14ac:dyDescent="0.25">
      <c r="E1053" t="s">
        <v>44</v>
      </c>
      <c r="F1053">
        <v>0</v>
      </c>
      <c r="G1053">
        <v>0</v>
      </c>
      <c r="T1053" t="s">
        <v>337</v>
      </c>
      <c r="U1053">
        <v>0</v>
      </c>
      <c r="V1053">
        <v>0</v>
      </c>
    </row>
    <row r="1054" spans="5:22" x14ac:dyDescent="0.25">
      <c r="E1054" t="s">
        <v>44</v>
      </c>
      <c r="F1054">
        <v>0</v>
      </c>
      <c r="G1054">
        <v>0</v>
      </c>
      <c r="T1054" t="s">
        <v>337</v>
      </c>
      <c r="U1054">
        <v>0</v>
      </c>
      <c r="V1054">
        <v>0</v>
      </c>
    </row>
    <row r="1055" spans="5:22" x14ac:dyDescent="0.25">
      <c r="E1055" t="s">
        <v>44</v>
      </c>
      <c r="F1055">
        <v>0</v>
      </c>
      <c r="G1055">
        <v>0</v>
      </c>
      <c r="T1055" t="s">
        <v>337</v>
      </c>
      <c r="U1055">
        <v>0</v>
      </c>
      <c r="V1055">
        <v>0</v>
      </c>
    </row>
    <row r="1056" spans="5:22" x14ac:dyDescent="0.25">
      <c r="E1056" t="s">
        <v>44</v>
      </c>
      <c r="F1056">
        <v>0</v>
      </c>
      <c r="G1056">
        <v>0</v>
      </c>
      <c r="T1056" t="s">
        <v>337</v>
      </c>
      <c r="U1056">
        <v>0</v>
      </c>
      <c r="V1056">
        <v>0</v>
      </c>
    </row>
    <row r="1057" spans="5:22" x14ac:dyDescent="0.25">
      <c r="E1057" t="s">
        <v>44</v>
      </c>
      <c r="F1057">
        <v>0</v>
      </c>
      <c r="G1057">
        <v>0</v>
      </c>
      <c r="T1057" t="s">
        <v>337</v>
      </c>
      <c r="U1057">
        <v>0</v>
      </c>
      <c r="V1057">
        <v>0</v>
      </c>
    </row>
    <row r="1058" spans="5:22" x14ac:dyDescent="0.25">
      <c r="E1058" t="s">
        <v>44</v>
      </c>
      <c r="F1058">
        <v>0</v>
      </c>
      <c r="G1058">
        <v>0</v>
      </c>
      <c r="T1058" t="s">
        <v>337</v>
      </c>
      <c r="U1058">
        <v>0</v>
      </c>
      <c r="V1058">
        <v>0</v>
      </c>
    </row>
    <row r="1059" spans="5:22" x14ac:dyDescent="0.25">
      <c r="E1059" t="s">
        <v>44</v>
      </c>
      <c r="F1059">
        <v>0</v>
      </c>
      <c r="G1059">
        <v>0</v>
      </c>
      <c r="T1059" t="s">
        <v>337</v>
      </c>
      <c r="U1059">
        <v>0</v>
      </c>
      <c r="V1059">
        <v>0</v>
      </c>
    </row>
    <row r="1060" spans="5:22" x14ac:dyDescent="0.25">
      <c r="E1060" t="s">
        <v>44</v>
      </c>
      <c r="F1060">
        <v>20000</v>
      </c>
      <c r="G1060">
        <v>0</v>
      </c>
      <c r="T1060" t="s">
        <v>337</v>
      </c>
      <c r="U1060">
        <v>0</v>
      </c>
      <c r="V1060">
        <v>0</v>
      </c>
    </row>
    <row r="1061" spans="5:22" x14ac:dyDescent="0.25">
      <c r="E1061" t="s">
        <v>44</v>
      </c>
      <c r="F1061">
        <v>4000</v>
      </c>
      <c r="G1061">
        <v>0</v>
      </c>
      <c r="T1061" t="s">
        <v>337</v>
      </c>
      <c r="U1061">
        <v>0</v>
      </c>
      <c r="V1061">
        <v>0</v>
      </c>
    </row>
    <row r="1062" spans="5:22" x14ac:dyDescent="0.25">
      <c r="E1062" t="s">
        <v>44</v>
      </c>
      <c r="F1062">
        <v>4000</v>
      </c>
      <c r="G1062">
        <v>0</v>
      </c>
      <c r="T1062" t="s">
        <v>337</v>
      </c>
      <c r="U1062">
        <v>0</v>
      </c>
      <c r="V1062">
        <v>0</v>
      </c>
    </row>
    <row r="1063" spans="5:22" x14ac:dyDescent="0.25">
      <c r="E1063" t="s">
        <v>44</v>
      </c>
      <c r="F1063">
        <v>20000</v>
      </c>
      <c r="G1063">
        <v>0</v>
      </c>
      <c r="T1063" t="s">
        <v>337</v>
      </c>
      <c r="U1063">
        <v>0</v>
      </c>
      <c r="V1063">
        <v>0</v>
      </c>
    </row>
    <row r="1064" spans="5:22" x14ac:dyDescent="0.25">
      <c r="E1064" t="s">
        <v>44</v>
      </c>
      <c r="F1064">
        <v>0</v>
      </c>
      <c r="G1064">
        <v>0</v>
      </c>
      <c r="T1064" t="s">
        <v>337</v>
      </c>
      <c r="U1064">
        <v>0</v>
      </c>
      <c r="V1064">
        <v>0</v>
      </c>
    </row>
    <row r="1065" spans="5:22" x14ac:dyDescent="0.25">
      <c r="E1065" t="s">
        <v>44</v>
      </c>
      <c r="F1065">
        <v>0</v>
      </c>
      <c r="G1065">
        <v>0</v>
      </c>
      <c r="T1065" t="s">
        <v>337</v>
      </c>
      <c r="U1065">
        <v>0</v>
      </c>
      <c r="V1065">
        <v>0</v>
      </c>
    </row>
    <row r="1066" spans="5:22" x14ac:dyDescent="0.25">
      <c r="E1066" t="s">
        <v>44</v>
      </c>
      <c r="F1066">
        <v>20000</v>
      </c>
      <c r="G1066">
        <v>0</v>
      </c>
      <c r="T1066" t="s">
        <v>337</v>
      </c>
      <c r="U1066">
        <v>0</v>
      </c>
      <c r="V1066">
        <v>0</v>
      </c>
    </row>
    <row r="1067" spans="5:22" x14ac:dyDescent="0.25">
      <c r="E1067" t="s">
        <v>44</v>
      </c>
      <c r="F1067">
        <v>20000</v>
      </c>
      <c r="G1067">
        <v>0</v>
      </c>
      <c r="T1067" t="s">
        <v>337</v>
      </c>
      <c r="U1067">
        <v>0</v>
      </c>
      <c r="V1067">
        <v>0</v>
      </c>
    </row>
    <row r="1068" spans="5:22" x14ac:dyDescent="0.25">
      <c r="E1068" t="s">
        <v>44</v>
      </c>
      <c r="F1068">
        <v>0</v>
      </c>
      <c r="G1068">
        <v>0</v>
      </c>
      <c r="T1068" t="s">
        <v>337</v>
      </c>
      <c r="U1068">
        <v>0</v>
      </c>
      <c r="V1068">
        <v>0</v>
      </c>
    </row>
    <row r="1069" spans="5:22" x14ac:dyDescent="0.25">
      <c r="E1069" t="s">
        <v>44</v>
      </c>
      <c r="F1069">
        <v>5000</v>
      </c>
      <c r="G1069">
        <v>0</v>
      </c>
      <c r="T1069" t="s">
        <v>337</v>
      </c>
      <c r="U1069">
        <v>0</v>
      </c>
      <c r="V1069">
        <v>0</v>
      </c>
    </row>
    <row r="1070" spans="5:22" x14ac:dyDescent="0.25">
      <c r="E1070" t="s">
        <v>44</v>
      </c>
      <c r="F1070">
        <v>0</v>
      </c>
      <c r="G1070">
        <v>0</v>
      </c>
      <c r="T1070" t="s">
        <v>337</v>
      </c>
      <c r="U1070">
        <v>0</v>
      </c>
      <c r="V1070">
        <v>0</v>
      </c>
    </row>
    <row r="1071" spans="5:22" x14ac:dyDescent="0.25">
      <c r="E1071" t="s">
        <v>44</v>
      </c>
      <c r="F1071">
        <v>20000</v>
      </c>
      <c r="G1071">
        <v>0</v>
      </c>
      <c r="T1071" t="s">
        <v>337</v>
      </c>
      <c r="U1071">
        <v>0</v>
      </c>
      <c r="V1071">
        <v>0</v>
      </c>
    </row>
    <row r="1072" spans="5:22" x14ac:dyDescent="0.25">
      <c r="E1072" t="s">
        <v>273</v>
      </c>
      <c r="F1072">
        <v>9500</v>
      </c>
      <c r="G1072">
        <v>0</v>
      </c>
      <c r="T1072" t="s">
        <v>337</v>
      </c>
      <c r="U1072">
        <v>0</v>
      </c>
      <c r="V1072">
        <v>0</v>
      </c>
    </row>
    <row r="1073" spans="5:22" x14ac:dyDescent="0.25">
      <c r="E1073" t="s">
        <v>273</v>
      </c>
      <c r="F1073">
        <v>0</v>
      </c>
      <c r="G1073">
        <v>0</v>
      </c>
      <c r="T1073" t="s">
        <v>337</v>
      </c>
      <c r="U1073">
        <v>0</v>
      </c>
      <c r="V1073">
        <v>0</v>
      </c>
    </row>
    <row r="1074" spans="5:22" x14ac:dyDescent="0.25">
      <c r="E1074" t="s">
        <v>273</v>
      </c>
      <c r="F1074">
        <v>9500</v>
      </c>
      <c r="G1074">
        <v>0</v>
      </c>
      <c r="T1074" t="s">
        <v>337</v>
      </c>
      <c r="U1074">
        <v>0</v>
      </c>
      <c r="V1074">
        <v>0</v>
      </c>
    </row>
    <row r="1075" spans="5:22" x14ac:dyDescent="0.25">
      <c r="E1075" t="s">
        <v>273</v>
      </c>
      <c r="F1075">
        <v>0</v>
      </c>
      <c r="G1075">
        <v>0</v>
      </c>
      <c r="T1075" t="s">
        <v>337</v>
      </c>
      <c r="U1075">
        <v>0</v>
      </c>
      <c r="V1075">
        <v>0</v>
      </c>
    </row>
    <row r="1076" spans="5:22" x14ac:dyDescent="0.25">
      <c r="E1076" t="s">
        <v>273</v>
      </c>
      <c r="F1076">
        <v>0</v>
      </c>
      <c r="G1076">
        <v>0</v>
      </c>
      <c r="T1076" t="s">
        <v>337</v>
      </c>
      <c r="U1076">
        <v>0</v>
      </c>
      <c r="V1076">
        <v>0</v>
      </c>
    </row>
    <row r="1077" spans="5:22" x14ac:dyDescent="0.25">
      <c r="E1077" t="s">
        <v>273</v>
      </c>
      <c r="F1077">
        <v>0</v>
      </c>
      <c r="G1077">
        <v>0</v>
      </c>
      <c r="T1077" t="s">
        <v>337</v>
      </c>
      <c r="U1077">
        <v>0</v>
      </c>
      <c r="V1077">
        <v>0</v>
      </c>
    </row>
    <row r="1078" spans="5:22" x14ac:dyDescent="0.25">
      <c r="E1078" t="s">
        <v>273</v>
      </c>
      <c r="F1078">
        <v>0</v>
      </c>
      <c r="G1078">
        <v>0</v>
      </c>
      <c r="T1078" t="s">
        <v>337</v>
      </c>
      <c r="U1078">
        <v>0</v>
      </c>
      <c r="V1078">
        <v>0</v>
      </c>
    </row>
    <row r="1079" spans="5:22" x14ac:dyDescent="0.25">
      <c r="E1079" t="s">
        <v>273</v>
      </c>
      <c r="F1079">
        <v>9500</v>
      </c>
      <c r="G1079">
        <v>0</v>
      </c>
      <c r="T1079" t="s">
        <v>337</v>
      </c>
      <c r="U1079">
        <v>0</v>
      </c>
      <c r="V1079">
        <v>25000</v>
      </c>
    </row>
    <row r="1080" spans="5:22" x14ac:dyDescent="0.25">
      <c r="E1080" t="s">
        <v>273</v>
      </c>
      <c r="F1080">
        <v>0</v>
      </c>
      <c r="G1080">
        <v>0</v>
      </c>
      <c r="T1080" t="s">
        <v>337</v>
      </c>
      <c r="U1080">
        <v>0</v>
      </c>
      <c r="V1080">
        <v>0</v>
      </c>
    </row>
    <row r="1081" spans="5:22" x14ac:dyDescent="0.25">
      <c r="E1081" t="s">
        <v>273</v>
      </c>
      <c r="F1081">
        <v>0</v>
      </c>
      <c r="G1081">
        <v>0</v>
      </c>
      <c r="T1081" t="s">
        <v>337</v>
      </c>
      <c r="U1081">
        <v>0</v>
      </c>
      <c r="V1081">
        <v>0</v>
      </c>
    </row>
    <row r="1082" spans="5:22" x14ac:dyDescent="0.25">
      <c r="E1082" t="s">
        <v>273</v>
      </c>
      <c r="F1082">
        <v>0</v>
      </c>
      <c r="G1082">
        <v>0</v>
      </c>
      <c r="T1082" t="s">
        <v>337</v>
      </c>
      <c r="U1082">
        <v>0</v>
      </c>
      <c r="V1082">
        <v>0</v>
      </c>
    </row>
    <row r="1083" spans="5:22" x14ac:dyDescent="0.25">
      <c r="E1083" t="s">
        <v>273</v>
      </c>
      <c r="F1083">
        <v>0</v>
      </c>
      <c r="G1083">
        <v>0</v>
      </c>
      <c r="T1083" t="s">
        <v>337</v>
      </c>
      <c r="U1083">
        <v>0</v>
      </c>
      <c r="V1083">
        <v>0</v>
      </c>
    </row>
    <row r="1084" spans="5:22" x14ac:dyDescent="0.25">
      <c r="E1084" t="s">
        <v>273</v>
      </c>
      <c r="F1084">
        <v>9500</v>
      </c>
      <c r="G1084">
        <v>0</v>
      </c>
      <c r="T1084" t="s">
        <v>337</v>
      </c>
      <c r="U1084">
        <v>0</v>
      </c>
      <c r="V1084">
        <v>0</v>
      </c>
    </row>
    <row r="1085" spans="5:22" x14ac:dyDescent="0.25">
      <c r="E1085" t="s">
        <v>273</v>
      </c>
      <c r="F1085">
        <v>0</v>
      </c>
      <c r="G1085">
        <v>0</v>
      </c>
      <c r="T1085" t="s">
        <v>337</v>
      </c>
      <c r="U1085">
        <v>0</v>
      </c>
      <c r="V1085">
        <v>0</v>
      </c>
    </row>
    <row r="1086" spans="5:22" x14ac:dyDescent="0.25">
      <c r="E1086" t="s">
        <v>273</v>
      </c>
      <c r="F1086">
        <v>0</v>
      </c>
      <c r="G1086">
        <v>0</v>
      </c>
      <c r="T1086" t="s">
        <v>337</v>
      </c>
      <c r="U1086">
        <v>0</v>
      </c>
      <c r="V1086">
        <v>0</v>
      </c>
    </row>
    <row r="1087" spans="5:22" x14ac:dyDescent="0.25">
      <c r="E1087" t="s">
        <v>45</v>
      </c>
      <c r="F1087">
        <v>6000</v>
      </c>
      <c r="G1087">
        <v>0</v>
      </c>
      <c r="T1087" t="s">
        <v>337</v>
      </c>
      <c r="U1087">
        <v>0</v>
      </c>
      <c r="V1087">
        <v>0</v>
      </c>
    </row>
    <row r="1088" spans="5:22" x14ac:dyDescent="0.25">
      <c r="E1088" t="s">
        <v>45</v>
      </c>
      <c r="F1088">
        <v>5000</v>
      </c>
      <c r="G1088">
        <v>0</v>
      </c>
      <c r="T1088" t="s">
        <v>337</v>
      </c>
      <c r="U1088">
        <v>0</v>
      </c>
      <c r="V1088">
        <v>0</v>
      </c>
    </row>
    <row r="1089" spans="5:22" x14ac:dyDescent="0.25">
      <c r="E1089" t="s">
        <v>45</v>
      </c>
      <c r="F1089">
        <v>7000</v>
      </c>
      <c r="G1089">
        <v>0</v>
      </c>
      <c r="T1089" t="s">
        <v>337</v>
      </c>
      <c r="U1089">
        <v>0</v>
      </c>
      <c r="V1089">
        <v>0</v>
      </c>
    </row>
    <row r="1090" spans="5:22" x14ac:dyDescent="0.25">
      <c r="E1090" t="s">
        <v>45</v>
      </c>
      <c r="F1090">
        <v>6000</v>
      </c>
      <c r="G1090">
        <v>0</v>
      </c>
      <c r="T1090" t="s">
        <v>337</v>
      </c>
      <c r="U1090">
        <v>0</v>
      </c>
      <c r="V1090">
        <v>0</v>
      </c>
    </row>
    <row r="1091" spans="5:22" x14ac:dyDescent="0.25">
      <c r="E1091" t="s">
        <v>45</v>
      </c>
      <c r="F1091">
        <v>5000</v>
      </c>
      <c r="G1091">
        <v>0</v>
      </c>
      <c r="T1091" t="s">
        <v>337</v>
      </c>
      <c r="U1091">
        <v>0</v>
      </c>
      <c r="V1091">
        <v>0</v>
      </c>
    </row>
    <row r="1092" spans="5:22" x14ac:dyDescent="0.25">
      <c r="E1092" t="s">
        <v>45</v>
      </c>
      <c r="F1092">
        <v>6000</v>
      </c>
      <c r="G1092">
        <v>0</v>
      </c>
      <c r="T1092" t="s">
        <v>337</v>
      </c>
      <c r="U1092">
        <v>0</v>
      </c>
      <c r="V1092">
        <v>0</v>
      </c>
    </row>
    <row r="1093" spans="5:22" x14ac:dyDescent="0.25">
      <c r="E1093" t="s">
        <v>45</v>
      </c>
      <c r="F1093">
        <v>7000</v>
      </c>
      <c r="G1093">
        <v>0</v>
      </c>
      <c r="T1093" t="s">
        <v>337</v>
      </c>
      <c r="U1093">
        <v>0</v>
      </c>
      <c r="V1093">
        <v>0</v>
      </c>
    </row>
    <row r="1094" spans="5:22" x14ac:dyDescent="0.25">
      <c r="E1094" t="s">
        <v>45</v>
      </c>
      <c r="F1094">
        <v>18000</v>
      </c>
      <c r="G1094">
        <v>0</v>
      </c>
      <c r="T1094" t="s">
        <v>337</v>
      </c>
      <c r="U1094">
        <v>0</v>
      </c>
      <c r="V1094">
        <v>0</v>
      </c>
    </row>
    <row r="1095" spans="5:22" x14ac:dyDescent="0.25">
      <c r="E1095" t="s">
        <v>45</v>
      </c>
      <c r="F1095">
        <v>6000</v>
      </c>
      <c r="G1095">
        <v>0</v>
      </c>
      <c r="T1095" t="s">
        <v>337</v>
      </c>
      <c r="U1095">
        <v>0</v>
      </c>
      <c r="V1095">
        <v>0</v>
      </c>
    </row>
    <row r="1096" spans="5:22" x14ac:dyDescent="0.25">
      <c r="E1096" t="s">
        <v>45</v>
      </c>
      <c r="F1096">
        <v>5000</v>
      </c>
      <c r="G1096">
        <v>0</v>
      </c>
      <c r="T1096" t="s">
        <v>337</v>
      </c>
      <c r="U1096">
        <v>0</v>
      </c>
      <c r="V1096">
        <v>0</v>
      </c>
    </row>
    <row r="1097" spans="5:22" x14ac:dyDescent="0.25">
      <c r="E1097" t="s">
        <v>45</v>
      </c>
      <c r="F1097">
        <v>6000</v>
      </c>
      <c r="G1097">
        <v>0</v>
      </c>
      <c r="T1097" t="s">
        <v>337</v>
      </c>
      <c r="U1097">
        <v>0</v>
      </c>
      <c r="V1097">
        <v>0</v>
      </c>
    </row>
    <row r="1098" spans="5:22" x14ac:dyDescent="0.25">
      <c r="E1098" t="s">
        <v>45</v>
      </c>
      <c r="F1098">
        <v>5000</v>
      </c>
      <c r="G1098">
        <v>0</v>
      </c>
      <c r="T1098" t="s">
        <v>337</v>
      </c>
      <c r="U1098">
        <v>0</v>
      </c>
      <c r="V1098">
        <v>0</v>
      </c>
    </row>
    <row r="1099" spans="5:22" x14ac:dyDescent="0.25">
      <c r="E1099" t="s">
        <v>45</v>
      </c>
      <c r="F1099">
        <v>18000</v>
      </c>
      <c r="G1099">
        <v>0</v>
      </c>
      <c r="T1099" t="s">
        <v>337</v>
      </c>
      <c r="U1099">
        <v>0</v>
      </c>
      <c r="V1099">
        <v>0</v>
      </c>
    </row>
    <row r="1100" spans="5:22" x14ac:dyDescent="0.25">
      <c r="E1100" t="s">
        <v>45</v>
      </c>
      <c r="F1100">
        <v>5000</v>
      </c>
      <c r="G1100">
        <v>0</v>
      </c>
      <c r="T1100" t="s">
        <v>337</v>
      </c>
      <c r="U1100">
        <v>0</v>
      </c>
      <c r="V1100">
        <v>0</v>
      </c>
    </row>
    <row r="1101" spans="5:22" x14ac:dyDescent="0.25">
      <c r="E1101" t="s">
        <v>45</v>
      </c>
      <c r="F1101">
        <v>18000</v>
      </c>
      <c r="G1101">
        <v>0</v>
      </c>
      <c r="T1101" t="s">
        <v>337</v>
      </c>
      <c r="U1101">
        <v>0</v>
      </c>
      <c r="V1101">
        <v>0</v>
      </c>
    </row>
    <row r="1102" spans="5:22" x14ac:dyDescent="0.25">
      <c r="E1102" t="s">
        <v>45</v>
      </c>
      <c r="F1102">
        <v>18000</v>
      </c>
      <c r="G1102">
        <v>0</v>
      </c>
      <c r="T1102" t="s">
        <v>337</v>
      </c>
      <c r="U1102">
        <v>0</v>
      </c>
      <c r="V1102">
        <v>0</v>
      </c>
    </row>
    <row r="1103" spans="5:22" x14ac:dyDescent="0.25">
      <c r="E1103" t="s">
        <v>274</v>
      </c>
      <c r="F1103">
        <v>30000</v>
      </c>
      <c r="G1103">
        <v>0</v>
      </c>
      <c r="T1103" t="s">
        <v>337</v>
      </c>
      <c r="U1103">
        <v>0</v>
      </c>
      <c r="V1103">
        <v>0</v>
      </c>
    </row>
    <row r="1104" spans="5:22" x14ac:dyDescent="0.25">
      <c r="E1104" t="s">
        <v>274</v>
      </c>
      <c r="F1104">
        <v>24000</v>
      </c>
      <c r="G1104">
        <v>0</v>
      </c>
      <c r="T1104" t="s">
        <v>337</v>
      </c>
      <c r="U1104">
        <v>0</v>
      </c>
      <c r="V1104">
        <v>0</v>
      </c>
    </row>
    <row r="1105" spans="5:22" x14ac:dyDescent="0.25">
      <c r="E1105" t="s">
        <v>274</v>
      </c>
      <c r="F1105">
        <v>25000</v>
      </c>
      <c r="G1105">
        <v>0</v>
      </c>
      <c r="T1105" t="s">
        <v>337</v>
      </c>
      <c r="U1105">
        <v>0</v>
      </c>
      <c r="V1105">
        <v>0</v>
      </c>
    </row>
    <row r="1106" spans="5:22" x14ac:dyDescent="0.25">
      <c r="E1106" t="s">
        <v>274</v>
      </c>
      <c r="F1106">
        <v>30000</v>
      </c>
      <c r="G1106">
        <v>0</v>
      </c>
      <c r="T1106" t="s">
        <v>337</v>
      </c>
      <c r="U1106">
        <v>0</v>
      </c>
      <c r="V1106">
        <v>0</v>
      </c>
    </row>
    <row r="1107" spans="5:22" x14ac:dyDescent="0.25">
      <c r="E1107" t="s">
        <v>274</v>
      </c>
      <c r="F1107">
        <v>35000</v>
      </c>
      <c r="G1107">
        <v>0</v>
      </c>
      <c r="T1107" t="s">
        <v>337</v>
      </c>
      <c r="U1107">
        <v>0</v>
      </c>
      <c r="V1107">
        <v>0</v>
      </c>
    </row>
    <row r="1108" spans="5:22" x14ac:dyDescent="0.25">
      <c r="E1108" t="s">
        <v>274</v>
      </c>
      <c r="F1108">
        <v>25000</v>
      </c>
      <c r="G1108">
        <v>0</v>
      </c>
      <c r="T1108" t="s">
        <v>337</v>
      </c>
      <c r="U1108">
        <v>0</v>
      </c>
      <c r="V1108">
        <v>0</v>
      </c>
    </row>
    <row r="1109" spans="5:22" x14ac:dyDescent="0.25">
      <c r="E1109" t="s">
        <v>274</v>
      </c>
      <c r="F1109">
        <v>25000</v>
      </c>
      <c r="G1109">
        <v>0</v>
      </c>
      <c r="T1109" t="s">
        <v>337</v>
      </c>
      <c r="U1109">
        <v>0</v>
      </c>
      <c r="V1109">
        <v>0</v>
      </c>
    </row>
    <row r="1110" spans="5:22" x14ac:dyDescent="0.25">
      <c r="E1110" t="s">
        <v>274</v>
      </c>
      <c r="F1110">
        <v>40000</v>
      </c>
      <c r="G1110">
        <v>0</v>
      </c>
      <c r="T1110" t="s">
        <v>337</v>
      </c>
      <c r="U1110">
        <v>0</v>
      </c>
      <c r="V1110">
        <v>0</v>
      </c>
    </row>
    <row r="1111" spans="5:22" x14ac:dyDescent="0.25">
      <c r="E1111" t="s">
        <v>274</v>
      </c>
      <c r="F1111">
        <v>30000</v>
      </c>
      <c r="G1111">
        <v>0</v>
      </c>
      <c r="T1111" t="s">
        <v>337</v>
      </c>
      <c r="U1111">
        <v>0</v>
      </c>
      <c r="V1111">
        <v>0</v>
      </c>
    </row>
    <row r="1112" spans="5:22" x14ac:dyDescent="0.25">
      <c r="E1112" t="s">
        <v>274</v>
      </c>
      <c r="F1112">
        <v>35000</v>
      </c>
      <c r="G1112">
        <v>0</v>
      </c>
      <c r="T1112" t="s">
        <v>337</v>
      </c>
      <c r="U1112">
        <v>0</v>
      </c>
      <c r="V1112">
        <v>0</v>
      </c>
    </row>
    <row r="1113" spans="5:22" x14ac:dyDescent="0.25">
      <c r="E1113" t="s">
        <v>274</v>
      </c>
      <c r="F1113">
        <v>24000</v>
      </c>
      <c r="G1113">
        <v>0</v>
      </c>
      <c r="T1113" t="s">
        <v>337</v>
      </c>
      <c r="U1113">
        <v>0</v>
      </c>
      <c r="V1113">
        <v>0</v>
      </c>
    </row>
    <row r="1114" spans="5:22" x14ac:dyDescent="0.25">
      <c r="E1114" t="s">
        <v>274</v>
      </c>
      <c r="F1114">
        <v>25000</v>
      </c>
      <c r="G1114">
        <v>0</v>
      </c>
      <c r="T1114" t="s">
        <v>337</v>
      </c>
      <c r="U1114">
        <v>0</v>
      </c>
      <c r="V1114">
        <v>0</v>
      </c>
    </row>
    <row r="1115" spans="5:22" x14ac:dyDescent="0.25">
      <c r="E1115" t="s">
        <v>274</v>
      </c>
      <c r="F1115">
        <v>35000</v>
      </c>
      <c r="G1115">
        <v>0</v>
      </c>
      <c r="T1115" t="s">
        <v>337</v>
      </c>
      <c r="U1115">
        <v>0</v>
      </c>
      <c r="V1115">
        <v>0</v>
      </c>
    </row>
    <row r="1116" spans="5:22" x14ac:dyDescent="0.25">
      <c r="E1116" t="s">
        <v>274</v>
      </c>
      <c r="F1116">
        <v>40000</v>
      </c>
      <c r="G1116">
        <v>0</v>
      </c>
      <c r="T1116" t="s">
        <v>337</v>
      </c>
      <c r="U1116">
        <v>0</v>
      </c>
      <c r="V1116">
        <v>0</v>
      </c>
    </row>
    <row r="1117" spans="5:22" x14ac:dyDescent="0.25">
      <c r="E1117" t="s">
        <v>274</v>
      </c>
      <c r="F1117">
        <v>35000</v>
      </c>
      <c r="G1117">
        <v>0</v>
      </c>
      <c r="T1117" t="s">
        <v>337</v>
      </c>
      <c r="U1117">
        <v>0</v>
      </c>
      <c r="V1117">
        <v>0</v>
      </c>
    </row>
    <row r="1118" spans="5:22" x14ac:dyDescent="0.25">
      <c r="E1118" t="s">
        <v>274</v>
      </c>
      <c r="F1118">
        <v>25000</v>
      </c>
      <c r="G1118">
        <v>0</v>
      </c>
      <c r="T1118" t="s">
        <v>337</v>
      </c>
      <c r="U1118">
        <v>0</v>
      </c>
      <c r="V1118">
        <v>0</v>
      </c>
    </row>
    <row r="1119" spans="5:22" x14ac:dyDescent="0.25">
      <c r="E1119" t="s">
        <v>274</v>
      </c>
      <c r="F1119">
        <v>25000</v>
      </c>
      <c r="G1119">
        <v>0</v>
      </c>
      <c r="T1119" t="s">
        <v>337</v>
      </c>
      <c r="U1119">
        <v>0</v>
      </c>
      <c r="V1119">
        <v>0</v>
      </c>
    </row>
    <row r="1120" spans="5:22" x14ac:dyDescent="0.25">
      <c r="E1120" t="s">
        <v>274</v>
      </c>
      <c r="F1120">
        <v>25000</v>
      </c>
      <c r="G1120">
        <v>0</v>
      </c>
      <c r="T1120" t="s">
        <v>337</v>
      </c>
      <c r="U1120">
        <v>0</v>
      </c>
      <c r="V1120">
        <v>0</v>
      </c>
    </row>
    <row r="1121" spans="5:22" x14ac:dyDescent="0.25">
      <c r="E1121" t="s">
        <v>274</v>
      </c>
      <c r="F1121">
        <v>30000</v>
      </c>
      <c r="G1121">
        <v>0</v>
      </c>
      <c r="T1121" t="s">
        <v>339</v>
      </c>
      <c r="U1121">
        <v>0</v>
      </c>
      <c r="V1121">
        <v>27000</v>
      </c>
    </row>
    <row r="1122" spans="5:22" x14ac:dyDescent="0.25">
      <c r="E1122" t="s">
        <v>274</v>
      </c>
      <c r="F1122">
        <v>30000</v>
      </c>
      <c r="G1122">
        <v>0</v>
      </c>
      <c r="T1122" t="s">
        <v>339</v>
      </c>
      <c r="U1122">
        <v>0</v>
      </c>
      <c r="V1122">
        <v>0</v>
      </c>
    </row>
    <row r="1123" spans="5:22" x14ac:dyDescent="0.25">
      <c r="E1123" t="s">
        <v>274</v>
      </c>
      <c r="F1123">
        <v>24000</v>
      </c>
      <c r="G1123">
        <v>0</v>
      </c>
      <c r="T1123" t="s">
        <v>339</v>
      </c>
      <c r="U1123">
        <v>0</v>
      </c>
      <c r="V1123">
        <v>0</v>
      </c>
    </row>
    <row r="1124" spans="5:22" x14ac:dyDescent="0.25">
      <c r="E1124" t="s">
        <v>274</v>
      </c>
      <c r="F1124">
        <v>35000</v>
      </c>
      <c r="G1124">
        <v>0</v>
      </c>
      <c r="T1124" t="s">
        <v>339</v>
      </c>
      <c r="U1124">
        <v>0</v>
      </c>
      <c r="V1124">
        <v>0</v>
      </c>
    </row>
    <row r="1125" spans="5:22" x14ac:dyDescent="0.25">
      <c r="E1125" t="s">
        <v>274</v>
      </c>
      <c r="F1125">
        <v>40000</v>
      </c>
      <c r="G1125">
        <v>0</v>
      </c>
      <c r="T1125" t="s">
        <v>339</v>
      </c>
      <c r="U1125">
        <v>0</v>
      </c>
      <c r="V1125">
        <v>0</v>
      </c>
    </row>
    <row r="1126" spans="5:22" x14ac:dyDescent="0.25">
      <c r="E1126" t="s">
        <v>274</v>
      </c>
      <c r="F1126">
        <v>30000</v>
      </c>
      <c r="G1126">
        <v>0</v>
      </c>
      <c r="T1126" t="s">
        <v>339</v>
      </c>
      <c r="U1126">
        <v>0</v>
      </c>
      <c r="V1126">
        <v>33000</v>
      </c>
    </row>
    <row r="1127" spans="5:22" x14ac:dyDescent="0.25">
      <c r="E1127" t="s">
        <v>274</v>
      </c>
      <c r="F1127">
        <v>25000</v>
      </c>
      <c r="G1127">
        <v>0</v>
      </c>
      <c r="T1127" t="s">
        <v>339</v>
      </c>
      <c r="U1127">
        <v>0</v>
      </c>
      <c r="V1127">
        <v>0</v>
      </c>
    </row>
    <row r="1128" spans="5:22" x14ac:dyDescent="0.25">
      <c r="E1128" t="s">
        <v>274</v>
      </c>
      <c r="F1128">
        <v>35000</v>
      </c>
      <c r="G1128">
        <v>0</v>
      </c>
      <c r="T1128" t="s">
        <v>339</v>
      </c>
      <c r="U1128">
        <v>0</v>
      </c>
      <c r="V1128">
        <v>0</v>
      </c>
    </row>
    <row r="1129" spans="5:22" x14ac:dyDescent="0.25">
      <c r="E1129" t="s">
        <v>274</v>
      </c>
      <c r="F1129">
        <v>30000</v>
      </c>
      <c r="G1129">
        <v>0</v>
      </c>
      <c r="T1129" t="s">
        <v>339</v>
      </c>
      <c r="U1129">
        <v>0</v>
      </c>
      <c r="V1129">
        <v>0</v>
      </c>
    </row>
    <row r="1130" spans="5:22" x14ac:dyDescent="0.25">
      <c r="E1130" t="s">
        <v>274</v>
      </c>
      <c r="F1130">
        <v>30000</v>
      </c>
      <c r="G1130">
        <v>0</v>
      </c>
      <c r="T1130" t="s">
        <v>339</v>
      </c>
      <c r="U1130">
        <v>0</v>
      </c>
      <c r="V1130">
        <v>40000</v>
      </c>
    </row>
    <row r="1131" spans="5:22" x14ac:dyDescent="0.25">
      <c r="E1131" t="s">
        <v>274</v>
      </c>
      <c r="F1131">
        <v>24000</v>
      </c>
      <c r="G1131">
        <v>0</v>
      </c>
      <c r="T1131" t="s">
        <v>339</v>
      </c>
      <c r="U1131">
        <v>0</v>
      </c>
      <c r="V1131">
        <v>0</v>
      </c>
    </row>
    <row r="1132" spans="5:22" x14ac:dyDescent="0.25">
      <c r="E1132" t="s">
        <v>274</v>
      </c>
      <c r="F1132">
        <v>25000</v>
      </c>
      <c r="G1132">
        <v>0</v>
      </c>
      <c r="T1132" t="s">
        <v>339</v>
      </c>
      <c r="U1132">
        <v>0</v>
      </c>
      <c r="V1132">
        <v>0</v>
      </c>
    </row>
    <row r="1133" spans="5:22" x14ac:dyDescent="0.25">
      <c r="E1133" t="s">
        <v>274</v>
      </c>
      <c r="F1133">
        <v>40000</v>
      </c>
      <c r="G1133">
        <v>0</v>
      </c>
      <c r="T1133" t="s">
        <v>339</v>
      </c>
      <c r="U1133">
        <v>0</v>
      </c>
      <c r="V1133">
        <v>0</v>
      </c>
    </row>
    <row r="1134" spans="5:22" x14ac:dyDescent="0.25">
      <c r="E1134" t="s">
        <v>274</v>
      </c>
      <c r="F1134">
        <v>40000</v>
      </c>
      <c r="G1134">
        <v>0</v>
      </c>
      <c r="T1134" t="s">
        <v>339</v>
      </c>
      <c r="U1134">
        <v>0</v>
      </c>
      <c r="V1134">
        <v>0</v>
      </c>
    </row>
    <row r="1135" spans="5:22" x14ac:dyDescent="0.25">
      <c r="E1135" t="s">
        <v>274</v>
      </c>
      <c r="F1135">
        <v>30000</v>
      </c>
      <c r="G1135">
        <v>0</v>
      </c>
      <c r="T1135" t="s">
        <v>339</v>
      </c>
      <c r="U1135">
        <v>0</v>
      </c>
      <c r="V1135">
        <v>0</v>
      </c>
    </row>
    <row r="1136" spans="5:22" x14ac:dyDescent="0.25">
      <c r="E1136" t="s">
        <v>274</v>
      </c>
      <c r="F1136">
        <v>30000</v>
      </c>
      <c r="G1136">
        <v>0</v>
      </c>
      <c r="T1136" t="s">
        <v>339</v>
      </c>
      <c r="U1136">
        <v>0</v>
      </c>
      <c r="V1136">
        <v>31000</v>
      </c>
    </row>
    <row r="1137" spans="5:22" x14ac:dyDescent="0.25">
      <c r="E1137" t="s">
        <v>274</v>
      </c>
      <c r="F1137">
        <v>30000</v>
      </c>
      <c r="G1137">
        <v>0</v>
      </c>
      <c r="T1137" t="s">
        <v>339</v>
      </c>
      <c r="U1137">
        <v>0</v>
      </c>
      <c r="V1137">
        <v>29000</v>
      </c>
    </row>
    <row r="1138" spans="5:22" x14ac:dyDescent="0.25">
      <c r="E1138" t="s">
        <v>274</v>
      </c>
      <c r="F1138">
        <v>40000</v>
      </c>
      <c r="G1138">
        <v>0</v>
      </c>
      <c r="T1138" t="s">
        <v>339</v>
      </c>
      <c r="U1138">
        <v>0</v>
      </c>
      <c r="V1138">
        <v>0</v>
      </c>
    </row>
    <row r="1139" spans="5:22" x14ac:dyDescent="0.25">
      <c r="E1139" t="s">
        <v>274</v>
      </c>
      <c r="F1139">
        <v>25000</v>
      </c>
      <c r="G1139">
        <v>0</v>
      </c>
      <c r="T1139" t="s">
        <v>339</v>
      </c>
      <c r="U1139">
        <v>0</v>
      </c>
      <c r="V1139">
        <v>0</v>
      </c>
    </row>
    <row r="1140" spans="5:22" x14ac:dyDescent="0.25">
      <c r="E1140" t="s">
        <v>280</v>
      </c>
      <c r="F1140">
        <v>0</v>
      </c>
      <c r="G1140">
        <v>0</v>
      </c>
      <c r="T1140" t="s">
        <v>339</v>
      </c>
      <c r="U1140">
        <v>0</v>
      </c>
      <c r="V1140">
        <v>0</v>
      </c>
    </row>
    <row r="1141" spans="5:22" x14ac:dyDescent="0.25">
      <c r="E1141" t="s">
        <v>280</v>
      </c>
      <c r="F1141">
        <v>0</v>
      </c>
      <c r="G1141">
        <v>0</v>
      </c>
      <c r="T1141" t="s">
        <v>339</v>
      </c>
      <c r="U1141">
        <v>0</v>
      </c>
      <c r="V1141">
        <v>0</v>
      </c>
    </row>
    <row r="1142" spans="5:22" x14ac:dyDescent="0.25">
      <c r="E1142" t="s">
        <v>280</v>
      </c>
      <c r="F1142">
        <v>20000</v>
      </c>
      <c r="G1142">
        <v>0</v>
      </c>
      <c r="T1142" t="s">
        <v>339</v>
      </c>
      <c r="U1142">
        <v>0</v>
      </c>
      <c r="V1142">
        <v>0</v>
      </c>
    </row>
    <row r="1143" spans="5:22" x14ac:dyDescent="0.25">
      <c r="E1143" t="s">
        <v>280</v>
      </c>
      <c r="F1143">
        <v>0</v>
      </c>
      <c r="G1143">
        <v>0</v>
      </c>
      <c r="T1143" t="s">
        <v>339</v>
      </c>
      <c r="U1143">
        <v>0</v>
      </c>
      <c r="V1143">
        <v>0</v>
      </c>
    </row>
    <row r="1144" spans="5:22" x14ac:dyDescent="0.25">
      <c r="E1144" t="s">
        <v>526</v>
      </c>
      <c r="F1144">
        <v>5000</v>
      </c>
      <c r="G1144">
        <v>0</v>
      </c>
      <c r="T1144" t="s">
        <v>339</v>
      </c>
      <c r="U1144">
        <v>0</v>
      </c>
      <c r="V1144">
        <v>35000</v>
      </c>
    </row>
    <row r="1145" spans="5:22" x14ac:dyDescent="0.25">
      <c r="E1145" t="s">
        <v>129</v>
      </c>
      <c r="F1145">
        <v>0</v>
      </c>
      <c r="G1145">
        <v>0</v>
      </c>
      <c r="T1145" t="s">
        <v>339</v>
      </c>
      <c r="U1145">
        <v>0</v>
      </c>
      <c r="V1145">
        <v>0</v>
      </c>
    </row>
    <row r="1146" spans="5:22" x14ac:dyDescent="0.25">
      <c r="E1146" t="s">
        <v>129</v>
      </c>
      <c r="F1146">
        <v>0</v>
      </c>
      <c r="G1146">
        <v>0</v>
      </c>
      <c r="T1146" t="s">
        <v>339</v>
      </c>
      <c r="U1146">
        <v>0</v>
      </c>
      <c r="V1146">
        <v>25000</v>
      </c>
    </row>
    <row r="1147" spans="5:22" x14ac:dyDescent="0.25">
      <c r="E1147" t="s">
        <v>129</v>
      </c>
      <c r="F1147">
        <v>0</v>
      </c>
      <c r="G1147">
        <v>0</v>
      </c>
      <c r="T1147" t="s">
        <v>339</v>
      </c>
      <c r="U1147">
        <v>0</v>
      </c>
      <c r="V1147">
        <v>0</v>
      </c>
    </row>
    <row r="1148" spans="5:22" x14ac:dyDescent="0.25">
      <c r="E1148" t="s">
        <v>129</v>
      </c>
      <c r="F1148">
        <v>0</v>
      </c>
      <c r="G1148">
        <v>0</v>
      </c>
      <c r="T1148" t="s">
        <v>339</v>
      </c>
      <c r="U1148">
        <v>0</v>
      </c>
      <c r="V1148">
        <v>0</v>
      </c>
    </row>
    <row r="1149" spans="5:22" x14ac:dyDescent="0.25">
      <c r="E1149" t="s">
        <v>129</v>
      </c>
      <c r="F1149">
        <v>0</v>
      </c>
      <c r="G1149">
        <v>0</v>
      </c>
      <c r="T1149" t="s">
        <v>339</v>
      </c>
      <c r="U1149">
        <v>0</v>
      </c>
      <c r="V1149">
        <v>0</v>
      </c>
    </row>
    <row r="1150" spans="5:22" x14ac:dyDescent="0.25">
      <c r="E1150" t="s">
        <v>129</v>
      </c>
      <c r="F1150">
        <v>0</v>
      </c>
      <c r="G1150">
        <v>0</v>
      </c>
      <c r="T1150" t="s">
        <v>339</v>
      </c>
      <c r="U1150">
        <v>0</v>
      </c>
      <c r="V1150">
        <v>0</v>
      </c>
    </row>
    <row r="1151" spans="5:22" x14ac:dyDescent="0.25">
      <c r="E1151" t="s">
        <v>129</v>
      </c>
      <c r="F1151">
        <v>0</v>
      </c>
      <c r="G1151">
        <v>0</v>
      </c>
      <c r="T1151" t="s">
        <v>339</v>
      </c>
      <c r="U1151">
        <v>0</v>
      </c>
      <c r="V1151">
        <v>40000</v>
      </c>
    </row>
    <row r="1152" spans="5:22" x14ac:dyDescent="0.25">
      <c r="E1152" t="s">
        <v>129</v>
      </c>
      <c r="F1152">
        <v>0</v>
      </c>
      <c r="G1152">
        <v>0</v>
      </c>
      <c r="T1152" t="s">
        <v>339</v>
      </c>
      <c r="U1152">
        <v>0</v>
      </c>
      <c r="V1152">
        <v>0</v>
      </c>
    </row>
    <row r="1153" spans="5:22" x14ac:dyDescent="0.25">
      <c r="E1153" t="s">
        <v>129</v>
      </c>
      <c r="F1153">
        <v>0</v>
      </c>
      <c r="G1153">
        <v>0</v>
      </c>
      <c r="T1153" t="s">
        <v>339</v>
      </c>
      <c r="U1153">
        <v>0</v>
      </c>
      <c r="V1153">
        <v>0</v>
      </c>
    </row>
    <row r="1154" spans="5:22" x14ac:dyDescent="0.25">
      <c r="E1154" t="s">
        <v>129</v>
      </c>
      <c r="F1154">
        <v>18000</v>
      </c>
      <c r="G1154">
        <v>0</v>
      </c>
      <c r="T1154" t="s">
        <v>339</v>
      </c>
      <c r="U1154">
        <v>0</v>
      </c>
      <c r="V1154">
        <v>0</v>
      </c>
    </row>
    <row r="1155" spans="5:22" x14ac:dyDescent="0.25">
      <c r="E1155" t="s">
        <v>129</v>
      </c>
      <c r="F1155">
        <v>0</v>
      </c>
      <c r="G1155">
        <v>0</v>
      </c>
      <c r="T1155" t="s">
        <v>339</v>
      </c>
      <c r="U1155">
        <v>0</v>
      </c>
      <c r="V1155">
        <v>0</v>
      </c>
    </row>
    <row r="1156" spans="5:22" x14ac:dyDescent="0.25">
      <c r="E1156" t="s">
        <v>129</v>
      </c>
      <c r="F1156">
        <v>0</v>
      </c>
      <c r="G1156">
        <v>0</v>
      </c>
      <c r="T1156" t="s">
        <v>339</v>
      </c>
      <c r="U1156">
        <v>0</v>
      </c>
      <c r="V1156">
        <v>0</v>
      </c>
    </row>
    <row r="1157" spans="5:22" x14ac:dyDescent="0.25">
      <c r="E1157" t="s">
        <v>129</v>
      </c>
      <c r="F1157">
        <v>0</v>
      </c>
      <c r="G1157">
        <v>0</v>
      </c>
      <c r="T1157" t="s">
        <v>339</v>
      </c>
      <c r="U1157">
        <v>0</v>
      </c>
      <c r="V1157">
        <v>0</v>
      </c>
    </row>
    <row r="1158" spans="5:22" x14ac:dyDescent="0.25">
      <c r="E1158" t="s">
        <v>129</v>
      </c>
      <c r="F1158">
        <v>14000</v>
      </c>
      <c r="G1158">
        <v>0</v>
      </c>
      <c r="T1158" t="s">
        <v>339</v>
      </c>
      <c r="U1158">
        <v>0</v>
      </c>
      <c r="V1158">
        <v>0</v>
      </c>
    </row>
    <row r="1159" spans="5:22" x14ac:dyDescent="0.25">
      <c r="E1159" t="s">
        <v>129</v>
      </c>
      <c r="F1159">
        <v>0</v>
      </c>
      <c r="G1159">
        <v>0</v>
      </c>
      <c r="T1159" t="s">
        <v>339</v>
      </c>
      <c r="U1159">
        <v>0</v>
      </c>
      <c r="V1159">
        <v>0</v>
      </c>
    </row>
    <row r="1160" spans="5:22" x14ac:dyDescent="0.25">
      <c r="E1160" t="s">
        <v>129</v>
      </c>
      <c r="F1160">
        <v>0</v>
      </c>
      <c r="G1160">
        <v>0</v>
      </c>
      <c r="T1160" t="s">
        <v>339</v>
      </c>
      <c r="U1160">
        <v>0</v>
      </c>
      <c r="V1160">
        <v>0</v>
      </c>
    </row>
    <row r="1161" spans="5:22" x14ac:dyDescent="0.25">
      <c r="E1161" t="s">
        <v>453</v>
      </c>
      <c r="F1161">
        <v>0</v>
      </c>
      <c r="G1161">
        <v>0</v>
      </c>
      <c r="T1161" t="s">
        <v>339</v>
      </c>
      <c r="U1161">
        <v>0</v>
      </c>
      <c r="V1161">
        <v>0</v>
      </c>
    </row>
    <row r="1162" spans="5:22" x14ac:dyDescent="0.25">
      <c r="E1162" t="s">
        <v>453</v>
      </c>
      <c r="F1162">
        <v>0</v>
      </c>
      <c r="G1162">
        <v>0</v>
      </c>
      <c r="T1162" t="s">
        <v>339</v>
      </c>
      <c r="U1162">
        <v>0</v>
      </c>
      <c r="V1162">
        <v>40000</v>
      </c>
    </row>
    <row r="1163" spans="5:22" x14ac:dyDescent="0.25">
      <c r="E1163" t="s">
        <v>453</v>
      </c>
      <c r="F1163">
        <v>0</v>
      </c>
      <c r="G1163">
        <v>20000</v>
      </c>
      <c r="T1163" t="s">
        <v>339</v>
      </c>
      <c r="U1163">
        <v>0</v>
      </c>
      <c r="V1163">
        <v>0</v>
      </c>
    </row>
    <row r="1164" spans="5:22" x14ac:dyDescent="0.25">
      <c r="E1164" t="s">
        <v>453</v>
      </c>
      <c r="F1164">
        <v>0</v>
      </c>
      <c r="G1164">
        <v>0</v>
      </c>
      <c r="T1164" t="s">
        <v>339</v>
      </c>
      <c r="U1164">
        <v>0</v>
      </c>
      <c r="V1164">
        <v>0</v>
      </c>
    </row>
    <row r="1165" spans="5:22" x14ac:dyDescent="0.25">
      <c r="E1165" t="s">
        <v>453</v>
      </c>
      <c r="F1165">
        <v>0</v>
      </c>
      <c r="G1165">
        <v>15000</v>
      </c>
      <c r="T1165" t="s">
        <v>339</v>
      </c>
      <c r="U1165">
        <v>0</v>
      </c>
      <c r="V1165">
        <v>0</v>
      </c>
    </row>
    <row r="1166" spans="5:22" x14ac:dyDescent="0.25">
      <c r="E1166" t="s">
        <v>453</v>
      </c>
      <c r="F1166">
        <v>0</v>
      </c>
      <c r="G1166">
        <v>0</v>
      </c>
      <c r="T1166" t="s">
        <v>339</v>
      </c>
      <c r="U1166">
        <v>0</v>
      </c>
      <c r="V1166">
        <v>0</v>
      </c>
    </row>
    <row r="1167" spans="5:22" x14ac:dyDescent="0.25">
      <c r="E1167" t="s">
        <v>144</v>
      </c>
      <c r="F1167">
        <v>0</v>
      </c>
      <c r="G1167">
        <v>0</v>
      </c>
      <c r="T1167" t="s">
        <v>339</v>
      </c>
      <c r="U1167">
        <v>0</v>
      </c>
      <c r="V1167">
        <v>0</v>
      </c>
    </row>
    <row r="1168" spans="5:22" x14ac:dyDescent="0.25">
      <c r="E1168" t="s">
        <v>144</v>
      </c>
      <c r="F1168">
        <v>0</v>
      </c>
      <c r="G1168">
        <v>0</v>
      </c>
      <c r="T1168" t="s">
        <v>339</v>
      </c>
      <c r="U1168">
        <v>0</v>
      </c>
      <c r="V1168">
        <v>0</v>
      </c>
    </row>
    <row r="1169" spans="5:22" x14ac:dyDescent="0.25">
      <c r="E1169" t="s">
        <v>144</v>
      </c>
      <c r="F1169">
        <v>0</v>
      </c>
      <c r="G1169">
        <v>0</v>
      </c>
      <c r="T1169" t="s">
        <v>339</v>
      </c>
      <c r="U1169">
        <v>0</v>
      </c>
      <c r="V1169">
        <v>31000</v>
      </c>
    </row>
    <row r="1170" spans="5:22" x14ac:dyDescent="0.25">
      <c r="E1170" t="s">
        <v>144</v>
      </c>
      <c r="F1170">
        <v>0</v>
      </c>
      <c r="G1170">
        <v>0</v>
      </c>
      <c r="T1170" t="s">
        <v>339</v>
      </c>
      <c r="U1170">
        <v>0</v>
      </c>
      <c r="V1170">
        <v>0</v>
      </c>
    </row>
    <row r="1171" spans="5:22" x14ac:dyDescent="0.25">
      <c r="E1171" t="s">
        <v>144</v>
      </c>
      <c r="F1171">
        <v>0</v>
      </c>
      <c r="G1171">
        <v>0</v>
      </c>
      <c r="T1171" t="s">
        <v>339</v>
      </c>
      <c r="U1171">
        <v>0</v>
      </c>
      <c r="V1171">
        <v>0</v>
      </c>
    </row>
    <row r="1172" spans="5:22" x14ac:dyDescent="0.25">
      <c r="E1172" t="s">
        <v>144</v>
      </c>
      <c r="F1172">
        <v>0</v>
      </c>
      <c r="G1172">
        <v>0</v>
      </c>
      <c r="T1172" t="s">
        <v>339</v>
      </c>
      <c r="U1172">
        <v>0</v>
      </c>
      <c r="V1172">
        <v>0</v>
      </c>
    </row>
    <row r="1173" spans="5:22" x14ac:dyDescent="0.25">
      <c r="E1173" t="s">
        <v>49</v>
      </c>
      <c r="F1173">
        <v>0</v>
      </c>
      <c r="G1173">
        <v>0</v>
      </c>
      <c r="T1173" t="s">
        <v>339</v>
      </c>
      <c r="U1173">
        <v>0</v>
      </c>
      <c r="V1173">
        <v>0</v>
      </c>
    </row>
    <row r="1174" spans="5:22" x14ac:dyDescent="0.25">
      <c r="E1174" t="s">
        <v>49</v>
      </c>
      <c r="F1174">
        <v>0</v>
      </c>
      <c r="G1174">
        <v>0</v>
      </c>
      <c r="T1174" t="s">
        <v>339</v>
      </c>
      <c r="U1174">
        <v>0</v>
      </c>
      <c r="V1174">
        <v>0</v>
      </c>
    </row>
    <row r="1175" spans="5:22" x14ac:dyDescent="0.25">
      <c r="E1175" t="s">
        <v>49</v>
      </c>
      <c r="F1175">
        <v>6500</v>
      </c>
      <c r="G1175">
        <v>0</v>
      </c>
      <c r="T1175" t="s">
        <v>339</v>
      </c>
      <c r="U1175">
        <v>0</v>
      </c>
      <c r="V1175">
        <v>0</v>
      </c>
    </row>
    <row r="1176" spans="5:22" x14ac:dyDescent="0.25">
      <c r="E1176" t="s">
        <v>49</v>
      </c>
      <c r="F1176">
        <v>0</v>
      </c>
      <c r="G1176">
        <v>0</v>
      </c>
      <c r="T1176" t="s">
        <v>339</v>
      </c>
      <c r="U1176">
        <v>0</v>
      </c>
      <c r="V1176">
        <v>0</v>
      </c>
    </row>
    <row r="1177" spans="5:22" x14ac:dyDescent="0.25">
      <c r="E1177" t="s">
        <v>49</v>
      </c>
      <c r="F1177">
        <v>0</v>
      </c>
      <c r="G1177">
        <v>0</v>
      </c>
      <c r="T1177" t="s">
        <v>339</v>
      </c>
      <c r="U1177">
        <v>0</v>
      </c>
      <c r="V1177">
        <v>0</v>
      </c>
    </row>
    <row r="1178" spans="5:22" x14ac:dyDescent="0.25">
      <c r="E1178" t="s">
        <v>49</v>
      </c>
      <c r="F1178">
        <v>4000</v>
      </c>
      <c r="G1178">
        <v>0</v>
      </c>
      <c r="T1178" t="s">
        <v>339</v>
      </c>
      <c r="U1178">
        <v>0</v>
      </c>
      <c r="V1178">
        <v>0</v>
      </c>
    </row>
    <row r="1179" spans="5:22" x14ac:dyDescent="0.25">
      <c r="E1179" t="s">
        <v>49</v>
      </c>
      <c r="F1179">
        <v>0</v>
      </c>
      <c r="G1179">
        <v>0</v>
      </c>
      <c r="T1179" t="s">
        <v>339</v>
      </c>
      <c r="U1179">
        <v>0</v>
      </c>
      <c r="V1179">
        <v>0</v>
      </c>
    </row>
    <row r="1180" spans="5:22" x14ac:dyDescent="0.25">
      <c r="E1180" t="s">
        <v>49</v>
      </c>
      <c r="F1180">
        <v>0</v>
      </c>
      <c r="G1180">
        <v>0</v>
      </c>
      <c r="T1180" t="s">
        <v>531</v>
      </c>
      <c r="U1180">
        <v>0</v>
      </c>
      <c r="V1180">
        <v>0</v>
      </c>
    </row>
    <row r="1181" spans="5:22" x14ac:dyDescent="0.25">
      <c r="E1181" t="s">
        <v>49</v>
      </c>
      <c r="F1181">
        <v>8000</v>
      </c>
      <c r="G1181">
        <v>0</v>
      </c>
      <c r="T1181" t="s">
        <v>531</v>
      </c>
      <c r="U1181">
        <v>0</v>
      </c>
      <c r="V1181">
        <v>0</v>
      </c>
    </row>
    <row r="1182" spans="5:22" x14ac:dyDescent="0.25">
      <c r="E1182" t="s">
        <v>49</v>
      </c>
      <c r="F1182">
        <v>0</v>
      </c>
      <c r="G1182">
        <v>0</v>
      </c>
      <c r="T1182" t="s">
        <v>531</v>
      </c>
      <c r="U1182">
        <v>0</v>
      </c>
      <c r="V1182">
        <v>0</v>
      </c>
    </row>
    <row r="1183" spans="5:22" x14ac:dyDescent="0.25">
      <c r="E1183" t="s">
        <v>49</v>
      </c>
      <c r="F1183">
        <v>0</v>
      </c>
      <c r="G1183">
        <v>0</v>
      </c>
      <c r="T1183" t="s">
        <v>531</v>
      </c>
      <c r="U1183">
        <v>0</v>
      </c>
      <c r="V1183">
        <v>0</v>
      </c>
    </row>
    <row r="1184" spans="5:22" x14ac:dyDescent="0.25">
      <c r="E1184" t="s">
        <v>49</v>
      </c>
      <c r="F1184">
        <v>0</v>
      </c>
      <c r="G1184">
        <v>0</v>
      </c>
      <c r="T1184" t="s">
        <v>531</v>
      </c>
      <c r="U1184">
        <v>0</v>
      </c>
      <c r="V1184">
        <v>0</v>
      </c>
    </row>
    <row r="1185" spans="5:22" x14ac:dyDescent="0.25">
      <c r="E1185" t="s">
        <v>49</v>
      </c>
      <c r="F1185">
        <v>0</v>
      </c>
      <c r="G1185">
        <v>0</v>
      </c>
      <c r="T1185" t="s">
        <v>531</v>
      </c>
      <c r="U1185">
        <v>0</v>
      </c>
      <c r="V1185">
        <v>0</v>
      </c>
    </row>
    <row r="1186" spans="5:22" x14ac:dyDescent="0.25">
      <c r="E1186" t="s">
        <v>49</v>
      </c>
      <c r="F1186">
        <v>0</v>
      </c>
      <c r="G1186">
        <v>0</v>
      </c>
      <c r="T1186" t="s">
        <v>531</v>
      </c>
      <c r="U1186">
        <v>0</v>
      </c>
      <c r="V1186">
        <v>0</v>
      </c>
    </row>
    <row r="1187" spans="5:22" x14ac:dyDescent="0.25">
      <c r="E1187" t="s">
        <v>49</v>
      </c>
      <c r="F1187">
        <v>0</v>
      </c>
      <c r="G1187">
        <v>0</v>
      </c>
      <c r="T1187" t="s">
        <v>531</v>
      </c>
      <c r="U1187">
        <v>0</v>
      </c>
      <c r="V1187">
        <v>0</v>
      </c>
    </row>
    <row r="1188" spans="5:22" x14ac:dyDescent="0.25">
      <c r="E1188" t="s">
        <v>49</v>
      </c>
      <c r="F1188">
        <v>0</v>
      </c>
      <c r="G1188">
        <v>0</v>
      </c>
      <c r="T1188" t="s">
        <v>531</v>
      </c>
      <c r="U1188">
        <v>0</v>
      </c>
      <c r="V1188">
        <v>0</v>
      </c>
    </row>
    <row r="1189" spans="5:22" x14ac:dyDescent="0.25">
      <c r="E1189" t="s">
        <v>49</v>
      </c>
      <c r="F1189">
        <v>0</v>
      </c>
      <c r="G1189">
        <v>0</v>
      </c>
      <c r="T1189" t="s">
        <v>531</v>
      </c>
      <c r="U1189">
        <v>0</v>
      </c>
      <c r="V1189">
        <v>0</v>
      </c>
    </row>
    <row r="1190" spans="5:22" x14ac:dyDescent="0.25">
      <c r="E1190" t="s">
        <v>49</v>
      </c>
      <c r="F1190">
        <v>0</v>
      </c>
      <c r="G1190">
        <v>0</v>
      </c>
      <c r="T1190" t="s">
        <v>531</v>
      </c>
      <c r="U1190">
        <v>0</v>
      </c>
      <c r="V1190">
        <v>0</v>
      </c>
    </row>
    <row r="1191" spans="5:22" x14ac:dyDescent="0.25">
      <c r="E1191" t="s">
        <v>49</v>
      </c>
      <c r="F1191">
        <v>0</v>
      </c>
      <c r="G1191">
        <v>0</v>
      </c>
      <c r="T1191" t="s">
        <v>531</v>
      </c>
      <c r="U1191">
        <v>0</v>
      </c>
      <c r="V1191">
        <v>0</v>
      </c>
    </row>
    <row r="1192" spans="5:22" x14ac:dyDescent="0.25">
      <c r="E1192" t="s">
        <v>17</v>
      </c>
      <c r="F1192">
        <v>3500</v>
      </c>
      <c r="G1192">
        <v>0</v>
      </c>
      <c r="T1192" t="s">
        <v>531</v>
      </c>
      <c r="U1192">
        <v>0</v>
      </c>
      <c r="V1192">
        <v>0</v>
      </c>
    </row>
    <row r="1193" spans="5:22" x14ac:dyDescent="0.25">
      <c r="E1193" t="s">
        <v>17</v>
      </c>
      <c r="F1193">
        <v>6300</v>
      </c>
      <c r="G1193">
        <v>0</v>
      </c>
      <c r="T1193" t="s">
        <v>531</v>
      </c>
      <c r="U1193">
        <v>0</v>
      </c>
      <c r="V1193">
        <v>0</v>
      </c>
    </row>
    <row r="1194" spans="5:22" x14ac:dyDescent="0.25">
      <c r="E1194" t="s">
        <v>17</v>
      </c>
      <c r="F1194">
        <v>0</v>
      </c>
      <c r="G1194">
        <v>0</v>
      </c>
      <c r="T1194" t="s">
        <v>533</v>
      </c>
      <c r="U1194">
        <v>0</v>
      </c>
      <c r="V1194">
        <v>0</v>
      </c>
    </row>
    <row r="1195" spans="5:22" x14ac:dyDescent="0.25">
      <c r="E1195" t="s">
        <v>17</v>
      </c>
      <c r="F1195">
        <v>0</v>
      </c>
      <c r="G1195">
        <v>0</v>
      </c>
      <c r="T1195" t="s">
        <v>533</v>
      </c>
      <c r="U1195">
        <v>0</v>
      </c>
      <c r="V1195">
        <v>0</v>
      </c>
    </row>
    <row r="1196" spans="5:22" x14ac:dyDescent="0.25">
      <c r="E1196" t="s">
        <v>19</v>
      </c>
      <c r="F1196">
        <v>0</v>
      </c>
      <c r="G1196">
        <v>0</v>
      </c>
      <c r="T1196" t="s">
        <v>533</v>
      </c>
      <c r="U1196">
        <v>0</v>
      </c>
      <c r="V1196">
        <v>0</v>
      </c>
    </row>
    <row r="1197" spans="5:22" x14ac:dyDescent="0.25">
      <c r="E1197" t="s">
        <v>19</v>
      </c>
      <c r="F1197">
        <v>0</v>
      </c>
      <c r="G1197">
        <v>0</v>
      </c>
      <c r="T1197" t="s">
        <v>533</v>
      </c>
      <c r="U1197">
        <v>0</v>
      </c>
      <c r="V1197">
        <v>0</v>
      </c>
    </row>
    <row r="1198" spans="5:22" x14ac:dyDescent="0.25">
      <c r="E1198" t="s">
        <v>19</v>
      </c>
      <c r="F1198">
        <v>0</v>
      </c>
      <c r="G1198">
        <v>16000</v>
      </c>
      <c r="T1198" t="s">
        <v>533</v>
      </c>
      <c r="U1198">
        <v>0</v>
      </c>
      <c r="V1198">
        <v>0</v>
      </c>
    </row>
    <row r="1199" spans="5:22" x14ac:dyDescent="0.25">
      <c r="E1199" t="s">
        <v>19</v>
      </c>
      <c r="F1199">
        <v>0</v>
      </c>
      <c r="G1199">
        <v>0</v>
      </c>
      <c r="T1199" t="s">
        <v>533</v>
      </c>
      <c r="U1199">
        <v>0</v>
      </c>
      <c r="V1199">
        <v>0</v>
      </c>
    </row>
    <row r="1200" spans="5:22" x14ac:dyDescent="0.25">
      <c r="E1200" t="s">
        <v>19</v>
      </c>
      <c r="F1200">
        <v>0</v>
      </c>
      <c r="G1200">
        <v>0</v>
      </c>
      <c r="T1200" t="s">
        <v>533</v>
      </c>
      <c r="U1200">
        <v>0</v>
      </c>
      <c r="V1200">
        <v>0</v>
      </c>
    </row>
    <row r="1201" spans="5:22" x14ac:dyDescent="0.25">
      <c r="E1201" t="s">
        <v>19</v>
      </c>
      <c r="F1201">
        <v>0</v>
      </c>
      <c r="G1201">
        <v>0</v>
      </c>
      <c r="T1201" t="s">
        <v>533</v>
      </c>
      <c r="U1201">
        <v>0</v>
      </c>
      <c r="V1201">
        <v>20000</v>
      </c>
    </row>
    <row r="1202" spans="5:22" x14ac:dyDescent="0.25">
      <c r="E1202" t="s">
        <v>26</v>
      </c>
      <c r="F1202">
        <v>0</v>
      </c>
      <c r="G1202">
        <v>0</v>
      </c>
      <c r="T1202" t="s">
        <v>533</v>
      </c>
      <c r="U1202">
        <v>0</v>
      </c>
      <c r="V1202">
        <v>0</v>
      </c>
    </row>
    <row r="1203" spans="5:22" x14ac:dyDescent="0.25">
      <c r="E1203" t="s">
        <v>26</v>
      </c>
      <c r="F1203">
        <v>4500</v>
      </c>
      <c r="G1203">
        <v>0</v>
      </c>
      <c r="T1203" t="s">
        <v>533</v>
      </c>
      <c r="U1203">
        <v>0</v>
      </c>
      <c r="V1203">
        <v>0</v>
      </c>
    </row>
    <row r="1204" spans="5:22" x14ac:dyDescent="0.25">
      <c r="E1204" t="s">
        <v>26</v>
      </c>
      <c r="F1204">
        <v>24000</v>
      </c>
      <c r="G1204">
        <v>0</v>
      </c>
      <c r="T1204" t="s">
        <v>533</v>
      </c>
      <c r="U1204">
        <v>0</v>
      </c>
      <c r="V1204">
        <v>0</v>
      </c>
    </row>
    <row r="1205" spans="5:22" x14ac:dyDescent="0.25">
      <c r="E1205" t="s">
        <v>26</v>
      </c>
      <c r="F1205">
        <v>12000</v>
      </c>
      <c r="G1205">
        <v>0</v>
      </c>
      <c r="T1205" t="s">
        <v>533</v>
      </c>
      <c r="U1205">
        <v>0</v>
      </c>
      <c r="V1205">
        <v>0</v>
      </c>
    </row>
    <row r="1206" spans="5:22" x14ac:dyDescent="0.25">
      <c r="E1206" t="s">
        <v>26</v>
      </c>
      <c r="F1206">
        <v>18000</v>
      </c>
      <c r="G1206">
        <v>0</v>
      </c>
      <c r="T1206" t="s">
        <v>533</v>
      </c>
      <c r="U1206">
        <v>0</v>
      </c>
      <c r="V1206">
        <v>30000</v>
      </c>
    </row>
    <row r="1207" spans="5:22" x14ac:dyDescent="0.25">
      <c r="E1207" t="s">
        <v>26</v>
      </c>
      <c r="F1207">
        <v>0</v>
      </c>
      <c r="G1207">
        <v>0</v>
      </c>
      <c r="T1207" t="s">
        <v>533</v>
      </c>
      <c r="U1207">
        <v>0</v>
      </c>
      <c r="V1207">
        <v>0</v>
      </c>
    </row>
    <row r="1208" spans="5:22" x14ac:dyDescent="0.25">
      <c r="E1208" t="s">
        <v>26</v>
      </c>
      <c r="F1208">
        <v>4000</v>
      </c>
      <c r="G1208">
        <v>0</v>
      </c>
      <c r="T1208" t="s">
        <v>533</v>
      </c>
      <c r="U1208">
        <v>0</v>
      </c>
      <c r="V1208">
        <v>0</v>
      </c>
    </row>
    <row r="1209" spans="5:22" x14ac:dyDescent="0.25">
      <c r="E1209" t="s">
        <v>26</v>
      </c>
      <c r="F1209">
        <v>38000</v>
      </c>
      <c r="G1209">
        <v>0</v>
      </c>
      <c r="T1209" t="s">
        <v>533</v>
      </c>
      <c r="U1209">
        <v>0</v>
      </c>
      <c r="V1209">
        <v>0</v>
      </c>
    </row>
    <row r="1210" spans="5:22" x14ac:dyDescent="0.25">
      <c r="E1210" t="s">
        <v>26</v>
      </c>
      <c r="F1210">
        <v>0</v>
      </c>
      <c r="G1210">
        <v>0</v>
      </c>
      <c r="T1210" t="s">
        <v>533</v>
      </c>
      <c r="U1210">
        <v>0</v>
      </c>
      <c r="V1210">
        <v>0</v>
      </c>
    </row>
    <row r="1211" spans="5:22" x14ac:dyDescent="0.25">
      <c r="E1211" t="s">
        <v>26</v>
      </c>
      <c r="F1211">
        <v>18000</v>
      </c>
      <c r="G1211">
        <v>0</v>
      </c>
      <c r="T1211" t="s">
        <v>533</v>
      </c>
      <c r="U1211">
        <v>0</v>
      </c>
      <c r="V1211">
        <v>0</v>
      </c>
    </row>
    <row r="1212" spans="5:22" x14ac:dyDescent="0.25">
      <c r="E1212" t="s">
        <v>26</v>
      </c>
      <c r="F1212">
        <v>45000</v>
      </c>
      <c r="G1212">
        <v>0</v>
      </c>
      <c r="T1212" t="s">
        <v>533</v>
      </c>
      <c r="U1212">
        <v>0</v>
      </c>
      <c r="V1212">
        <v>0</v>
      </c>
    </row>
    <row r="1213" spans="5:22" x14ac:dyDescent="0.25">
      <c r="E1213" t="s">
        <v>26</v>
      </c>
      <c r="F1213">
        <v>0</v>
      </c>
      <c r="G1213">
        <v>0</v>
      </c>
      <c r="T1213" t="s">
        <v>533</v>
      </c>
      <c r="U1213">
        <v>0</v>
      </c>
      <c r="V1213">
        <v>0</v>
      </c>
    </row>
    <row r="1214" spans="5:22" x14ac:dyDescent="0.25">
      <c r="E1214" t="s">
        <v>26</v>
      </c>
      <c r="F1214">
        <v>0</v>
      </c>
      <c r="G1214">
        <v>0</v>
      </c>
      <c r="T1214" t="s">
        <v>533</v>
      </c>
      <c r="U1214">
        <v>0</v>
      </c>
      <c r="V1214">
        <v>0</v>
      </c>
    </row>
    <row r="1215" spans="5:22" x14ac:dyDescent="0.25">
      <c r="E1215" t="s">
        <v>26</v>
      </c>
      <c r="F1215">
        <v>28000</v>
      </c>
      <c r="G1215">
        <v>0</v>
      </c>
      <c r="T1215" t="s">
        <v>533</v>
      </c>
      <c r="U1215">
        <v>0</v>
      </c>
      <c r="V1215">
        <v>30000</v>
      </c>
    </row>
    <row r="1216" spans="5:22" x14ac:dyDescent="0.25">
      <c r="E1216" t="s">
        <v>26</v>
      </c>
      <c r="F1216">
        <v>0</v>
      </c>
      <c r="G1216">
        <v>0</v>
      </c>
      <c r="T1216" t="s">
        <v>533</v>
      </c>
      <c r="U1216">
        <v>0</v>
      </c>
      <c r="V1216">
        <v>0</v>
      </c>
    </row>
    <row r="1217" spans="5:22" x14ac:dyDescent="0.25">
      <c r="E1217" t="s">
        <v>26</v>
      </c>
      <c r="F1217">
        <v>28000</v>
      </c>
      <c r="G1217">
        <v>0</v>
      </c>
      <c r="T1217" t="s">
        <v>533</v>
      </c>
      <c r="U1217">
        <v>0</v>
      </c>
      <c r="V1217">
        <v>0</v>
      </c>
    </row>
    <row r="1218" spans="5:22" x14ac:dyDescent="0.25">
      <c r="E1218" t="s">
        <v>26</v>
      </c>
      <c r="F1218">
        <v>0</v>
      </c>
      <c r="G1218">
        <v>0</v>
      </c>
      <c r="T1218" t="s">
        <v>533</v>
      </c>
      <c r="U1218">
        <v>0</v>
      </c>
      <c r="V1218">
        <v>30000</v>
      </c>
    </row>
    <row r="1219" spans="5:22" x14ac:dyDescent="0.25">
      <c r="E1219" t="s">
        <v>26</v>
      </c>
      <c r="F1219">
        <v>6000</v>
      </c>
      <c r="G1219">
        <v>0</v>
      </c>
      <c r="T1219" t="s">
        <v>533</v>
      </c>
      <c r="U1219">
        <v>0</v>
      </c>
      <c r="V1219">
        <v>0</v>
      </c>
    </row>
    <row r="1220" spans="5:22" x14ac:dyDescent="0.25">
      <c r="E1220" t="s">
        <v>130</v>
      </c>
      <c r="F1220">
        <v>0</v>
      </c>
      <c r="G1220">
        <v>0</v>
      </c>
      <c r="T1220" t="s">
        <v>533</v>
      </c>
      <c r="U1220">
        <v>0</v>
      </c>
      <c r="V1220">
        <v>0</v>
      </c>
    </row>
    <row r="1221" spans="5:22" x14ac:dyDescent="0.25">
      <c r="E1221" t="s">
        <v>130</v>
      </c>
      <c r="F1221">
        <v>0</v>
      </c>
      <c r="G1221">
        <v>0</v>
      </c>
      <c r="T1221" t="s">
        <v>533</v>
      </c>
      <c r="U1221">
        <v>0</v>
      </c>
      <c r="V1221">
        <v>0</v>
      </c>
    </row>
    <row r="1222" spans="5:22" x14ac:dyDescent="0.25">
      <c r="E1222" t="s">
        <v>130</v>
      </c>
      <c r="F1222">
        <v>8000</v>
      </c>
      <c r="G1222">
        <v>0</v>
      </c>
      <c r="T1222" t="s">
        <v>533</v>
      </c>
      <c r="U1222">
        <v>0</v>
      </c>
      <c r="V1222">
        <v>30000</v>
      </c>
    </row>
    <row r="1223" spans="5:22" x14ac:dyDescent="0.25">
      <c r="E1223" t="s">
        <v>130</v>
      </c>
      <c r="F1223">
        <v>4000</v>
      </c>
      <c r="G1223">
        <v>0</v>
      </c>
      <c r="T1223" t="s">
        <v>533</v>
      </c>
      <c r="U1223">
        <v>0</v>
      </c>
      <c r="V1223">
        <v>30000</v>
      </c>
    </row>
    <row r="1224" spans="5:22" x14ac:dyDescent="0.25">
      <c r="E1224" t="s">
        <v>130</v>
      </c>
      <c r="F1224">
        <v>12000</v>
      </c>
      <c r="G1224">
        <v>0</v>
      </c>
      <c r="T1224" t="s">
        <v>533</v>
      </c>
      <c r="U1224">
        <v>0</v>
      </c>
      <c r="V1224">
        <v>0</v>
      </c>
    </row>
    <row r="1225" spans="5:22" x14ac:dyDescent="0.25">
      <c r="E1225" t="s">
        <v>130</v>
      </c>
      <c r="F1225">
        <v>0</v>
      </c>
      <c r="G1225">
        <v>0</v>
      </c>
      <c r="T1225" t="s">
        <v>533</v>
      </c>
      <c r="U1225">
        <v>0</v>
      </c>
      <c r="V1225">
        <v>30000</v>
      </c>
    </row>
    <row r="1226" spans="5:22" x14ac:dyDescent="0.25">
      <c r="E1226" t="s">
        <v>130</v>
      </c>
      <c r="F1226">
        <v>4000</v>
      </c>
      <c r="G1226">
        <v>0</v>
      </c>
      <c r="T1226" t="s">
        <v>533</v>
      </c>
      <c r="U1226">
        <v>0</v>
      </c>
      <c r="V1226">
        <v>0</v>
      </c>
    </row>
    <row r="1227" spans="5:22" x14ac:dyDescent="0.25">
      <c r="E1227" t="s">
        <v>130</v>
      </c>
      <c r="F1227">
        <v>0</v>
      </c>
      <c r="G1227">
        <v>0</v>
      </c>
      <c r="T1227" t="s">
        <v>533</v>
      </c>
      <c r="U1227">
        <v>0</v>
      </c>
      <c r="V1227">
        <v>0</v>
      </c>
    </row>
    <row r="1228" spans="5:22" x14ac:dyDescent="0.25">
      <c r="E1228" t="s">
        <v>130</v>
      </c>
      <c r="F1228">
        <v>0</v>
      </c>
      <c r="G1228">
        <v>0</v>
      </c>
      <c r="T1228" t="s">
        <v>533</v>
      </c>
      <c r="U1228">
        <v>0</v>
      </c>
      <c r="V1228">
        <v>0</v>
      </c>
    </row>
    <row r="1229" spans="5:22" x14ac:dyDescent="0.25">
      <c r="E1229" t="s">
        <v>130</v>
      </c>
      <c r="F1229">
        <v>0</v>
      </c>
      <c r="G1229">
        <v>0</v>
      </c>
      <c r="T1229" t="s">
        <v>533</v>
      </c>
      <c r="U1229">
        <v>0</v>
      </c>
      <c r="V1229">
        <v>0</v>
      </c>
    </row>
    <row r="1230" spans="5:22" x14ac:dyDescent="0.25">
      <c r="E1230" t="s">
        <v>130</v>
      </c>
      <c r="F1230">
        <v>0</v>
      </c>
      <c r="G1230">
        <v>0</v>
      </c>
      <c r="T1230" t="s">
        <v>533</v>
      </c>
      <c r="U1230">
        <v>0</v>
      </c>
      <c r="V1230">
        <v>0</v>
      </c>
    </row>
    <row r="1231" spans="5:22" x14ac:dyDescent="0.25">
      <c r="E1231" t="s">
        <v>130</v>
      </c>
      <c r="F1231">
        <v>8000</v>
      </c>
      <c r="G1231">
        <v>0</v>
      </c>
      <c r="T1231" t="s">
        <v>533</v>
      </c>
      <c r="U1231">
        <v>0</v>
      </c>
      <c r="V1231">
        <v>0</v>
      </c>
    </row>
    <row r="1232" spans="5:22" x14ac:dyDescent="0.25">
      <c r="E1232" t="s">
        <v>130</v>
      </c>
      <c r="F1232">
        <v>0</v>
      </c>
      <c r="G1232">
        <v>6500</v>
      </c>
      <c r="T1232" t="s">
        <v>533</v>
      </c>
      <c r="U1232">
        <v>0</v>
      </c>
      <c r="V1232">
        <v>0</v>
      </c>
    </row>
    <row r="1233" spans="5:22" x14ac:dyDescent="0.25">
      <c r="E1233" t="s">
        <v>130</v>
      </c>
      <c r="F1233">
        <v>0</v>
      </c>
      <c r="G1233">
        <v>0</v>
      </c>
      <c r="T1233" t="s">
        <v>533</v>
      </c>
      <c r="U1233">
        <v>0</v>
      </c>
      <c r="V1233">
        <v>0</v>
      </c>
    </row>
    <row r="1234" spans="5:22" x14ac:dyDescent="0.25">
      <c r="E1234" t="s">
        <v>130</v>
      </c>
      <c r="F1234">
        <v>4000</v>
      </c>
      <c r="G1234">
        <v>0</v>
      </c>
      <c r="T1234" t="s">
        <v>533</v>
      </c>
      <c r="U1234">
        <v>0</v>
      </c>
      <c r="V1234">
        <v>0</v>
      </c>
    </row>
    <row r="1235" spans="5:22" x14ac:dyDescent="0.25">
      <c r="E1235" t="s">
        <v>130</v>
      </c>
      <c r="F1235">
        <v>4000</v>
      </c>
      <c r="G1235">
        <v>0</v>
      </c>
      <c r="T1235" t="s">
        <v>533</v>
      </c>
      <c r="U1235">
        <v>0</v>
      </c>
      <c r="V1235">
        <v>30000</v>
      </c>
    </row>
    <row r="1236" spans="5:22" x14ac:dyDescent="0.25">
      <c r="E1236" t="s">
        <v>130</v>
      </c>
      <c r="F1236">
        <v>12000</v>
      </c>
      <c r="G1236">
        <v>0</v>
      </c>
      <c r="T1236" t="s">
        <v>533</v>
      </c>
      <c r="U1236">
        <v>0</v>
      </c>
      <c r="V1236">
        <v>0</v>
      </c>
    </row>
    <row r="1237" spans="5:22" x14ac:dyDescent="0.25">
      <c r="E1237" t="s">
        <v>130</v>
      </c>
      <c r="F1237">
        <v>0</v>
      </c>
      <c r="G1237">
        <v>0</v>
      </c>
      <c r="T1237" t="s">
        <v>533</v>
      </c>
      <c r="U1237">
        <v>0</v>
      </c>
      <c r="V1237">
        <v>0</v>
      </c>
    </row>
    <row r="1238" spans="5:22" x14ac:dyDescent="0.25">
      <c r="E1238" t="s">
        <v>130</v>
      </c>
      <c r="F1238">
        <v>0</v>
      </c>
      <c r="G1238">
        <v>0</v>
      </c>
      <c r="T1238" t="s">
        <v>533</v>
      </c>
      <c r="U1238">
        <v>0</v>
      </c>
      <c r="V1238">
        <v>0</v>
      </c>
    </row>
    <row r="1239" spans="5:22" x14ac:dyDescent="0.25">
      <c r="E1239" t="s">
        <v>130</v>
      </c>
      <c r="F1239">
        <v>16000</v>
      </c>
      <c r="G1239">
        <v>0</v>
      </c>
      <c r="T1239" t="s">
        <v>533</v>
      </c>
      <c r="U1239">
        <v>0</v>
      </c>
      <c r="V1239">
        <v>0</v>
      </c>
    </row>
    <row r="1240" spans="5:22" x14ac:dyDescent="0.25">
      <c r="E1240" t="s">
        <v>130</v>
      </c>
      <c r="F1240">
        <v>0</v>
      </c>
      <c r="G1240">
        <v>0</v>
      </c>
      <c r="T1240" t="s">
        <v>533</v>
      </c>
      <c r="U1240">
        <v>0</v>
      </c>
      <c r="V1240">
        <v>0</v>
      </c>
    </row>
    <row r="1241" spans="5:22" x14ac:dyDescent="0.25">
      <c r="E1241" t="s">
        <v>130</v>
      </c>
      <c r="F1241">
        <v>0</v>
      </c>
      <c r="G1241">
        <v>0</v>
      </c>
      <c r="T1241" t="s">
        <v>533</v>
      </c>
      <c r="U1241">
        <v>0</v>
      </c>
      <c r="V1241">
        <v>0</v>
      </c>
    </row>
    <row r="1242" spans="5:22" x14ac:dyDescent="0.25">
      <c r="E1242" t="s">
        <v>130</v>
      </c>
      <c r="F1242">
        <v>8000</v>
      </c>
      <c r="G1242">
        <v>0</v>
      </c>
      <c r="T1242" t="s">
        <v>533</v>
      </c>
      <c r="U1242">
        <v>0</v>
      </c>
      <c r="V1242">
        <v>0</v>
      </c>
    </row>
    <row r="1243" spans="5:22" x14ac:dyDescent="0.25">
      <c r="E1243" t="s">
        <v>130</v>
      </c>
      <c r="F1243">
        <v>0</v>
      </c>
      <c r="G1243">
        <v>6500</v>
      </c>
      <c r="T1243" t="s">
        <v>533</v>
      </c>
      <c r="U1243">
        <v>0</v>
      </c>
      <c r="V1243">
        <v>0</v>
      </c>
    </row>
    <row r="1244" spans="5:22" x14ac:dyDescent="0.25">
      <c r="E1244" t="s">
        <v>130</v>
      </c>
      <c r="F1244">
        <v>0</v>
      </c>
      <c r="G1244">
        <v>0</v>
      </c>
      <c r="T1244" t="s">
        <v>533</v>
      </c>
      <c r="U1244">
        <v>0</v>
      </c>
      <c r="V1244">
        <v>0</v>
      </c>
    </row>
    <row r="1245" spans="5:22" x14ac:dyDescent="0.25">
      <c r="E1245" t="s">
        <v>130</v>
      </c>
      <c r="F1245">
        <v>0</v>
      </c>
      <c r="G1245">
        <v>0</v>
      </c>
      <c r="T1245" t="s">
        <v>533</v>
      </c>
      <c r="U1245">
        <v>0</v>
      </c>
      <c r="V1245">
        <v>0</v>
      </c>
    </row>
    <row r="1246" spans="5:22" x14ac:dyDescent="0.25">
      <c r="E1246" t="s">
        <v>130</v>
      </c>
      <c r="F1246">
        <v>0</v>
      </c>
      <c r="G1246">
        <v>6500</v>
      </c>
      <c r="T1246" t="s">
        <v>533</v>
      </c>
      <c r="U1246">
        <v>0</v>
      </c>
      <c r="V1246">
        <v>0</v>
      </c>
    </row>
    <row r="1247" spans="5:22" x14ac:dyDescent="0.25">
      <c r="E1247" t="s">
        <v>130</v>
      </c>
      <c r="F1247">
        <v>4000</v>
      </c>
      <c r="G1247">
        <v>0</v>
      </c>
      <c r="T1247" t="s">
        <v>533</v>
      </c>
      <c r="U1247">
        <v>0</v>
      </c>
      <c r="V1247">
        <v>0</v>
      </c>
    </row>
    <row r="1248" spans="5:22" x14ac:dyDescent="0.25">
      <c r="E1248" t="s">
        <v>130</v>
      </c>
      <c r="F1248">
        <v>8000</v>
      </c>
      <c r="G1248">
        <v>12000</v>
      </c>
      <c r="T1248" t="s">
        <v>533</v>
      </c>
      <c r="U1248">
        <v>0</v>
      </c>
      <c r="V1248">
        <v>30000</v>
      </c>
    </row>
    <row r="1249" spans="5:22" x14ac:dyDescent="0.25">
      <c r="E1249" t="s">
        <v>130</v>
      </c>
      <c r="F1249">
        <v>0</v>
      </c>
      <c r="G1249">
        <v>0</v>
      </c>
      <c r="T1249" t="s">
        <v>533</v>
      </c>
      <c r="U1249">
        <v>0</v>
      </c>
      <c r="V1249">
        <v>0</v>
      </c>
    </row>
    <row r="1250" spans="5:22" x14ac:dyDescent="0.25">
      <c r="E1250" t="s">
        <v>130</v>
      </c>
      <c r="F1250">
        <v>8000</v>
      </c>
      <c r="G1250">
        <v>0</v>
      </c>
      <c r="T1250" t="s">
        <v>428</v>
      </c>
      <c r="U1250">
        <v>0</v>
      </c>
      <c r="V1250">
        <v>29000</v>
      </c>
    </row>
    <row r="1251" spans="5:22" x14ac:dyDescent="0.25">
      <c r="E1251" t="s">
        <v>130</v>
      </c>
      <c r="F1251">
        <v>16000</v>
      </c>
      <c r="G1251">
        <v>0</v>
      </c>
      <c r="T1251" t="s">
        <v>428</v>
      </c>
      <c r="U1251">
        <v>0</v>
      </c>
      <c r="V1251">
        <v>25000</v>
      </c>
    </row>
    <row r="1252" spans="5:22" x14ac:dyDescent="0.25">
      <c r="E1252" t="s">
        <v>130</v>
      </c>
      <c r="F1252">
        <v>900</v>
      </c>
      <c r="G1252">
        <v>0</v>
      </c>
      <c r="T1252" t="s">
        <v>428</v>
      </c>
      <c r="U1252">
        <v>0</v>
      </c>
      <c r="V1252">
        <v>20000</v>
      </c>
    </row>
    <row r="1253" spans="5:22" x14ac:dyDescent="0.25">
      <c r="E1253" t="s">
        <v>130</v>
      </c>
      <c r="F1253">
        <v>0</v>
      </c>
      <c r="G1253">
        <v>6500</v>
      </c>
      <c r="T1253" t="s">
        <v>428</v>
      </c>
      <c r="U1253">
        <v>0</v>
      </c>
      <c r="V1253">
        <v>27000</v>
      </c>
    </row>
    <row r="1254" spans="5:22" x14ac:dyDescent="0.25">
      <c r="E1254" t="s">
        <v>130</v>
      </c>
      <c r="F1254">
        <v>0</v>
      </c>
      <c r="G1254">
        <v>0</v>
      </c>
      <c r="T1254" t="s">
        <v>428</v>
      </c>
      <c r="U1254">
        <v>0</v>
      </c>
      <c r="V1254">
        <v>31000</v>
      </c>
    </row>
    <row r="1255" spans="5:22" x14ac:dyDescent="0.25">
      <c r="E1255" t="s">
        <v>130</v>
      </c>
      <c r="F1255">
        <v>0</v>
      </c>
      <c r="G1255">
        <v>0</v>
      </c>
      <c r="T1255" t="s">
        <v>428</v>
      </c>
      <c r="U1255">
        <v>0</v>
      </c>
      <c r="V1255">
        <v>17000</v>
      </c>
    </row>
    <row r="1256" spans="5:22" x14ac:dyDescent="0.25">
      <c r="E1256" t="s">
        <v>130</v>
      </c>
      <c r="F1256">
        <v>0</v>
      </c>
      <c r="G1256">
        <v>0</v>
      </c>
      <c r="T1256" t="s">
        <v>428</v>
      </c>
      <c r="U1256">
        <v>0</v>
      </c>
      <c r="V1256">
        <v>0</v>
      </c>
    </row>
    <row r="1257" spans="5:22" x14ac:dyDescent="0.25">
      <c r="E1257" t="s">
        <v>130</v>
      </c>
      <c r="F1257">
        <v>0</v>
      </c>
      <c r="G1257">
        <v>6500</v>
      </c>
      <c r="T1257" t="s">
        <v>428</v>
      </c>
      <c r="U1257">
        <v>0</v>
      </c>
      <c r="V1257">
        <v>0</v>
      </c>
    </row>
    <row r="1258" spans="5:22" x14ac:dyDescent="0.25">
      <c r="E1258" t="s">
        <v>130</v>
      </c>
      <c r="F1258">
        <v>0</v>
      </c>
      <c r="G1258">
        <v>0</v>
      </c>
      <c r="T1258" t="s">
        <v>428</v>
      </c>
      <c r="U1258">
        <v>0</v>
      </c>
      <c r="V1258">
        <v>21000</v>
      </c>
    </row>
    <row r="1259" spans="5:22" x14ac:dyDescent="0.25">
      <c r="E1259" t="s">
        <v>46</v>
      </c>
      <c r="F1259">
        <v>14000</v>
      </c>
      <c r="G1259">
        <v>0</v>
      </c>
      <c r="T1259" t="s">
        <v>428</v>
      </c>
      <c r="U1259">
        <v>0</v>
      </c>
      <c r="V1259">
        <v>20000</v>
      </c>
    </row>
    <row r="1260" spans="5:22" x14ac:dyDescent="0.25">
      <c r="E1260" t="s">
        <v>46</v>
      </c>
      <c r="F1260">
        <v>18500</v>
      </c>
      <c r="G1260">
        <v>0</v>
      </c>
      <c r="T1260" t="s">
        <v>428</v>
      </c>
      <c r="U1260">
        <v>0</v>
      </c>
      <c r="V1260">
        <v>19000</v>
      </c>
    </row>
    <row r="1261" spans="5:22" x14ac:dyDescent="0.25">
      <c r="E1261" t="s">
        <v>46</v>
      </c>
      <c r="F1261">
        <v>0</v>
      </c>
      <c r="G1261">
        <v>0</v>
      </c>
      <c r="T1261" t="s">
        <v>428</v>
      </c>
      <c r="U1261">
        <v>0</v>
      </c>
      <c r="V1261">
        <v>23000</v>
      </c>
    </row>
    <row r="1262" spans="5:22" x14ac:dyDescent="0.25">
      <c r="E1262" t="s">
        <v>46</v>
      </c>
      <c r="F1262">
        <v>30500</v>
      </c>
      <c r="G1262">
        <v>0</v>
      </c>
      <c r="T1262" t="s">
        <v>364</v>
      </c>
      <c r="U1262">
        <v>0</v>
      </c>
      <c r="V1262">
        <v>0</v>
      </c>
    </row>
    <row r="1263" spans="5:22" x14ac:dyDescent="0.25">
      <c r="E1263" t="s">
        <v>46</v>
      </c>
      <c r="F1263">
        <v>35000</v>
      </c>
      <c r="G1263">
        <v>0</v>
      </c>
      <c r="T1263" t="s">
        <v>364</v>
      </c>
      <c r="U1263">
        <v>0</v>
      </c>
      <c r="V1263">
        <v>0</v>
      </c>
    </row>
    <row r="1264" spans="5:22" x14ac:dyDescent="0.25">
      <c r="E1264" t="s">
        <v>46</v>
      </c>
      <c r="F1264">
        <v>15000</v>
      </c>
      <c r="G1264">
        <v>0</v>
      </c>
      <c r="T1264" t="s">
        <v>364</v>
      </c>
      <c r="U1264">
        <v>0</v>
      </c>
      <c r="V1264">
        <v>0</v>
      </c>
    </row>
    <row r="1265" spans="5:22" x14ac:dyDescent="0.25">
      <c r="E1265" t="s">
        <v>46</v>
      </c>
      <c r="F1265">
        <v>0</v>
      </c>
      <c r="G1265">
        <v>0</v>
      </c>
      <c r="T1265" t="s">
        <v>429</v>
      </c>
      <c r="U1265">
        <v>0</v>
      </c>
      <c r="V1265">
        <v>46000</v>
      </c>
    </row>
    <row r="1266" spans="5:22" x14ac:dyDescent="0.25">
      <c r="E1266" t="s">
        <v>46</v>
      </c>
      <c r="F1266">
        <v>16500</v>
      </c>
      <c r="G1266">
        <v>0</v>
      </c>
      <c r="T1266" t="s">
        <v>429</v>
      </c>
      <c r="U1266">
        <v>0</v>
      </c>
      <c r="V1266">
        <v>45000</v>
      </c>
    </row>
    <row r="1267" spans="5:22" x14ac:dyDescent="0.25">
      <c r="E1267" t="s">
        <v>46</v>
      </c>
      <c r="F1267">
        <v>25500</v>
      </c>
      <c r="G1267">
        <v>0</v>
      </c>
      <c r="T1267" t="s">
        <v>429</v>
      </c>
      <c r="U1267">
        <v>0</v>
      </c>
      <c r="V1267">
        <v>0</v>
      </c>
    </row>
    <row r="1268" spans="5:22" x14ac:dyDescent="0.25">
      <c r="E1268" t="s">
        <v>46</v>
      </c>
      <c r="F1268">
        <v>16500</v>
      </c>
      <c r="G1268">
        <v>0</v>
      </c>
      <c r="T1268" t="s">
        <v>429</v>
      </c>
      <c r="U1268">
        <v>0</v>
      </c>
      <c r="V1268">
        <v>0</v>
      </c>
    </row>
    <row r="1269" spans="5:22" x14ac:dyDescent="0.25">
      <c r="E1269" t="s">
        <v>46</v>
      </c>
      <c r="F1269">
        <v>0</v>
      </c>
      <c r="G1269">
        <v>0</v>
      </c>
      <c r="T1269" t="s">
        <v>429</v>
      </c>
      <c r="U1269">
        <v>0</v>
      </c>
      <c r="V1269">
        <v>0</v>
      </c>
    </row>
    <row r="1270" spans="5:22" x14ac:dyDescent="0.25">
      <c r="E1270" t="s">
        <v>46</v>
      </c>
      <c r="F1270">
        <v>15500</v>
      </c>
      <c r="G1270">
        <v>0</v>
      </c>
      <c r="T1270" t="s">
        <v>429</v>
      </c>
      <c r="U1270">
        <v>0</v>
      </c>
      <c r="V1270">
        <v>0</v>
      </c>
    </row>
    <row r="1271" spans="5:22" x14ac:dyDescent="0.25">
      <c r="E1271" t="s">
        <v>46</v>
      </c>
      <c r="F1271">
        <v>26000</v>
      </c>
      <c r="G1271">
        <v>0</v>
      </c>
      <c r="T1271" t="s">
        <v>429</v>
      </c>
      <c r="U1271">
        <v>0</v>
      </c>
      <c r="V1271">
        <v>45000</v>
      </c>
    </row>
    <row r="1272" spans="5:22" x14ac:dyDescent="0.25">
      <c r="E1272" t="s">
        <v>46</v>
      </c>
      <c r="F1272">
        <v>15000</v>
      </c>
      <c r="G1272">
        <v>0</v>
      </c>
      <c r="T1272" t="s">
        <v>429</v>
      </c>
      <c r="U1272">
        <v>0</v>
      </c>
      <c r="V1272">
        <v>38000</v>
      </c>
    </row>
    <row r="1273" spans="5:22" x14ac:dyDescent="0.25">
      <c r="E1273" t="s">
        <v>46</v>
      </c>
      <c r="F1273">
        <v>0</v>
      </c>
      <c r="G1273">
        <v>0</v>
      </c>
      <c r="T1273" t="s">
        <v>429</v>
      </c>
      <c r="U1273">
        <v>0</v>
      </c>
      <c r="V1273">
        <v>0</v>
      </c>
    </row>
    <row r="1274" spans="5:22" x14ac:dyDescent="0.25">
      <c r="E1274" t="s">
        <v>47</v>
      </c>
      <c r="F1274">
        <v>16000</v>
      </c>
      <c r="G1274">
        <v>0</v>
      </c>
      <c r="T1274" t="s">
        <v>429</v>
      </c>
      <c r="U1274">
        <v>0</v>
      </c>
      <c r="V1274">
        <v>0</v>
      </c>
    </row>
    <row r="1275" spans="5:22" x14ac:dyDescent="0.25">
      <c r="E1275" t="s">
        <v>47</v>
      </c>
      <c r="F1275">
        <v>17000</v>
      </c>
      <c r="G1275">
        <v>0</v>
      </c>
      <c r="T1275" t="s">
        <v>429</v>
      </c>
      <c r="U1275">
        <v>0</v>
      </c>
      <c r="V1275">
        <v>0</v>
      </c>
    </row>
    <row r="1276" spans="5:22" x14ac:dyDescent="0.25">
      <c r="E1276" t="s">
        <v>47</v>
      </c>
      <c r="F1276">
        <v>16800</v>
      </c>
      <c r="G1276">
        <v>0</v>
      </c>
      <c r="T1276" t="s">
        <v>429</v>
      </c>
      <c r="U1276">
        <v>0</v>
      </c>
      <c r="V1276">
        <v>0</v>
      </c>
    </row>
    <row r="1277" spans="5:22" x14ac:dyDescent="0.25">
      <c r="E1277" t="s">
        <v>47</v>
      </c>
      <c r="F1277">
        <v>25000</v>
      </c>
      <c r="G1277">
        <v>0</v>
      </c>
      <c r="T1277" t="s">
        <v>501</v>
      </c>
      <c r="U1277">
        <v>0</v>
      </c>
      <c r="V1277">
        <v>0</v>
      </c>
    </row>
    <row r="1278" spans="5:22" x14ac:dyDescent="0.25">
      <c r="E1278" t="s">
        <v>47</v>
      </c>
      <c r="F1278">
        <v>20000</v>
      </c>
      <c r="G1278">
        <v>0</v>
      </c>
      <c r="T1278" t="s">
        <v>501</v>
      </c>
      <c r="U1278">
        <v>0</v>
      </c>
      <c r="V1278">
        <v>0</v>
      </c>
    </row>
    <row r="1279" spans="5:22" x14ac:dyDescent="0.25">
      <c r="E1279" t="s">
        <v>47</v>
      </c>
      <c r="F1279">
        <v>40000</v>
      </c>
      <c r="G1279">
        <v>0</v>
      </c>
      <c r="T1279" t="s">
        <v>496</v>
      </c>
      <c r="U1279">
        <v>200</v>
      </c>
      <c r="V1279">
        <v>800</v>
      </c>
    </row>
    <row r="1280" spans="5:22" x14ac:dyDescent="0.25">
      <c r="E1280" t="s">
        <v>47</v>
      </c>
      <c r="F1280">
        <v>45000</v>
      </c>
      <c r="G1280">
        <v>0</v>
      </c>
      <c r="T1280" t="s">
        <v>495</v>
      </c>
      <c r="U1280">
        <v>400</v>
      </c>
      <c r="V1280">
        <v>0</v>
      </c>
    </row>
    <row r="1281" spans="5:22" x14ac:dyDescent="0.25">
      <c r="E1281" t="s">
        <v>47</v>
      </c>
      <c r="F1281">
        <v>15000</v>
      </c>
      <c r="G1281">
        <v>0</v>
      </c>
      <c r="T1281" t="s">
        <v>496</v>
      </c>
      <c r="U1281">
        <v>400</v>
      </c>
      <c r="V1281">
        <v>0</v>
      </c>
    </row>
    <row r="1282" spans="5:22" x14ac:dyDescent="0.25">
      <c r="E1282" t="s">
        <v>47</v>
      </c>
      <c r="F1282">
        <v>18000</v>
      </c>
      <c r="G1282">
        <v>0</v>
      </c>
      <c r="T1282" t="s">
        <v>496</v>
      </c>
      <c r="U1282">
        <v>400</v>
      </c>
      <c r="V1282">
        <v>0</v>
      </c>
    </row>
    <row r="1283" spans="5:22" x14ac:dyDescent="0.25">
      <c r="E1283" t="s">
        <v>48</v>
      </c>
      <c r="F1283">
        <v>15000</v>
      </c>
      <c r="G1283">
        <v>0</v>
      </c>
      <c r="T1283" t="s">
        <v>496</v>
      </c>
      <c r="U1283">
        <v>400</v>
      </c>
      <c r="V1283">
        <v>0</v>
      </c>
    </row>
    <row r="1284" spans="5:22" x14ac:dyDescent="0.25">
      <c r="E1284" t="s">
        <v>48</v>
      </c>
      <c r="F1284">
        <v>7500</v>
      </c>
      <c r="G1284">
        <v>0</v>
      </c>
      <c r="T1284" t="s">
        <v>495</v>
      </c>
      <c r="U1284">
        <v>800</v>
      </c>
      <c r="V1284">
        <v>0</v>
      </c>
    </row>
    <row r="1285" spans="5:22" x14ac:dyDescent="0.25">
      <c r="E1285" t="s">
        <v>48</v>
      </c>
      <c r="F1285">
        <v>0</v>
      </c>
      <c r="G1285">
        <v>0</v>
      </c>
      <c r="T1285" t="s">
        <v>496</v>
      </c>
      <c r="U1285">
        <v>800</v>
      </c>
      <c r="V1285">
        <v>0</v>
      </c>
    </row>
    <row r="1286" spans="5:22" x14ac:dyDescent="0.25">
      <c r="E1286" t="s">
        <v>48</v>
      </c>
      <c r="F1286">
        <v>7500</v>
      </c>
      <c r="G1286">
        <v>0</v>
      </c>
      <c r="T1286" t="s">
        <v>496</v>
      </c>
      <c r="U1286">
        <v>800</v>
      </c>
      <c r="V1286">
        <v>0</v>
      </c>
    </row>
    <row r="1287" spans="5:22" x14ac:dyDescent="0.25">
      <c r="E1287" t="s">
        <v>290</v>
      </c>
      <c r="F1287">
        <v>6100</v>
      </c>
      <c r="G1287">
        <v>0</v>
      </c>
      <c r="T1287" t="s">
        <v>25</v>
      </c>
      <c r="U1287">
        <v>7000</v>
      </c>
      <c r="V1287">
        <v>0</v>
      </c>
    </row>
    <row r="1288" spans="5:22" x14ac:dyDescent="0.25">
      <c r="E1288" t="s">
        <v>290</v>
      </c>
      <c r="F1288">
        <v>6000</v>
      </c>
      <c r="G1288">
        <v>25700</v>
      </c>
      <c r="T1288" t="s">
        <v>333</v>
      </c>
      <c r="U1288">
        <v>8000</v>
      </c>
      <c r="V1288">
        <v>0</v>
      </c>
    </row>
    <row r="1289" spans="5:22" x14ac:dyDescent="0.25">
      <c r="E1289" t="s">
        <v>290</v>
      </c>
      <c r="F1289">
        <v>8000</v>
      </c>
      <c r="G1289">
        <v>0</v>
      </c>
      <c r="T1289" t="s">
        <v>433</v>
      </c>
      <c r="U1289">
        <v>10000</v>
      </c>
      <c r="V1289">
        <v>0</v>
      </c>
    </row>
    <row r="1290" spans="5:22" x14ac:dyDescent="0.25">
      <c r="E1290" t="s">
        <v>290</v>
      </c>
      <c r="F1290">
        <v>13000</v>
      </c>
      <c r="G1290">
        <v>0</v>
      </c>
      <c r="T1290" t="s">
        <v>433</v>
      </c>
      <c r="U1290">
        <v>10000</v>
      </c>
      <c r="V1290">
        <v>0</v>
      </c>
    </row>
    <row r="1291" spans="5:22" x14ac:dyDescent="0.25">
      <c r="E1291" t="s">
        <v>290</v>
      </c>
      <c r="F1291">
        <v>10000</v>
      </c>
      <c r="G1291">
        <v>0</v>
      </c>
      <c r="T1291" t="s">
        <v>497</v>
      </c>
      <c r="U1291">
        <v>10000</v>
      </c>
      <c r="V1291">
        <v>0</v>
      </c>
    </row>
    <row r="1292" spans="5:22" x14ac:dyDescent="0.25">
      <c r="E1292" t="s">
        <v>290</v>
      </c>
      <c r="F1292">
        <v>8000</v>
      </c>
      <c r="G1292">
        <v>0</v>
      </c>
      <c r="T1292" t="s">
        <v>433</v>
      </c>
      <c r="U1292">
        <v>11000</v>
      </c>
      <c r="V1292">
        <v>0</v>
      </c>
    </row>
    <row r="1293" spans="5:22" x14ac:dyDescent="0.25">
      <c r="E1293" t="s">
        <v>290</v>
      </c>
      <c r="F1293">
        <v>5000</v>
      </c>
      <c r="G1293">
        <v>0</v>
      </c>
      <c r="T1293" t="s">
        <v>333</v>
      </c>
      <c r="U1293">
        <v>11000</v>
      </c>
      <c r="V1293">
        <v>0</v>
      </c>
    </row>
    <row r="1294" spans="5:22" x14ac:dyDescent="0.25">
      <c r="E1294" t="s">
        <v>290</v>
      </c>
      <c r="F1294">
        <v>10000</v>
      </c>
      <c r="G1294">
        <v>0</v>
      </c>
      <c r="T1294" t="s">
        <v>433</v>
      </c>
      <c r="U1294">
        <v>12000</v>
      </c>
      <c r="V1294">
        <v>0</v>
      </c>
    </row>
    <row r="1295" spans="5:22" x14ac:dyDescent="0.25">
      <c r="E1295" t="s">
        <v>290</v>
      </c>
      <c r="F1295">
        <v>5000</v>
      </c>
      <c r="G1295">
        <v>0</v>
      </c>
      <c r="T1295" t="s">
        <v>41</v>
      </c>
      <c r="U1295">
        <v>12000</v>
      </c>
      <c r="V1295">
        <v>0</v>
      </c>
    </row>
    <row r="1296" spans="5:22" x14ac:dyDescent="0.25">
      <c r="E1296" t="s">
        <v>290</v>
      </c>
      <c r="F1296">
        <v>0</v>
      </c>
      <c r="G1296">
        <v>0</v>
      </c>
      <c r="T1296" t="s">
        <v>25</v>
      </c>
      <c r="U1296">
        <v>12000</v>
      </c>
      <c r="V1296">
        <v>0</v>
      </c>
    </row>
    <row r="1297" spans="5:22" x14ac:dyDescent="0.25">
      <c r="E1297" t="s">
        <v>290</v>
      </c>
      <c r="F1297">
        <v>0</v>
      </c>
      <c r="G1297">
        <v>0</v>
      </c>
      <c r="T1297" t="s">
        <v>427</v>
      </c>
      <c r="U1297">
        <v>12000</v>
      </c>
      <c r="V1297">
        <v>0</v>
      </c>
    </row>
    <row r="1298" spans="5:22" x14ac:dyDescent="0.25">
      <c r="E1298" t="s">
        <v>290</v>
      </c>
      <c r="F1298">
        <v>27000</v>
      </c>
      <c r="G1298">
        <v>0</v>
      </c>
      <c r="T1298" t="s">
        <v>330</v>
      </c>
      <c r="U1298">
        <v>12000</v>
      </c>
      <c r="V1298">
        <v>0</v>
      </c>
    </row>
    <row r="1299" spans="5:22" x14ac:dyDescent="0.25">
      <c r="E1299" t="s">
        <v>290</v>
      </c>
      <c r="F1299">
        <v>12000</v>
      </c>
      <c r="G1299">
        <v>0</v>
      </c>
      <c r="T1299" t="s">
        <v>531</v>
      </c>
      <c r="U1299">
        <v>12000</v>
      </c>
      <c r="V1299">
        <v>0</v>
      </c>
    </row>
    <row r="1300" spans="5:22" x14ac:dyDescent="0.25">
      <c r="E1300" t="s">
        <v>290</v>
      </c>
      <c r="F1300">
        <v>17000</v>
      </c>
      <c r="G1300">
        <v>0</v>
      </c>
      <c r="T1300" t="s">
        <v>270</v>
      </c>
      <c r="U1300">
        <v>12100</v>
      </c>
      <c r="V1300">
        <v>30000</v>
      </c>
    </row>
    <row r="1301" spans="5:22" x14ac:dyDescent="0.25">
      <c r="E1301" t="s">
        <v>290</v>
      </c>
      <c r="F1301">
        <v>5000</v>
      </c>
      <c r="G1301">
        <v>0</v>
      </c>
      <c r="T1301" t="s">
        <v>1</v>
      </c>
      <c r="U1301">
        <v>13000</v>
      </c>
      <c r="V1301">
        <v>0</v>
      </c>
    </row>
    <row r="1302" spans="5:22" x14ac:dyDescent="0.25">
      <c r="E1302" t="s">
        <v>290</v>
      </c>
      <c r="F1302">
        <v>8000</v>
      </c>
      <c r="G1302">
        <v>0</v>
      </c>
      <c r="T1302" t="s">
        <v>433</v>
      </c>
      <c r="U1302">
        <v>13000</v>
      </c>
      <c r="V1302">
        <v>0</v>
      </c>
    </row>
    <row r="1303" spans="5:22" x14ac:dyDescent="0.25">
      <c r="E1303" t="s">
        <v>290</v>
      </c>
      <c r="F1303">
        <v>0</v>
      </c>
      <c r="G1303">
        <v>0</v>
      </c>
      <c r="T1303" t="s">
        <v>270</v>
      </c>
      <c r="U1303">
        <v>13000</v>
      </c>
      <c r="V1303">
        <v>0</v>
      </c>
    </row>
    <row r="1304" spans="5:22" x14ac:dyDescent="0.25">
      <c r="E1304" t="s">
        <v>290</v>
      </c>
      <c r="F1304">
        <v>6100</v>
      </c>
      <c r="G1304">
        <v>0</v>
      </c>
      <c r="T1304" t="s">
        <v>427</v>
      </c>
      <c r="U1304">
        <v>13000</v>
      </c>
      <c r="V1304">
        <v>35000</v>
      </c>
    </row>
    <row r="1305" spans="5:22" x14ac:dyDescent="0.25">
      <c r="E1305" t="s">
        <v>290</v>
      </c>
      <c r="F1305">
        <v>6100</v>
      </c>
      <c r="G1305">
        <v>0</v>
      </c>
      <c r="T1305" t="s">
        <v>433</v>
      </c>
      <c r="U1305">
        <v>14000</v>
      </c>
      <c r="V1305">
        <v>0</v>
      </c>
    </row>
    <row r="1306" spans="5:22" x14ac:dyDescent="0.25">
      <c r="E1306" t="s">
        <v>290</v>
      </c>
      <c r="F1306">
        <v>16100</v>
      </c>
      <c r="G1306">
        <v>0</v>
      </c>
      <c r="T1306" t="s">
        <v>40</v>
      </c>
      <c r="U1306">
        <v>14000</v>
      </c>
      <c r="V1306">
        <v>0</v>
      </c>
    </row>
    <row r="1307" spans="5:22" x14ac:dyDescent="0.25">
      <c r="E1307" t="s">
        <v>293</v>
      </c>
      <c r="F1307">
        <v>0</v>
      </c>
      <c r="G1307">
        <v>0</v>
      </c>
      <c r="T1307" t="s">
        <v>41</v>
      </c>
      <c r="U1307">
        <v>14000</v>
      </c>
      <c r="V1307">
        <v>0</v>
      </c>
    </row>
    <row r="1308" spans="5:22" x14ac:dyDescent="0.25">
      <c r="E1308" t="s">
        <v>293</v>
      </c>
      <c r="F1308">
        <v>0</v>
      </c>
      <c r="G1308">
        <v>0</v>
      </c>
      <c r="T1308" t="s">
        <v>427</v>
      </c>
      <c r="U1308">
        <v>14000</v>
      </c>
      <c r="V1308">
        <v>0</v>
      </c>
    </row>
    <row r="1309" spans="5:22" x14ac:dyDescent="0.25">
      <c r="E1309" t="s">
        <v>293</v>
      </c>
      <c r="F1309">
        <v>0</v>
      </c>
      <c r="G1309">
        <v>0</v>
      </c>
      <c r="T1309" t="s">
        <v>290</v>
      </c>
      <c r="U1309">
        <v>14000</v>
      </c>
      <c r="V1309">
        <v>0</v>
      </c>
    </row>
    <row r="1310" spans="5:22" x14ac:dyDescent="0.25">
      <c r="E1310" t="s">
        <v>293</v>
      </c>
      <c r="F1310">
        <v>0</v>
      </c>
      <c r="G1310">
        <v>17900</v>
      </c>
      <c r="T1310" t="s">
        <v>295</v>
      </c>
      <c r="U1310">
        <v>14000</v>
      </c>
      <c r="V1310">
        <v>0</v>
      </c>
    </row>
    <row r="1311" spans="5:22" x14ac:dyDescent="0.25">
      <c r="E1311" t="s">
        <v>293</v>
      </c>
      <c r="F1311">
        <v>0</v>
      </c>
      <c r="G1311">
        <v>0</v>
      </c>
      <c r="T1311" t="s">
        <v>295</v>
      </c>
      <c r="U1311">
        <v>14000</v>
      </c>
      <c r="V1311">
        <v>0</v>
      </c>
    </row>
    <row r="1312" spans="5:22" x14ac:dyDescent="0.25">
      <c r="E1312" t="s">
        <v>293</v>
      </c>
      <c r="F1312">
        <v>0</v>
      </c>
      <c r="G1312">
        <v>0</v>
      </c>
      <c r="T1312" t="s">
        <v>299</v>
      </c>
      <c r="U1312">
        <v>14000</v>
      </c>
      <c r="V1312">
        <v>0</v>
      </c>
    </row>
    <row r="1313" spans="5:22" x14ac:dyDescent="0.25">
      <c r="E1313" t="s">
        <v>293</v>
      </c>
      <c r="F1313">
        <v>0</v>
      </c>
      <c r="G1313">
        <v>0</v>
      </c>
      <c r="T1313" t="s">
        <v>299</v>
      </c>
      <c r="U1313">
        <v>14000</v>
      </c>
      <c r="V1313">
        <v>0</v>
      </c>
    </row>
    <row r="1314" spans="5:22" x14ac:dyDescent="0.25">
      <c r="E1314" t="s">
        <v>293</v>
      </c>
      <c r="F1314">
        <v>0</v>
      </c>
      <c r="G1314">
        <v>4900</v>
      </c>
      <c r="T1314" t="s">
        <v>299</v>
      </c>
      <c r="U1314">
        <v>14000</v>
      </c>
      <c r="V1314">
        <v>0</v>
      </c>
    </row>
    <row r="1315" spans="5:22" x14ac:dyDescent="0.25">
      <c r="E1315" t="s">
        <v>293</v>
      </c>
      <c r="F1315">
        <v>0</v>
      </c>
      <c r="G1315">
        <v>0</v>
      </c>
      <c r="T1315" t="s">
        <v>308</v>
      </c>
      <c r="U1315">
        <v>14000</v>
      </c>
      <c r="V1315">
        <v>0</v>
      </c>
    </row>
    <row r="1316" spans="5:22" x14ac:dyDescent="0.25">
      <c r="E1316" t="s">
        <v>293</v>
      </c>
      <c r="F1316">
        <v>0</v>
      </c>
      <c r="G1316">
        <v>0</v>
      </c>
      <c r="T1316" t="s">
        <v>531</v>
      </c>
      <c r="U1316">
        <v>14000</v>
      </c>
      <c r="V1316">
        <v>0</v>
      </c>
    </row>
    <row r="1317" spans="5:22" x14ac:dyDescent="0.25">
      <c r="E1317" t="s">
        <v>293</v>
      </c>
      <c r="F1317">
        <v>0</v>
      </c>
      <c r="G1317">
        <v>0</v>
      </c>
      <c r="T1317" t="s">
        <v>270</v>
      </c>
      <c r="U1317">
        <v>14100</v>
      </c>
      <c r="V1317">
        <v>0</v>
      </c>
    </row>
    <row r="1318" spans="5:22" x14ac:dyDescent="0.25">
      <c r="E1318" t="s">
        <v>293</v>
      </c>
      <c r="F1318">
        <v>0</v>
      </c>
      <c r="G1318">
        <v>0</v>
      </c>
      <c r="T1318" t="s">
        <v>1</v>
      </c>
      <c r="U1318">
        <v>15000</v>
      </c>
      <c r="V1318">
        <v>0</v>
      </c>
    </row>
    <row r="1319" spans="5:22" x14ac:dyDescent="0.25">
      <c r="E1319" t="s">
        <v>293</v>
      </c>
      <c r="F1319">
        <v>0</v>
      </c>
      <c r="G1319">
        <v>0</v>
      </c>
      <c r="T1319" t="s">
        <v>433</v>
      </c>
      <c r="U1319">
        <v>15000</v>
      </c>
      <c r="V1319">
        <v>0</v>
      </c>
    </row>
    <row r="1320" spans="5:22" x14ac:dyDescent="0.25">
      <c r="E1320" t="s">
        <v>293</v>
      </c>
      <c r="F1320">
        <v>0</v>
      </c>
      <c r="G1320">
        <v>0</v>
      </c>
      <c r="T1320" t="s">
        <v>433</v>
      </c>
      <c r="U1320">
        <v>15000</v>
      </c>
      <c r="V1320">
        <v>0</v>
      </c>
    </row>
    <row r="1321" spans="5:22" x14ac:dyDescent="0.25">
      <c r="E1321" t="s">
        <v>293</v>
      </c>
      <c r="F1321">
        <v>0</v>
      </c>
      <c r="G1321">
        <v>0</v>
      </c>
      <c r="T1321" t="s">
        <v>433</v>
      </c>
      <c r="U1321">
        <v>15000</v>
      </c>
      <c r="V1321">
        <v>0</v>
      </c>
    </row>
    <row r="1322" spans="5:22" x14ac:dyDescent="0.25">
      <c r="E1322" t="s">
        <v>293</v>
      </c>
      <c r="F1322">
        <v>0</v>
      </c>
      <c r="G1322">
        <v>0</v>
      </c>
      <c r="T1322" t="s">
        <v>433</v>
      </c>
      <c r="U1322">
        <v>15000</v>
      </c>
      <c r="V1322">
        <v>0</v>
      </c>
    </row>
    <row r="1323" spans="5:22" x14ac:dyDescent="0.25">
      <c r="E1323" t="s">
        <v>293</v>
      </c>
      <c r="F1323">
        <v>0</v>
      </c>
      <c r="G1323">
        <v>0</v>
      </c>
      <c r="T1323" t="s">
        <v>40</v>
      </c>
      <c r="U1323">
        <v>15000</v>
      </c>
      <c r="V1323">
        <v>0</v>
      </c>
    </row>
    <row r="1324" spans="5:22" x14ac:dyDescent="0.25">
      <c r="E1324" t="s">
        <v>293</v>
      </c>
      <c r="F1324">
        <v>0</v>
      </c>
      <c r="G1324">
        <v>0</v>
      </c>
      <c r="T1324" t="s">
        <v>270</v>
      </c>
      <c r="U1324">
        <v>15000</v>
      </c>
      <c r="V1324">
        <v>0</v>
      </c>
    </row>
    <row r="1325" spans="5:22" x14ac:dyDescent="0.25">
      <c r="E1325" t="s">
        <v>293</v>
      </c>
      <c r="F1325">
        <v>0</v>
      </c>
      <c r="G1325">
        <v>10000</v>
      </c>
      <c r="T1325" t="s">
        <v>65</v>
      </c>
      <c r="U1325">
        <v>15000</v>
      </c>
      <c r="V1325">
        <v>0</v>
      </c>
    </row>
    <row r="1326" spans="5:22" x14ac:dyDescent="0.25">
      <c r="E1326" t="s">
        <v>293</v>
      </c>
      <c r="F1326">
        <v>0</v>
      </c>
      <c r="G1326">
        <v>0</v>
      </c>
      <c r="T1326" t="s">
        <v>54</v>
      </c>
      <c r="U1326">
        <v>15000</v>
      </c>
      <c r="V1326">
        <v>0</v>
      </c>
    </row>
    <row r="1327" spans="5:22" x14ac:dyDescent="0.25">
      <c r="E1327" t="s">
        <v>293</v>
      </c>
      <c r="F1327">
        <v>0</v>
      </c>
      <c r="G1327">
        <v>0</v>
      </c>
      <c r="T1327" t="s">
        <v>427</v>
      </c>
      <c r="U1327">
        <v>15000</v>
      </c>
      <c r="V1327">
        <v>0</v>
      </c>
    </row>
    <row r="1328" spans="5:22" x14ac:dyDescent="0.25">
      <c r="E1328" t="s">
        <v>293</v>
      </c>
      <c r="F1328">
        <v>0</v>
      </c>
      <c r="G1328">
        <v>0</v>
      </c>
      <c r="T1328" t="s">
        <v>497</v>
      </c>
      <c r="U1328">
        <v>15000</v>
      </c>
      <c r="V1328">
        <v>0</v>
      </c>
    </row>
    <row r="1329" spans="5:22" x14ac:dyDescent="0.25">
      <c r="E1329" t="s">
        <v>293</v>
      </c>
      <c r="F1329">
        <v>0</v>
      </c>
      <c r="G1329">
        <v>0</v>
      </c>
      <c r="T1329" t="s">
        <v>497</v>
      </c>
      <c r="U1329">
        <v>15000</v>
      </c>
      <c r="V1329">
        <v>0</v>
      </c>
    </row>
    <row r="1330" spans="5:22" x14ac:dyDescent="0.25">
      <c r="E1330" t="s">
        <v>293</v>
      </c>
      <c r="F1330">
        <v>0</v>
      </c>
      <c r="G1330">
        <v>0</v>
      </c>
      <c r="T1330" t="s">
        <v>26</v>
      </c>
      <c r="U1330">
        <v>15000</v>
      </c>
      <c r="V1330">
        <v>0</v>
      </c>
    </row>
    <row r="1331" spans="5:22" x14ac:dyDescent="0.25">
      <c r="E1331" t="s">
        <v>293</v>
      </c>
      <c r="F1331">
        <v>0</v>
      </c>
      <c r="G1331">
        <v>0</v>
      </c>
      <c r="T1331" t="s">
        <v>48</v>
      </c>
      <c r="U1331">
        <v>15000</v>
      </c>
      <c r="V1331">
        <v>0</v>
      </c>
    </row>
    <row r="1332" spans="5:22" x14ac:dyDescent="0.25">
      <c r="E1332" t="s">
        <v>293</v>
      </c>
      <c r="F1332">
        <v>0</v>
      </c>
      <c r="G1332">
        <v>0</v>
      </c>
      <c r="T1332" t="s">
        <v>389</v>
      </c>
      <c r="U1332">
        <v>15000</v>
      </c>
      <c r="V1332">
        <v>0</v>
      </c>
    </row>
    <row r="1333" spans="5:22" x14ac:dyDescent="0.25">
      <c r="E1333" t="s">
        <v>293</v>
      </c>
      <c r="F1333">
        <v>0</v>
      </c>
      <c r="G1333">
        <v>0</v>
      </c>
      <c r="T1333" t="s">
        <v>308</v>
      </c>
      <c r="U1333">
        <v>15000</v>
      </c>
      <c r="V1333">
        <v>0</v>
      </c>
    </row>
    <row r="1334" spans="5:22" x14ac:dyDescent="0.25">
      <c r="E1334" t="s">
        <v>293</v>
      </c>
      <c r="F1334">
        <v>0</v>
      </c>
      <c r="G1334">
        <v>0</v>
      </c>
      <c r="T1334" t="s">
        <v>1</v>
      </c>
      <c r="U1334">
        <v>16000</v>
      </c>
      <c r="V1334">
        <v>0</v>
      </c>
    </row>
    <row r="1335" spans="5:22" x14ac:dyDescent="0.25">
      <c r="E1335" t="s">
        <v>293</v>
      </c>
      <c r="F1335">
        <v>0</v>
      </c>
      <c r="G1335">
        <v>0</v>
      </c>
      <c r="T1335" t="s">
        <v>433</v>
      </c>
      <c r="U1335">
        <v>16000</v>
      </c>
      <c r="V1335">
        <v>0</v>
      </c>
    </row>
    <row r="1336" spans="5:22" x14ac:dyDescent="0.25">
      <c r="E1336" t="s">
        <v>293</v>
      </c>
      <c r="F1336">
        <v>0</v>
      </c>
      <c r="G1336">
        <v>0</v>
      </c>
      <c r="T1336" t="s">
        <v>427</v>
      </c>
      <c r="U1336">
        <v>16000</v>
      </c>
      <c r="V1336">
        <v>0</v>
      </c>
    </row>
    <row r="1337" spans="5:22" x14ac:dyDescent="0.25">
      <c r="E1337" t="s">
        <v>293</v>
      </c>
      <c r="F1337">
        <v>0</v>
      </c>
      <c r="G1337">
        <v>0</v>
      </c>
      <c r="T1337" t="s">
        <v>26</v>
      </c>
      <c r="U1337">
        <v>16000</v>
      </c>
      <c r="V1337">
        <v>0</v>
      </c>
    </row>
    <row r="1338" spans="5:22" x14ac:dyDescent="0.25">
      <c r="E1338" t="s">
        <v>293</v>
      </c>
      <c r="F1338">
        <v>0</v>
      </c>
      <c r="G1338">
        <v>0</v>
      </c>
      <c r="T1338" t="s">
        <v>335</v>
      </c>
      <c r="U1338">
        <v>16000</v>
      </c>
      <c r="V1338">
        <v>0</v>
      </c>
    </row>
    <row r="1339" spans="5:22" x14ac:dyDescent="0.25">
      <c r="E1339" t="s">
        <v>293</v>
      </c>
      <c r="F1339">
        <v>0</v>
      </c>
      <c r="G1339">
        <v>0</v>
      </c>
      <c r="T1339" t="s">
        <v>337</v>
      </c>
      <c r="U1339">
        <v>16000</v>
      </c>
      <c r="V1339">
        <v>0</v>
      </c>
    </row>
    <row r="1340" spans="5:22" x14ac:dyDescent="0.25">
      <c r="E1340" t="s">
        <v>295</v>
      </c>
      <c r="F1340">
        <v>0</v>
      </c>
      <c r="G1340">
        <v>0</v>
      </c>
      <c r="T1340" t="s">
        <v>531</v>
      </c>
      <c r="U1340">
        <v>16000</v>
      </c>
      <c r="V1340">
        <v>0</v>
      </c>
    </row>
    <row r="1341" spans="5:22" x14ac:dyDescent="0.25">
      <c r="E1341" t="s">
        <v>295</v>
      </c>
      <c r="F1341">
        <v>5000</v>
      </c>
      <c r="G1341">
        <v>0</v>
      </c>
      <c r="T1341" t="s">
        <v>531</v>
      </c>
      <c r="U1341">
        <v>16000</v>
      </c>
      <c r="V1341">
        <v>0</v>
      </c>
    </row>
    <row r="1342" spans="5:22" x14ac:dyDescent="0.25">
      <c r="E1342" t="s">
        <v>295</v>
      </c>
      <c r="F1342">
        <v>0</v>
      </c>
      <c r="G1342">
        <v>3000</v>
      </c>
      <c r="T1342" t="s">
        <v>270</v>
      </c>
      <c r="U1342">
        <v>16100</v>
      </c>
      <c r="V1342">
        <v>0</v>
      </c>
    </row>
    <row r="1343" spans="5:22" x14ac:dyDescent="0.25">
      <c r="E1343" t="s">
        <v>295</v>
      </c>
      <c r="F1343">
        <v>0</v>
      </c>
      <c r="G1343">
        <v>0</v>
      </c>
      <c r="T1343" t="s">
        <v>1</v>
      </c>
      <c r="U1343">
        <v>17000</v>
      </c>
      <c r="V1343">
        <v>0</v>
      </c>
    </row>
    <row r="1344" spans="5:22" x14ac:dyDescent="0.25">
      <c r="E1344" t="s">
        <v>295</v>
      </c>
      <c r="F1344">
        <v>5000</v>
      </c>
      <c r="G1344">
        <v>0</v>
      </c>
      <c r="T1344" t="s">
        <v>433</v>
      </c>
      <c r="U1344">
        <v>17000</v>
      </c>
      <c r="V1344">
        <v>0</v>
      </c>
    </row>
    <row r="1345" spans="5:22" x14ac:dyDescent="0.25">
      <c r="E1345" t="s">
        <v>295</v>
      </c>
      <c r="F1345">
        <v>0</v>
      </c>
      <c r="G1345">
        <v>0</v>
      </c>
      <c r="T1345" t="s">
        <v>40</v>
      </c>
      <c r="U1345">
        <v>17000</v>
      </c>
      <c r="V1345">
        <v>0</v>
      </c>
    </row>
    <row r="1346" spans="5:22" x14ac:dyDescent="0.25">
      <c r="E1346" t="s">
        <v>295</v>
      </c>
      <c r="F1346">
        <v>17000</v>
      </c>
      <c r="G1346">
        <v>0</v>
      </c>
      <c r="T1346" t="s">
        <v>40</v>
      </c>
      <c r="U1346">
        <v>17000</v>
      </c>
      <c r="V1346">
        <v>0</v>
      </c>
    </row>
    <row r="1347" spans="5:22" x14ac:dyDescent="0.25">
      <c r="E1347" t="s">
        <v>295</v>
      </c>
      <c r="F1347">
        <v>5000</v>
      </c>
      <c r="G1347">
        <v>0</v>
      </c>
      <c r="T1347" t="s">
        <v>427</v>
      </c>
      <c r="U1347">
        <v>17000</v>
      </c>
      <c r="V1347">
        <v>0</v>
      </c>
    </row>
    <row r="1348" spans="5:22" x14ac:dyDescent="0.25">
      <c r="E1348" t="s">
        <v>295</v>
      </c>
      <c r="F1348">
        <v>0</v>
      </c>
      <c r="G1348">
        <v>0</v>
      </c>
      <c r="T1348" t="s">
        <v>26</v>
      </c>
      <c r="U1348">
        <v>17000</v>
      </c>
      <c r="V1348">
        <v>0</v>
      </c>
    </row>
    <row r="1349" spans="5:22" x14ac:dyDescent="0.25">
      <c r="E1349" t="s">
        <v>295</v>
      </c>
      <c r="F1349">
        <v>0</v>
      </c>
      <c r="G1349">
        <v>0</v>
      </c>
      <c r="T1349" t="s">
        <v>389</v>
      </c>
      <c r="U1349">
        <v>17000</v>
      </c>
      <c r="V1349">
        <v>0</v>
      </c>
    </row>
    <row r="1350" spans="5:22" x14ac:dyDescent="0.25">
      <c r="E1350" t="s">
        <v>295</v>
      </c>
      <c r="F1350">
        <v>0</v>
      </c>
      <c r="G1350">
        <v>0</v>
      </c>
      <c r="T1350" t="s">
        <v>308</v>
      </c>
      <c r="U1350">
        <v>17000</v>
      </c>
      <c r="V1350">
        <v>0</v>
      </c>
    </row>
    <row r="1351" spans="5:22" x14ac:dyDescent="0.25">
      <c r="E1351" t="s">
        <v>295</v>
      </c>
      <c r="F1351">
        <v>2000</v>
      </c>
      <c r="G1351">
        <v>6000</v>
      </c>
      <c r="T1351" t="s">
        <v>335</v>
      </c>
      <c r="U1351">
        <v>17000</v>
      </c>
      <c r="V1351">
        <v>0</v>
      </c>
    </row>
    <row r="1352" spans="5:22" x14ac:dyDescent="0.25">
      <c r="E1352" t="s">
        <v>295</v>
      </c>
      <c r="F1352">
        <v>0</v>
      </c>
      <c r="G1352">
        <v>0</v>
      </c>
      <c r="T1352" t="s">
        <v>337</v>
      </c>
      <c r="U1352">
        <v>17000</v>
      </c>
      <c r="V1352">
        <v>0</v>
      </c>
    </row>
    <row r="1353" spans="5:22" x14ac:dyDescent="0.25">
      <c r="E1353" t="s">
        <v>295</v>
      </c>
      <c r="F1353">
        <v>0</v>
      </c>
      <c r="G1353">
        <v>0</v>
      </c>
      <c r="T1353" t="s">
        <v>433</v>
      </c>
      <c r="U1353">
        <v>18000</v>
      </c>
      <c r="V1353">
        <v>0</v>
      </c>
    </row>
    <row r="1354" spans="5:22" x14ac:dyDescent="0.25">
      <c r="E1354" t="s">
        <v>295</v>
      </c>
      <c r="F1354">
        <v>0</v>
      </c>
      <c r="G1354">
        <v>0</v>
      </c>
      <c r="T1354" t="s">
        <v>41</v>
      </c>
      <c r="U1354">
        <v>18000</v>
      </c>
      <c r="V1354">
        <v>0</v>
      </c>
    </row>
    <row r="1355" spans="5:22" x14ac:dyDescent="0.25">
      <c r="E1355" t="s">
        <v>295</v>
      </c>
      <c r="F1355">
        <v>0</v>
      </c>
      <c r="G1355">
        <v>0</v>
      </c>
      <c r="T1355" t="s">
        <v>65</v>
      </c>
      <c r="U1355">
        <v>18000</v>
      </c>
      <c r="V1355">
        <v>0</v>
      </c>
    </row>
    <row r="1356" spans="5:22" x14ac:dyDescent="0.25">
      <c r="E1356" t="s">
        <v>295</v>
      </c>
      <c r="F1356">
        <v>0</v>
      </c>
      <c r="G1356">
        <v>0</v>
      </c>
      <c r="T1356" t="s">
        <v>53</v>
      </c>
      <c r="U1356">
        <v>18000</v>
      </c>
      <c r="V1356">
        <v>0</v>
      </c>
    </row>
    <row r="1357" spans="5:22" x14ac:dyDescent="0.25">
      <c r="E1357" t="s">
        <v>295</v>
      </c>
      <c r="F1357">
        <v>0</v>
      </c>
      <c r="G1357">
        <v>0</v>
      </c>
      <c r="T1357" t="s">
        <v>427</v>
      </c>
      <c r="U1357">
        <v>18000</v>
      </c>
      <c r="V1357">
        <v>0</v>
      </c>
    </row>
    <row r="1358" spans="5:22" x14ac:dyDescent="0.25">
      <c r="E1358" t="s">
        <v>295</v>
      </c>
      <c r="F1358">
        <v>3000</v>
      </c>
      <c r="G1358">
        <v>0</v>
      </c>
      <c r="T1358" t="s">
        <v>43</v>
      </c>
      <c r="U1358">
        <v>18000</v>
      </c>
      <c r="V1358">
        <v>0</v>
      </c>
    </row>
    <row r="1359" spans="5:22" x14ac:dyDescent="0.25">
      <c r="E1359" t="s">
        <v>295</v>
      </c>
      <c r="F1359">
        <v>0</v>
      </c>
      <c r="G1359">
        <v>3000</v>
      </c>
      <c r="T1359" t="s">
        <v>43</v>
      </c>
      <c r="U1359">
        <v>18000</v>
      </c>
      <c r="V1359">
        <v>0</v>
      </c>
    </row>
    <row r="1360" spans="5:22" x14ac:dyDescent="0.25">
      <c r="E1360" t="s">
        <v>295</v>
      </c>
      <c r="F1360">
        <v>0</v>
      </c>
      <c r="G1360">
        <v>0</v>
      </c>
      <c r="T1360" t="s">
        <v>43</v>
      </c>
      <c r="U1360">
        <v>18000</v>
      </c>
      <c r="V1360">
        <v>0</v>
      </c>
    </row>
    <row r="1361" spans="5:22" x14ac:dyDescent="0.25">
      <c r="E1361" t="s">
        <v>295</v>
      </c>
      <c r="F1361">
        <v>0</v>
      </c>
      <c r="G1361">
        <v>0</v>
      </c>
      <c r="T1361" t="s">
        <v>26</v>
      </c>
      <c r="U1361">
        <v>18000</v>
      </c>
      <c r="V1361">
        <v>0</v>
      </c>
    </row>
    <row r="1362" spans="5:22" x14ac:dyDescent="0.25">
      <c r="E1362" t="s">
        <v>295</v>
      </c>
      <c r="F1362">
        <v>0</v>
      </c>
      <c r="G1362">
        <v>5000</v>
      </c>
      <c r="T1362" t="s">
        <v>290</v>
      </c>
      <c r="U1362">
        <v>18000</v>
      </c>
      <c r="V1362">
        <v>0</v>
      </c>
    </row>
    <row r="1363" spans="5:22" x14ac:dyDescent="0.25">
      <c r="E1363" t="s">
        <v>295</v>
      </c>
      <c r="F1363">
        <v>2000</v>
      </c>
      <c r="G1363">
        <v>6000</v>
      </c>
      <c r="T1363" t="s">
        <v>305</v>
      </c>
      <c r="U1363">
        <v>18000</v>
      </c>
      <c r="V1363">
        <v>40000</v>
      </c>
    </row>
    <row r="1364" spans="5:22" x14ac:dyDescent="0.25">
      <c r="E1364" t="s">
        <v>295</v>
      </c>
      <c r="F1364">
        <v>2000</v>
      </c>
      <c r="G1364">
        <v>6000</v>
      </c>
      <c r="T1364" t="s">
        <v>305</v>
      </c>
      <c r="U1364">
        <v>18000</v>
      </c>
      <c r="V1364">
        <v>40000</v>
      </c>
    </row>
    <row r="1365" spans="5:22" x14ac:dyDescent="0.25">
      <c r="E1365" t="s">
        <v>295</v>
      </c>
      <c r="F1365">
        <v>0</v>
      </c>
      <c r="G1365">
        <v>0</v>
      </c>
      <c r="T1365" t="s">
        <v>330</v>
      </c>
      <c r="U1365">
        <v>18000</v>
      </c>
      <c r="V1365">
        <v>0</v>
      </c>
    </row>
    <row r="1366" spans="5:22" x14ac:dyDescent="0.25">
      <c r="E1366" t="s">
        <v>295</v>
      </c>
      <c r="F1366">
        <v>0</v>
      </c>
      <c r="G1366">
        <v>0</v>
      </c>
      <c r="T1366" t="s">
        <v>330</v>
      </c>
      <c r="U1366">
        <v>18000</v>
      </c>
      <c r="V1366">
        <v>0</v>
      </c>
    </row>
    <row r="1367" spans="5:22" x14ac:dyDescent="0.25">
      <c r="E1367" t="s">
        <v>295</v>
      </c>
      <c r="F1367">
        <v>0</v>
      </c>
      <c r="G1367">
        <v>0</v>
      </c>
      <c r="T1367" t="s">
        <v>335</v>
      </c>
      <c r="U1367">
        <v>18000</v>
      </c>
      <c r="V1367">
        <v>0</v>
      </c>
    </row>
    <row r="1368" spans="5:22" x14ac:dyDescent="0.25">
      <c r="E1368" t="s">
        <v>295</v>
      </c>
      <c r="F1368">
        <v>0</v>
      </c>
      <c r="G1368">
        <v>0</v>
      </c>
      <c r="T1368" t="s">
        <v>337</v>
      </c>
      <c r="U1368">
        <v>18000</v>
      </c>
      <c r="V1368">
        <v>0</v>
      </c>
    </row>
    <row r="1369" spans="5:22" x14ac:dyDescent="0.25">
      <c r="E1369" t="s">
        <v>295</v>
      </c>
      <c r="F1369">
        <v>0</v>
      </c>
      <c r="G1369">
        <v>0</v>
      </c>
      <c r="T1369" t="s">
        <v>531</v>
      </c>
      <c r="U1369">
        <v>18000</v>
      </c>
      <c r="V1369">
        <v>0</v>
      </c>
    </row>
    <row r="1370" spans="5:22" x14ac:dyDescent="0.25">
      <c r="E1370" t="s">
        <v>295</v>
      </c>
      <c r="F1370">
        <v>0</v>
      </c>
      <c r="G1370">
        <v>0</v>
      </c>
      <c r="T1370" t="s">
        <v>531</v>
      </c>
      <c r="U1370">
        <v>18000</v>
      </c>
      <c r="V1370">
        <v>0</v>
      </c>
    </row>
    <row r="1371" spans="5:22" x14ac:dyDescent="0.25">
      <c r="E1371" t="s">
        <v>295</v>
      </c>
      <c r="F1371">
        <v>0</v>
      </c>
      <c r="G1371">
        <v>0</v>
      </c>
      <c r="T1371" t="s">
        <v>270</v>
      </c>
      <c r="U1371">
        <v>18100</v>
      </c>
      <c r="V1371">
        <v>0</v>
      </c>
    </row>
    <row r="1372" spans="5:22" x14ac:dyDescent="0.25">
      <c r="E1372" t="s">
        <v>295</v>
      </c>
      <c r="F1372">
        <v>3000</v>
      </c>
      <c r="G1372">
        <v>0</v>
      </c>
      <c r="T1372" t="s">
        <v>1</v>
      </c>
      <c r="U1372">
        <v>19000</v>
      </c>
      <c r="V1372">
        <v>30000</v>
      </c>
    </row>
    <row r="1373" spans="5:22" x14ac:dyDescent="0.25">
      <c r="E1373" t="s">
        <v>295</v>
      </c>
      <c r="F1373">
        <v>3000</v>
      </c>
      <c r="G1373">
        <v>0</v>
      </c>
      <c r="T1373" t="s">
        <v>433</v>
      </c>
      <c r="U1373">
        <v>19000</v>
      </c>
      <c r="V1373">
        <v>0</v>
      </c>
    </row>
    <row r="1374" spans="5:22" x14ac:dyDescent="0.25">
      <c r="E1374" t="s">
        <v>297</v>
      </c>
      <c r="F1374">
        <v>0</v>
      </c>
      <c r="G1374">
        <v>0</v>
      </c>
      <c r="T1374" t="s">
        <v>427</v>
      </c>
      <c r="U1374">
        <v>19000</v>
      </c>
      <c r="V1374">
        <v>0</v>
      </c>
    </row>
    <row r="1375" spans="5:22" x14ac:dyDescent="0.25">
      <c r="E1375" t="s">
        <v>297</v>
      </c>
      <c r="F1375">
        <v>0</v>
      </c>
      <c r="G1375">
        <v>0</v>
      </c>
      <c r="T1375" t="s">
        <v>26</v>
      </c>
      <c r="U1375">
        <v>19000</v>
      </c>
      <c r="V1375">
        <v>0</v>
      </c>
    </row>
    <row r="1376" spans="5:22" x14ac:dyDescent="0.25">
      <c r="E1376" t="s">
        <v>297</v>
      </c>
      <c r="F1376">
        <v>0</v>
      </c>
      <c r="G1376">
        <v>0</v>
      </c>
      <c r="T1376" t="s">
        <v>333</v>
      </c>
      <c r="U1376">
        <v>19000</v>
      </c>
      <c r="V1376">
        <v>0</v>
      </c>
    </row>
    <row r="1377" spans="5:22" x14ac:dyDescent="0.25">
      <c r="E1377" t="s">
        <v>297</v>
      </c>
      <c r="F1377">
        <v>0</v>
      </c>
      <c r="G1377">
        <v>0</v>
      </c>
      <c r="T1377" t="s">
        <v>335</v>
      </c>
      <c r="U1377">
        <v>19000</v>
      </c>
      <c r="V1377">
        <v>0</v>
      </c>
    </row>
    <row r="1378" spans="5:22" x14ac:dyDescent="0.25">
      <c r="E1378" t="s">
        <v>297</v>
      </c>
      <c r="F1378">
        <v>0</v>
      </c>
      <c r="G1378">
        <v>0</v>
      </c>
      <c r="T1378" t="s">
        <v>337</v>
      </c>
      <c r="U1378">
        <v>19000</v>
      </c>
      <c r="V1378">
        <v>0</v>
      </c>
    </row>
    <row r="1379" spans="5:22" x14ac:dyDescent="0.25">
      <c r="E1379" t="s">
        <v>297</v>
      </c>
      <c r="F1379">
        <v>0</v>
      </c>
      <c r="G1379">
        <v>0</v>
      </c>
      <c r="T1379" t="s">
        <v>364</v>
      </c>
      <c r="U1379">
        <v>19000</v>
      </c>
      <c r="V1379">
        <v>0</v>
      </c>
    </row>
    <row r="1380" spans="5:22" x14ac:dyDescent="0.25">
      <c r="E1380" t="s">
        <v>299</v>
      </c>
      <c r="F1380">
        <v>0</v>
      </c>
      <c r="G1380">
        <v>0</v>
      </c>
      <c r="T1380" t="s">
        <v>433</v>
      </c>
      <c r="U1380">
        <v>20000</v>
      </c>
      <c r="V1380">
        <v>0</v>
      </c>
    </row>
    <row r="1381" spans="5:22" x14ac:dyDescent="0.25">
      <c r="E1381" t="s">
        <v>299</v>
      </c>
      <c r="F1381">
        <v>0</v>
      </c>
      <c r="G1381">
        <v>0</v>
      </c>
      <c r="T1381" t="s">
        <v>433</v>
      </c>
      <c r="U1381">
        <v>20000</v>
      </c>
      <c r="V1381">
        <v>0</v>
      </c>
    </row>
    <row r="1382" spans="5:22" x14ac:dyDescent="0.25">
      <c r="E1382" t="s">
        <v>299</v>
      </c>
      <c r="F1382">
        <v>0</v>
      </c>
      <c r="G1382">
        <v>0</v>
      </c>
      <c r="T1382" t="s">
        <v>433</v>
      </c>
      <c r="U1382">
        <v>20000</v>
      </c>
      <c r="V1382">
        <v>0</v>
      </c>
    </row>
    <row r="1383" spans="5:22" x14ac:dyDescent="0.25">
      <c r="E1383" t="s">
        <v>299</v>
      </c>
      <c r="F1383">
        <v>0</v>
      </c>
      <c r="G1383">
        <v>0</v>
      </c>
      <c r="T1383" t="s">
        <v>433</v>
      </c>
      <c r="U1383">
        <v>20000</v>
      </c>
      <c r="V1383">
        <v>0</v>
      </c>
    </row>
    <row r="1384" spans="5:22" x14ac:dyDescent="0.25">
      <c r="E1384" t="s">
        <v>299</v>
      </c>
      <c r="F1384">
        <v>28000</v>
      </c>
      <c r="G1384">
        <v>0</v>
      </c>
      <c r="T1384" t="s">
        <v>433</v>
      </c>
      <c r="U1384">
        <v>20000</v>
      </c>
      <c r="V1384">
        <v>0</v>
      </c>
    </row>
    <row r="1385" spans="5:22" x14ac:dyDescent="0.25">
      <c r="E1385" t="s">
        <v>299</v>
      </c>
      <c r="F1385">
        <v>0</v>
      </c>
      <c r="G1385">
        <v>0</v>
      </c>
      <c r="T1385" t="s">
        <v>433</v>
      </c>
      <c r="U1385">
        <v>20000</v>
      </c>
      <c r="V1385">
        <v>0</v>
      </c>
    </row>
    <row r="1386" spans="5:22" x14ac:dyDescent="0.25">
      <c r="E1386" t="s">
        <v>389</v>
      </c>
      <c r="F1386">
        <v>0</v>
      </c>
      <c r="G1386">
        <v>0</v>
      </c>
      <c r="T1386" t="s">
        <v>433</v>
      </c>
      <c r="U1386">
        <v>20000</v>
      </c>
      <c r="V1386">
        <v>0</v>
      </c>
    </row>
    <row r="1387" spans="5:22" x14ac:dyDescent="0.25">
      <c r="E1387" t="s">
        <v>389</v>
      </c>
      <c r="F1387">
        <v>0</v>
      </c>
      <c r="G1387">
        <v>0</v>
      </c>
      <c r="T1387" t="s">
        <v>40</v>
      </c>
      <c r="U1387">
        <v>20000</v>
      </c>
      <c r="V1387">
        <v>0</v>
      </c>
    </row>
    <row r="1388" spans="5:22" x14ac:dyDescent="0.25">
      <c r="E1388" t="s">
        <v>389</v>
      </c>
      <c r="F1388">
        <v>0</v>
      </c>
      <c r="G1388">
        <v>0</v>
      </c>
      <c r="T1388" t="s">
        <v>40</v>
      </c>
      <c r="U1388">
        <v>20000</v>
      </c>
      <c r="V1388">
        <v>0</v>
      </c>
    </row>
    <row r="1389" spans="5:22" x14ac:dyDescent="0.25">
      <c r="E1389" t="s">
        <v>389</v>
      </c>
      <c r="F1389">
        <v>0</v>
      </c>
      <c r="G1389">
        <v>0</v>
      </c>
      <c r="T1389" t="s">
        <v>40</v>
      </c>
      <c r="U1389">
        <v>20000</v>
      </c>
      <c r="V1389">
        <v>0</v>
      </c>
    </row>
    <row r="1390" spans="5:22" x14ac:dyDescent="0.25">
      <c r="E1390" t="s">
        <v>389</v>
      </c>
      <c r="F1390">
        <v>0</v>
      </c>
      <c r="G1390">
        <v>0</v>
      </c>
      <c r="T1390" t="s">
        <v>41</v>
      </c>
      <c r="U1390">
        <v>20000</v>
      </c>
      <c r="V1390">
        <v>0</v>
      </c>
    </row>
    <row r="1391" spans="5:22" x14ac:dyDescent="0.25">
      <c r="E1391" t="s">
        <v>389</v>
      </c>
      <c r="F1391">
        <v>0</v>
      </c>
      <c r="G1391">
        <v>0</v>
      </c>
      <c r="T1391" t="s">
        <v>41</v>
      </c>
      <c r="U1391">
        <v>20000</v>
      </c>
      <c r="V1391">
        <v>0</v>
      </c>
    </row>
    <row r="1392" spans="5:22" x14ac:dyDescent="0.25">
      <c r="E1392" t="s">
        <v>389</v>
      </c>
      <c r="F1392">
        <v>0</v>
      </c>
      <c r="G1392">
        <v>0</v>
      </c>
      <c r="T1392" t="s">
        <v>41</v>
      </c>
      <c r="U1392">
        <v>20000</v>
      </c>
      <c r="V1392">
        <v>0</v>
      </c>
    </row>
    <row r="1393" spans="5:22" x14ac:dyDescent="0.25">
      <c r="E1393" t="s">
        <v>389</v>
      </c>
      <c r="F1393">
        <v>0</v>
      </c>
      <c r="G1393">
        <v>0</v>
      </c>
      <c r="T1393" t="s">
        <v>65</v>
      </c>
      <c r="U1393">
        <v>20000</v>
      </c>
      <c r="V1393">
        <v>0</v>
      </c>
    </row>
    <row r="1394" spans="5:22" x14ac:dyDescent="0.25">
      <c r="E1394" t="s">
        <v>389</v>
      </c>
      <c r="F1394">
        <v>0</v>
      </c>
      <c r="G1394">
        <v>0</v>
      </c>
      <c r="T1394" t="s">
        <v>102</v>
      </c>
      <c r="U1394">
        <v>20000</v>
      </c>
      <c r="V1394">
        <v>0</v>
      </c>
    </row>
    <row r="1395" spans="5:22" x14ac:dyDescent="0.25">
      <c r="E1395" t="s">
        <v>389</v>
      </c>
      <c r="F1395">
        <v>0</v>
      </c>
      <c r="G1395">
        <v>0</v>
      </c>
      <c r="T1395" t="s">
        <v>488</v>
      </c>
      <c r="U1395">
        <v>20000</v>
      </c>
      <c r="V1395">
        <v>0</v>
      </c>
    </row>
    <row r="1396" spans="5:22" x14ac:dyDescent="0.25">
      <c r="E1396" t="s">
        <v>302</v>
      </c>
      <c r="F1396">
        <v>7000</v>
      </c>
      <c r="G1396">
        <v>0</v>
      </c>
      <c r="T1396" t="s">
        <v>427</v>
      </c>
      <c r="U1396">
        <v>20000</v>
      </c>
      <c r="V1396">
        <v>0</v>
      </c>
    </row>
    <row r="1397" spans="5:22" x14ac:dyDescent="0.25">
      <c r="E1397" t="s">
        <v>302</v>
      </c>
      <c r="F1397">
        <v>3200</v>
      </c>
      <c r="G1397">
        <v>0</v>
      </c>
      <c r="T1397" t="s">
        <v>427</v>
      </c>
      <c r="U1397">
        <v>20000</v>
      </c>
      <c r="V1397">
        <v>0</v>
      </c>
    </row>
    <row r="1398" spans="5:22" x14ac:dyDescent="0.25">
      <c r="E1398" t="s">
        <v>302</v>
      </c>
      <c r="F1398">
        <v>0</v>
      </c>
      <c r="G1398">
        <v>0</v>
      </c>
      <c r="T1398" t="s">
        <v>44</v>
      </c>
      <c r="U1398">
        <v>20000</v>
      </c>
      <c r="V1398">
        <v>0</v>
      </c>
    </row>
    <row r="1399" spans="5:22" x14ac:dyDescent="0.25">
      <c r="E1399" t="s">
        <v>302</v>
      </c>
      <c r="F1399">
        <v>0</v>
      </c>
      <c r="G1399">
        <v>0</v>
      </c>
      <c r="T1399" t="s">
        <v>129</v>
      </c>
      <c r="U1399">
        <v>20000</v>
      </c>
      <c r="V1399">
        <v>0</v>
      </c>
    </row>
    <row r="1400" spans="5:22" x14ac:dyDescent="0.25">
      <c r="E1400" t="s">
        <v>302</v>
      </c>
      <c r="F1400">
        <v>0</v>
      </c>
      <c r="G1400">
        <v>0</v>
      </c>
      <c r="T1400" t="s">
        <v>26</v>
      </c>
      <c r="U1400">
        <v>20000</v>
      </c>
      <c r="V1400">
        <v>0</v>
      </c>
    </row>
    <row r="1401" spans="5:22" x14ac:dyDescent="0.25">
      <c r="E1401" t="s">
        <v>302</v>
      </c>
      <c r="F1401">
        <v>9200</v>
      </c>
      <c r="G1401">
        <v>0</v>
      </c>
      <c r="T1401" t="s">
        <v>26</v>
      </c>
      <c r="U1401">
        <v>20000</v>
      </c>
      <c r="V1401">
        <v>0</v>
      </c>
    </row>
    <row r="1402" spans="5:22" x14ac:dyDescent="0.25">
      <c r="E1402" t="s">
        <v>302</v>
      </c>
      <c r="F1402">
        <v>5000</v>
      </c>
      <c r="G1402">
        <v>0</v>
      </c>
      <c r="T1402" t="s">
        <v>48</v>
      </c>
      <c r="U1402">
        <v>20000</v>
      </c>
      <c r="V1402">
        <v>0</v>
      </c>
    </row>
    <row r="1403" spans="5:22" x14ac:dyDescent="0.25">
      <c r="E1403" t="s">
        <v>302</v>
      </c>
      <c r="F1403">
        <v>5000</v>
      </c>
      <c r="G1403">
        <v>0</v>
      </c>
      <c r="T1403" t="s">
        <v>295</v>
      </c>
      <c r="U1403">
        <v>20000</v>
      </c>
      <c r="V1403">
        <v>0</v>
      </c>
    </row>
    <row r="1404" spans="5:22" x14ac:dyDescent="0.25">
      <c r="E1404" t="s">
        <v>302</v>
      </c>
      <c r="F1404">
        <v>6000</v>
      </c>
      <c r="G1404">
        <v>0</v>
      </c>
      <c r="T1404" t="s">
        <v>295</v>
      </c>
      <c r="U1404">
        <v>20000</v>
      </c>
      <c r="V1404">
        <v>0</v>
      </c>
    </row>
    <row r="1405" spans="5:22" x14ac:dyDescent="0.25">
      <c r="E1405" t="s">
        <v>302</v>
      </c>
      <c r="F1405">
        <v>8000</v>
      </c>
      <c r="G1405">
        <v>0</v>
      </c>
      <c r="T1405" t="s">
        <v>295</v>
      </c>
      <c r="U1405">
        <v>20000</v>
      </c>
      <c r="V1405">
        <v>0</v>
      </c>
    </row>
    <row r="1406" spans="5:22" x14ac:dyDescent="0.25">
      <c r="E1406" t="s">
        <v>302</v>
      </c>
      <c r="F1406">
        <v>0</v>
      </c>
      <c r="G1406">
        <v>0</v>
      </c>
      <c r="T1406" t="s">
        <v>322</v>
      </c>
      <c r="U1406">
        <v>20000</v>
      </c>
      <c r="V1406">
        <v>0</v>
      </c>
    </row>
    <row r="1407" spans="5:22" x14ac:dyDescent="0.25">
      <c r="E1407" t="s">
        <v>302</v>
      </c>
      <c r="F1407">
        <v>4000</v>
      </c>
      <c r="G1407">
        <v>0</v>
      </c>
      <c r="T1407" t="s">
        <v>330</v>
      </c>
      <c r="U1407">
        <v>20000</v>
      </c>
      <c r="V1407">
        <v>0</v>
      </c>
    </row>
    <row r="1408" spans="5:22" x14ac:dyDescent="0.25">
      <c r="E1408" t="s">
        <v>305</v>
      </c>
      <c r="F1408">
        <v>0</v>
      </c>
      <c r="G1408">
        <v>0</v>
      </c>
      <c r="T1408" t="s">
        <v>330</v>
      </c>
      <c r="U1408">
        <v>20000</v>
      </c>
      <c r="V1408">
        <v>0</v>
      </c>
    </row>
    <row r="1409" spans="5:22" x14ac:dyDescent="0.25">
      <c r="E1409" t="s">
        <v>305</v>
      </c>
      <c r="F1409">
        <v>0</v>
      </c>
      <c r="G1409">
        <v>0</v>
      </c>
      <c r="T1409" t="s">
        <v>330</v>
      </c>
      <c r="U1409">
        <v>20000</v>
      </c>
      <c r="V1409">
        <v>0</v>
      </c>
    </row>
    <row r="1410" spans="5:22" x14ac:dyDescent="0.25">
      <c r="E1410" t="s">
        <v>305</v>
      </c>
      <c r="F1410">
        <v>0</v>
      </c>
      <c r="G1410">
        <v>0</v>
      </c>
      <c r="T1410" t="s">
        <v>335</v>
      </c>
      <c r="U1410">
        <v>20000</v>
      </c>
      <c r="V1410">
        <v>0</v>
      </c>
    </row>
    <row r="1411" spans="5:22" x14ac:dyDescent="0.25">
      <c r="E1411" t="s">
        <v>305</v>
      </c>
      <c r="F1411">
        <v>0</v>
      </c>
      <c r="G1411">
        <v>22000</v>
      </c>
      <c r="T1411" t="s">
        <v>337</v>
      </c>
      <c r="U1411">
        <v>20000</v>
      </c>
      <c r="V1411">
        <v>0</v>
      </c>
    </row>
    <row r="1412" spans="5:22" x14ac:dyDescent="0.25">
      <c r="E1412" t="s">
        <v>305</v>
      </c>
      <c r="F1412">
        <v>0</v>
      </c>
      <c r="G1412">
        <v>0</v>
      </c>
      <c r="T1412" t="s">
        <v>337</v>
      </c>
      <c r="U1412">
        <v>20000</v>
      </c>
      <c r="V1412">
        <v>0</v>
      </c>
    </row>
    <row r="1413" spans="5:22" x14ac:dyDescent="0.25">
      <c r="E1413" t="s">
        <v>305</v>
      </c>
      <c r="F1413">
        <v>6000</v>
      </c>
      <c r="G1413">
        <v>0</v>
      </c>
      <c r="T1413" t="s">
        <v>531</v>
      </c>
      <c r="U1413">
        <v>20000</v>
      </c>
      <c r="V1413">
        <v>0</v>
      </c>
    </row>
    <row r="1414" spans="5:22" x14ac:dyDescent="0.25">
      <c r="E1414" t="s">
        <v>305</v>
      </c>
      <c r="F1414">
        <v>0</v>
      </c>
      <c r="G1414">
        <v>0</v>
      </c>
      <c r="T1414" t="s">
        <v>531</v>
      </c>
      <c r="U1414">
        <v>20000</v>
      </c>
      <c r="V1414">
        <v>0</v>
      </c>
    </row>
    <row r="1415" spans="5:22" x14ac:dyDescent="0.25">
      <c r="E1415" t="s">
        <v>305</v>
      </c>
      <c r="F1415">
        <v>0</v>
      </c>
      <c r="G1415">
        <v>0</v>
      </c>
      <c r="T1415" t="s">
        <v>531</v>
      </c>
      <c r="U1415">
        <v>20000</v>
      </c>
      <c r="V1415">
        <v>0</v>
      </c>
    </row>
    <row r="1416" spans="5:22" x14ac:dyDescent="0.25">
      <c r="E1416" t="s">
        <v>305</v>
      </c>
      <c r="F1416">
        <v>8000</v>
      </c>
      <c r="G1416">
        <v>0</v>
      </c>
      <c r="T1416" t="s">
        <v>531</v>
      </c>
      <c r="U1416">
        <v>20000</v>
      </c>
      <c r="V1416">
        <v>0</v>
      </c>
    </row>
    <row r="1417" spans="5:22" x14ac:dyDescent="0.25">
      <c r="E1417" t="s">
        <v>305</v>
      </c>
      <c r="F1417">
        <v>0</v>
      </c>
      <c r="G1417">
        <v>0</v>
      </c>
      <c r="T1417" t="s">
        <v>531</v>
      </c>
      <c r="U1417">
        <v>20000</v>
      </c>
      <c r="V1417">
        <v>0</v>
      </c>
    </row>
    <row r="1418" spans="5:22" x14ac:dyDescent="0.25">
      <c r="E1418" t="s">
        <v>305</v>
      </c>
      <c r="F1418">
        <v>0</v>
      </c>
      <c r="G1418">
        <v>0</v>
      </c>
      <c r="T1418" t="s">
        <v>429</v>
      </c>
      <c r="U1418">
        <v>20000</v>
      </c>
      <c r="V1418">
        <v>46000</v>
      </c>
    </row>
    <row r="1419" spans="5:22" x14ac:dyDescent="0.25">
      <c r="E1419" t="s">
        <v>305</v>
      </c>
      <c r="F1419">
        <v>0</v>
      </c>
      <c r="G1419">
        <v>0</v>
      </c>
      <c r="T1419" t="s">
        <v>1</v>
      </c>
      <c r="U1419">
        <v>21000</v>
      </c>
      <c r="V1419">
        <v>0</v>
      </c>
    </row>
    <row r="1420" spans="5:22" x14ac:dyDescent="0.25">
      <c r="E1420" t="s">
        <v>305</v>
      </c>
      <c r="F1420">
        <v>0</v>
      </c>
      <c r="G1420">
        <v>0</v>
      </c>
      <c r="T1420" t="s">
        <v>433</v>
      </c>
      <c r="U1420">
        <v>21000</v>
      </c>
      <c r="V1420">
        <v>0</v>
      </c>
    </row>
    <row r="1421" spans="5:22" x14ac:dyDescent="0.25">
      <c r="E1421" t="s">
        <v>305</v>
      </c>
      <c r="F1421">
        <v>0</v>
      </c>
      <c r="G1421">
        <v>0</v>
      </c>
      <c r="T1421" t="s">
        <v>269</v>
      </c>
      <c r="U1421">
        <v>21000</v>
      </c>
      <c r="V1421">
        <v>0</v>
      </c>
    </row>
    <row r="1422" spans="5:22" x14ac:dyDescent="0.25">
      <c r="E1422" t="s">
        <v>305</v>
      </c>
      <c r="F1422">
        <v>0</v>
      </c>
      <c r="G1422">
        <v>0</v>
      </c>
      <c r="T1422" t="s">
        <v>427</v>
      </c>
      <c r="U1422">
        <v>21000</v>
      </c>
      <c r="V1422">
        <v>0</v>
      </c>
    </row>
    <row r="1423" spans="5:22" x14ac:dyDescent="0.25">
      <c r="E1423" t="s">
        <v>305</v>
      </c>
      <c r="F1423">
        <v>8000</v>
      </c>
      <c r="G1423">
        <v>0</v>
      </c>
      <c r="T1423" t="s">
        <v>44</v>
      </c>
      <c r="U1423">
        <v>21000</v>
      </c>
      <c r="V1423">
        <v>0</v>
      </c>
    </row>
    <row r="1424" spans="5:22" x14ac:dyDescent="0.25">
      <c r="E1424" t="s">
        <v>305</v>
      </c>
      <c r="F1424">
        <v>12000</v>
      </c>
      <c r="G1424">
        <v>0</v>
      </c>
      <c r="T1424" t="s">
        <v>26</v>
      </c>
      <c r="U1424">
        <v>21000</v>
      </c>
      <c r="V1424">
        <v>0</v>
      </c>
    </row>
    <row r="1425" spans="5:22" x14ac:dyDescent="0.25">
      <c r="E1425" t="s">
        <v>305</v>
      </c>
      <c r="F1425">
        <v>4000</v>
      </c>
      <c r="G1425">
        <v>0</v>
      </c>
      <c r="T1425" t="s">
        <v>335</v>
      </c>
      <c r="U1425">
        <v>21000</v>
      </c>
      <c r="V1425">
        <v>0</v>
      </c>
    </row>
    <row r="1426" spans="5:22" x14ac:dyDescent="0.25">
      <c r="E1426" t="s">
        <v>305</v>
      </c>
      <c r="F1426">
        <v>0</v>
      </c>
      <c r="G1426">
        <v>0</v>
      </c>
      <c r="T1426" t="s">
        <v>337</v>
      </c>
      <c r="U1426">
        <v>21000</v>
      </c>
      <c r="V1426">
        <v>0</v>
      </c>
    </row>
    <row r="1427" spans="5:22" x14ac:dyDescent="0.25">
      <c r="E1427" t="s">
        <v>305</v>
      </c>
      <c r="F1427">
        <v>0</v>
      </c>
      <c r="G1427">
        <v>22000</v>
      </c>
      <c r="T1427" t="s">
        <v>337</v>
      </c>
      <c r="U1427">
        <v>21000</v>
      </c>
      <c r="V1427">
        <v>0</v>
      </c>
    </row>
    <row r="1428" spans="5:22" x14ac:dyDescent="0.25">
      <c r="E1428" t="s">
        <v>305</v>
      </c>
      <c r="F1428">
        <v>0</v>
      </c>
      <c r="G1428">
        <v>0</v>
      </c>
      <c r="T1428" t="s">
        <v>429</v>
      </c>
      <c r="U1428">
        <v>21000</v>
      </c>
      <c r="V1428">
        <v>0</v>
      </c>
    </row>
    <row r="1429" spans="5:22" x14ac:dyDescent="0.25">
      <c r="E1429" t="s">
        <v>305</v>
      </c>
      <c r="F1429">
        <v>0</v>
      </c>
      <c r="G1429">
        <v>0</v>
      </c>
      <c r="T1429" t="s">
        <v>1</v>
      </c>
      <c r="U1429">
        <v>22000</v>
      </c>
      <c r="V1429">
        <v>0</v>
      </c>
    </row>
    <row r="1430" spans="5:22" x14ac:dyDescent="0.25">
      <c r="E1430" t="s">
        <v>305</v>
      </c>
      <c r="F1430">
        <v>0</v>
      </c>
      <c r="G1430">
        <v>0</v>
      </c>
      <c r="T1430" t="s">
        <v>433</v>
      </c>
      <c r="U1430">
        <v>22000</v>
      </c>
      <c r="V1430">
        <v>0</v>
      </c>
    </row>
    <row r="1431" spans="5:22" x14ac:dyDescent="0.25">
      <c r="E1431" t="s">
        <v>305</v>
      </c>
      <c r="F1431">
        <v>0</v>
      </c>
      <c r="G1431">
        <v>0</v>
      </c>
      <c r="T1431" t="s">
        <v>433</v>
      </c>
      <c r="U1431">
        <v>22000</v>
      </c>
      <c r="V1431">
        <v>0</v>
      </c>
    </row>
    <row r="1432" spans="5:22" x14ac:dyDescent="0.25">
      <c r="E1432" t="s">
        <v>305</v>
      </c>
      <c r="F1432">
        <v>0</v>
      </c>
      <c r="G1432">
        <v>0</v>
      </c>
      <c r="T1432" t="s">
        <v>433</v>
      </c>
      <c r="U1432">
        <v>22000</v>
      </c>
      <c r="V1432">
        <v>0</v>
      </c>
    </row>
    <row r="1433" spans="5:22" x14ac:dyDescent="0.25">
      <c r="E1433" t="s">
        <v>305</v>
      </c>
      <c r="F1433">
        <v>0</v>
      </c>
      <c r="G1433">
        <v>22000</v>
      </c>
      <c r="T1433" t="s">
        <v>433</v>
      </c>
      <c r="U1433">
        <v>22000</v>
      </c>
      <c r="V1433">
        <v>0</v>
      </c>
    </row>
    <row r="1434" spans="5:22" x14ac:dyDescent="0.25">
      <c r="E1434" t="s">
        <v>308</v>
      </c>
      <c r="F1434">
        <v>0</v>
      </c>
      <c r="G1434">
        <v>0</v>
      </c>
      <c r="T1434" t="s">
        <v>433</v>
      </c>
      <c r="U1434">
        <v>22000</v>
      </c>
      <c r="V1434">
        <v>0</v>
      </c>
    </row>
    <row r="1435" spans="5:22" x14ac:dyDescent="0.25">
      <c r="E1435" t="s">
        <v>308</v>
      </c>
      <c r="F1435">
        <v>0</v>
      </c>
      <c r="G1435">
        <v>0</v>
      </c>
      <c r="T1435" t="s">
        <v>433</v>
      </c>
      <c r="U1435">
        <v>22000</v>
      </c>
      <c r="V1435">
        <v>0</v>
      </c>
    </row>
    <row r="1436" spans="5:22" x14ac:dyDescent="0.25">
      <c r="E1436" t="s">
        <v>308</v>
      </c>
      <c r="F1436">
        <v>0</v>
      </c>
      <c r="G1436">
        <v>0</v>
      </c>
      <c r="T1436" t="s">
        <v>65</v>
      </c>
      <c r="U1436">
        <v>22000</v>
      </c>
      <c r="V1436">
        <v>0</v>
      </c>
    </row>
    <row r="1437" spans="5:22" x14ac:dyDescent="0.25">
      <c r="E1437" t="s">
        <v>308</v>
      </c>
      <c r="F1437">
        <v>0</v>
      </c>
      <c r="G1437">
        <v>0</v>
      </c>
      <c r="T1437" t="s">
        <v>488</v>
      </c>
      <c r="U1437">
        <v>22000</v>
      </c>
      <c r="V1437">
        <v>0</v>
      </c>
    </row>
    <row r="1438" spans="5:22" x14ac:dyDescent="0.25">
      <c r="E1438" t="s">
        <v>308</v>
      </c>
      <c r="F1438">
        <v>0</v>
      </c>
      <c r="G1438">
        <v>0</v>
      </c>
      <c r="T1438" t="s">
        <v>54</v>
      </c>
      <c r="U1438">
        <v>22000</v>
      </c>
      <c r="V1438">
        <v>0</v>
      </c>
    </row>
    <row r="1439" spans="5:22" x14ac:dyDescent="0.25">
      <c r="E1439" t="s">
        <v>308</v>
      </c>
      <c r="F1439">
        <v>0</v>
      </c>
      <c r="G1439">
        <v>24000</v>
      </c>
      <c r="T1439" t="s">
        <v>427</v>
      </c>
      <c r="U1439">
        <v>22000</v>
      </c>
      <c r="V1439">
        <v>0</v>
      </c>
    </row>
    <row r="1440" spans="5:22" x14ac:dyDescent="0.25">
      <c r="E1440" t="s">
        <v>308</v>
      </c>
      <c r="F1440">
        <v>0</v>
      </c>
      <c r="G1440">
        <v>0</v>
      </c>
      <c r="T1440" t="s">
        <v>427</v>
      </c>
      <c r="U1440">
        <v>22000</v>
      </c>
      <c r="V1440">
        <v>0</v>
      </c>
    </row>
    <row r="1441" spans="5:22" x14ac:dyDescent="0.25">
      <c r="E1441" t="s">
        <v>308</v>
      </c>
      <c r="F1441">
        <v>0</v>
      </c>
      <c r="G1441">
        <v>0</v>
      </c>
      <c r="T1441" t="s">
        <v>44</v>
      </c>
      <c r="U1441">
        <v>22000</v>
      </c>
      <c r="V1441">
        <v>0</v>
      </c>
    </row>
    <row r="1442" spans="5:22" x14ac:dyDescent="0.25">
      <c r="E1442" t="s">
        <v>308</v>
      </c>
      <c r="F1442">
        <v>0</v>
      </c>
      <c r="G1442">
        <v>0</v>
      </c>
      <c r="T1442" t="s">
        <v>526</v>
      </c>
      <c r="U1442">
        <v>22000</v>
      </c>
      <c r="V1442">
        <v>0</v>
      </c>
    </row>
    <row r="1443" spans="5:22" x14ac:dyDescent="0.25">
      <c r="E1443" t="s">
        <v>308</v>
      </c>
      <c r="F1443">
        <v>0</v>
      </c>
      <c r="G1443">
        <v>0</v>
      </c>
      <c r="T1443" t="s">
        <v>26</v>
      </c>
      <c r="U1443">
        <v>22000</v>
      </c>
      <c r="V1443">
        <v>0</v>
      </c>
    </row>
    <row r="1444" spans="5:22" x14ac:dyDescent="0.25">
      <c r="E1444" t="s">
        <v>308</v>
      </c>
      <c r="F1444">
        <v>0</v>
      </c>
      <c r="G1444">
        <v>20000</v>
      </c>
      <c r="T1444" t="s">
        <v>302</v>
      </c>
      <c r="U1444">
        <v>22000</v>
      </c>
      <c r="V1444">
        <v>0</v>
      </c>
    </row>
    <row r="1445" spans="5:22" x14ac:dyDescent="0.25">
      <c r="E1445" t="s">
        <v>308</v>
      </c>
      <c r="F1445">
        <v>0</v>
      </c>
      <c r="G1445">
        <v>21000</v>
      </c>
      <c r="T1445" t="s">
        <v>330</v>
      </c>
      <c r="U1445">
        <v>22000</v>
      </c>
      <c r="V1445">
        <v>0</v>
      </c>
    </row>
    <row r="1446" spans="5:22" x14ac:dyDescent="0.25">
      <c r="E1446" t="s">
        <v>308</v>
      </c>
      <c r="F1446">
        <v>0</v>
      </c>
      <c r="G1446">
        <v>24000</v>
      </c>
      <c r="T1446" t="s">
        <v>335</v>
      </c>
      <c r="U1446">
        <v>22000</v>
      </c>
      <c r="V1446">
        <v>0</v>
      </c>
    </row>
    <row r="1447" spans="5:22" x14ac:dyDescent="0.25">
      <c r="E1447" t="s">
        <v>308</v>
      </c>
      <c r="F1447">
        <v>0</v>
      </c>
      <c r="G1447">
        <v>24000</v>
      </c>
      <c r="T1447" t="s">
        <v>337</v>
      </c>
      <c r="U1447">
        <v>22000</v>
      </c>
      <c r="V1447">
        <v>0</v>
      </c>
    </row>
    <row r="1448" spans="5:22" x14ac:dyDescent="0.25">
      <c r="E1448" t="s">
        <v>308</v>
      </c>
      <c r="F1448">
        <v>0</v>
      </c>
      <c r="G1448">
        <v>0</v>
      </c>
      <c r="T1448" t="s">
        <v>337</v>
      </c>
      <c r="U1448">
        <v>22000</v>
      </c>
      <c r="V1448">
        <v>0</v>
      </c>
    </row>
    <row r="1449" spans="5:22" x14ac:dyDescent="0.25">
      <c r="E1449" t="s">
        <v>308</v>
      </c>
      <c r="F1449">
        <v>0</v>
      </c>
      <c r="G1449">
        <v>22000</v>
      </c>
      <c r="T1449" t="s">
        <v>337</v>
      </c>
      <c r="U1449">
        <v>22000</v>
      </c>
      <c r="V1449">
        <v>0</v>
      </c>
    </row>
    <row r="1450" spans="5:22" x14ac:dyDescent="0.25">
      <c r="E1450" t="s">
        <v>308</v>
      </c>
      <c r="F1450">
        <v>0</v>
      </c>
      <c r="G1450">
        <v>0</v>
      </c>
      <c r="T1450" t="s">
        <v>364</v>
      </c>
      <c r="U1450">
        <v>22000</v>
      </c>
      <c r="V1450">
        <v>0</v>
      </c>
    </row>
    <row r="1451" spans="5:22" x14ac:dyDescent="0.25">
      <c r="E1451" t="s">
        <v>308</v>
      </c>
      <c r="F1451">
        <v>0</v>
      </c>
      <c r="G1451">
        <v>0</v>
      </c>
      <c r="T1451" t="s">
        <v>429</v>
      </c>
      <c r="U1451">
        <v>22000</v>
      </c>
      <c r="V1451">
        <v>0</v>
      </c>
    </row>
    <row r="1452" spans="5:22" x14ac:dyDescent="0.25">
      <c r="E1452" t="s">
        <v>308</v>
      </c>
      <c r="F1452">
        <v>0</v>
      </c>
      <c r="G1452">
        <v>0</v>
      </c>
      <c r="T1452" t="s">
        <v>433</v>
      </c>
      <c r="U1452">
        <v>23000</v>
      </c>
      <c r="V1452">
        <v>0</v>
      </c>
    </row>
    <row r="1453" spans="5:22" x14ac:dyDescent="0.25">
      <c r="E1453" t="s">
        <v>308</v>
      </c>
      <c r="F1453">
        <v>0</v>
      </c>
      <c r="G1453">
        <v>0</v>
      </c>
      <c r="T1453" t="s">
        <v>40</v>
      </c>
      <c r="U1453">
        <v>23000</v>
      </c>
      <c r="V1453">
        <v>0</v>
      </c>
    </row>
    <row r="1454" spans="5:22" x14ac:dyDescent="0.25">
      <c r="E1454" t="s">
        <v>308</v>
      </c>
      <c r="F1454">
        <v>0</v>
      </c>
      <c r="G1454">
        <v>24000</v>
      </c>
      <c r="T1454" t="s">
        <v>44</v>
      </c>
      <c r="U1454">
        <v>23000</v>
      </c>
      <c r="V1454">
        <v>0</v>
      </c>
    </row>
    <row r="1455" spans="5:22" x14ac:dyDescent="0.25">
      <c r="E1455" t="s">
        <v>308</v>
      </c>
      <c r="F1455">
        <v>0</v>
      </c>
      <c r="G1455">
        <v>24000</v>
      </c>
      <c r="T1455" t="s">
        <v>324</v>
      </c>
      <c r="U1455">
        <v>23000</v>
      </c>
      <c r="V1455">
        <v>0</v>
      </c>
    </row>
    <row r="1456" spans="5:22" x14ac:dyDescent="0.25">
      <c r="E1456" t="s">
        <v>308</v>
      </c>
      <c r="F1456">
        <v>0</v>
      </c>
      <c r="G1456">
        <v>0</v>
      </c>
      <c r="T1456" t="s">
        <v>337</v>
      </c>
      <c r="U1456">
        <v>23000</v>
      </c>
      <c r="V1456">
        <v>0</v>
      </c>
    </row>
    <row r="1457" spans="5:22" x14ac:dyDescent="0.25">
      <c r="E1457" t="s">
        <v>308</v>
      </c>
      <c r="F1457">
        <v>0</v>
      </c>
      <c r="G1457">
        <v>0</v>
      </c>
      <c r="T1457" t="s">
        <v>337</v>
      </c>
      <c r="U1457">
        <v>23000</v>
      </c>
      <c r="V1457">
        <v>0</v>
      </c>
    </row>
    <row r="1458" spans="5:22" x14ac:dyDescent="0.25">
      <c r="E1458" t="s">
        <v>308</v>
      </c>
      <c r="F1458">
        <v>0</v>
      </c>
      <c r="G1458">
        <v>0</v>
      </c>
      <c r="T1458" t="s">
        <v>337</v>
      </c>
      <c r="U1458">
        <v>23000</v>
      </c>
      <c r="V1458">
        <v>0</v>
      </c>
    </row>
    <row r="1459" spans="5:22" x14ac:dyDescent="0.25">
      <c r="E1459" t="s">
        <v>308</v>
      </c>
      <c r="F1459">
        <v>0</v>
      </c>
      <c r="G1459">
        <v>0</v>
      </c>
      <c r="T1459" t="s">
        <v>531</v>
      </c>
      <c r="U1459">
        <v>23000</v>
      </c>
      <c r="V1459">
        <v>0</v>
      </c>
    </row>
    <row r="1460" spans="5:22" x14ac:dyDescent="0.25">
      <c r="E1460" t="s">
        <v>308</v>
      </c>
      <c r="F1460">
        <v>0</v>
      </c>
      <c r="G1460">
        <v>24000</v>
      </c>
      <c r="T1460" t="s">
        <v>429</v>
      </c>
      <c r="U1460">
        <v>23000</v>
      </c>
      <c r="V1460">
        <v>0</v>
      </c>
    </row>
    <row r="1461" spans="5:22" x14ac:dyDescent="0.25">
      <c r="E1461" t="s">
        <v>308</v>
      </c>
      <c r="F1461">
        <v>0</v>
      </c>
      <c r="G1461">
        <v>0</v>
      </c>
      <c r="T1461" t="s">
        <v>433</v>
      </c>
      <c r="U1461">
        <v>24000</v>
      </c>
      <c r="V1461">
        <v>0</v>
      </c>
    </row>
    <row r="1462" spans="5:22" x14ac:dyDescent="0.25">
      <c r="E1462" t="s">
        <v>308</v>
      </c>
      <c r="F1462">
        <v>0</v>
      </c>
      <c r="G1462">
        <v>0</v>
      </c>
      <c r="T1462" t="s">
        <v>25</v>
      </c>
      <c r="U1462">
        <v>24000</v>
      </c>
      <c r="V1462">
        <v>0</v>
      </c>
    </row>
    <row r="1463" spans="5:22" x14ac:dyDescent="0.25">
      <c r="E1463" t="s">
        <v>308</v>
      </c>
      <c r="F1463">
        <v>0</v>
      </c>
      <c r="G1463">
        <v>0</v>
      </c>
      <c r="T1463" t="s">
        <v>102</v>
      </c>
      <c r="U1463">
        <v>24000</v>
      </c>
      <c r="V1463">
        <v>0</v>
      </c>
    </row>
    <row r="1464" spans="5:22" x14ac:dyDescent="0.25">
      <c r="E1464" t="s">
        <v>308</v>
      </c>
      <c r="F1464">
        <v>0</v>
      </c>
      <c r="G1464">
        <v>0</v>
      </c>
      <c r="T1464" t="s">
        <v>102</v>
      </c>
      <c r="U1464">
        <v>24000</v>
      </c>
      <c r="V1464">
        <v>0</v>
      </c>
    </row>
    <row r="1465" spans="5:22" x14ac:dyDescent="0.25">
      <c r="E1465" t="s">
        <v>308</v>
      </c>
      <c r="F1465">
        <v>0</v>
      </c>
      <c r="G1465">
        <v>0</v>
      </c>
      <c r="T1465" t="s">
        <v>427</v>
      </c>
      <c r="U1465">
        <v>24000</v>
      </c>
      <c r="V1465">
        <v>0</v>
      </c>
    </row>
    <row r="1466" spans="5:22" x14ac:dyDescent="0.25">
      <c r="E1466" t="s">
        <v>308</v>
      </c>
      <c r="F1466">
        <v>0</v>
      </c>
      <c r="G1466">
        <v>0</v>
      </c>
      <c r="T1466" t="s">
        <v>44</v>
      </c>
      <c r="U1466">
        <v>24000</v>
      </c>
      <c r="V1466">
        <v>0</v>
      </c>
    </row>
    <row r="1467" spans="5:22" x14ac:dyDescent="0.25">
      <c r="E1467" t="s">
        <v>308</v>
      </c>
      <c r="F1467">
        <v>0</v>
      </c>
      <c r="G1467">
        <v>0</v>
      </c>
      <c r="T1467" t="s">
        <v>47</v>
      </c>
      <c r="U1467">
        <v>24000</v>
      </c>
      <c r="V1467">
        <v>0</v>
      </c>
    </row>
    <row r="1468" spans="5:22" x14ac:dyDescent="0.25">
      <c r="E1468" t="s">
        <v>308</v>
      </c>
      <c r="F1468">
        <v>0</v>
      </c>
      <c r="G1468">
        <v>0</v>
      </c>
      <c r="T1468" t="s">
        <v>302</v>
      </c>
      <c r="U1468">
        <v>24000</v>
      </c>
      <c r="V1468">
        <v>0</v>
      </c>
    </row>
    <row r="1469" spans="5:22" x14ac:dyDescent="0.25">
      <c r="E1469" t="s">
        <v>308</v>
      </c>
      <c r="F1469">
        <v>0</v>
      </c>
      <c r="G1469">
        <v>0</v>
      </c>
      <c r="T1469" t="s">
        <v>335</v>
      </c>
      <c r="U1469">
        <v>24000</v>
      </c>
      <c r="V1469">
        <v>0</v>
      </c>
    </row>
    <row r="1470" spans="5:22" x14ac:dyDescent="0.25">
      <c r="E1470" t="s">
        <v>308</v>
      </c>
      <c r="F1470">
        <v>0</v>
      </c>
      <c r="G1470">
        <v>0</v>
      </c>
      <c r="T1470" t="s">
        <v>337</v>
      </c>
      <c r="U1470">
        <v>24000</v>
      </c>
      <c r="V1470">
        <v>0</v>
      </c>
    </row>
    <row r="1471" spans="5:22" x14ac:dyDescent="0.25">
      <c r="E1471" t="s">
        <v>308</v>
      </c>
      <c r="F1471">
        <v>0</v>
      </c>
      <c r="G1471">
        <v>0</v>
      </c>
      <c r="T1471" t="s">
        <v>337</v>
      </c>
      <c r="U1471">
        <v>24000</v>
      </c>
      <c r="V1471">
        <v>0</v>
      </c>
    </row>
    <row r="1472" spans="5:22" x14ac:dyDescent="0.25">
      <c r="E1472" t="s">
        <v>308</v>
      </c>
      <c r="F1472">
        <v>0</v>
      </c>
      <c r="G1472">
        <v>24000</v>
      </c>
      <c r="T1472" t="s">
        <v>337</v>
      </c>
      <c r="U1472">
        <v>24000</v>
      </c>
      <c r="V1472">
        <v>0</v>
      </c>
    </row>
    <row r="1473" spans="5:22" x14ac:dyDescent="0.25">
      <c r="E1473" t="s">
        <v>308</v>
      </c>
      <c r="F1473">
        <v>0</v>
      </c>
      <c r="G1473">
        <v>0</v>
      </c>
      <c r="T1473" t="s">
        <v>531</v>
      </c>
      <c r="U1473">
        <v>24000</v>
      </c>
      <c r="V1473">
        <v>0</v>
      </c>
    </row>
    <row r="1474" spans="5:22" x14ac:dyDescent="0.25">
      <c r="E1474" t="s">
        <v>308</v>
      </c>
      <c r="F1474">
        <v>0</v>
      </c>
      <c r="G1474">
        <v>0</v>
      </c>
      <c r="T1474" t="s">
        <v>429</v>
      </c>
      <c r="U1474">
        <v>24000</v>
      </c>
      <c r="V1474">
        <v>0</v>
      </c>
    </row>
    <row r="1475" spans="5:22" x14ac:dyDescent="0.25">
      <c r="E1475" t="s">
        <v>308</v>
      </c>
      <c r="F1475">
        <v>0</v>
      </c>
      <c r="G1475">
        <v>0</v>
      </c>
      <c r="T1475" t="s">
        <v>65</v>
      </c>
      <c r="U1475">
        <v>25000</v>
      </c>
      <c r="V1475">
        <v>0</v>
      </c>
    </row>
    <row r="1476" spans="5:22" x14ac:dyDescent="0.25">
      <c r="E1476" t="s">
        <v>308</v>
      </c>
      <c r="F1476">
        <v>0</v>
      </c>
      <c r="G1476">
        <v>0</v>
      </c>
      <c r="T1476" t="s">
        <v>44</v>
      </c>
      <c r="U1476">
        <v>25000</v>
      </c>
      <c r="V1476">
        <v>0</v>
      </c>
    </row>
    <row r="1477" spans="5:22" x14ac:dyDescent="0.25">
      <c r="E1477" t="s">
        <v>308</v>
      </c>
      <c r="F1477">
        <v>0</v>
      </c>
      <c r="G1477">
        <v>0</v>
      </c>
      <c r="T1477" t="s">
        <v>497</v>
      </c>
      <c r="U1477">
        <v>25000</v>
      </c>
      <c r="V1477">
        <v>0</v>
      </c>
    </row>
    <row r="1478" spans="5:22" x14ac:dyDescent="0.25">
      <c r="E1478" t="s">
        <v>308</v>
      </c>
      <c r="F1478">
        <v>0</v>
      </c>
      <c r="G1478">
        <v>0</v>
      </c>
      <c r="T1478" t="s">
        <v>26</v>
      </c>
      <c r="U1478">
        <v>25000</v>
      </c>
      <c r="V1478">
        <v>0</v>
      </c>
    </row>
    <row r="1479" spans="5:22" x14ac:dyDescent="0.25">
      <c r="E1479" t="s">
        <v>308</v>
      </c>
      <c r="F1479">
        <v>0</v>
      </c>
      <c r="G1479">
        <v>0</v>
      </c>
      <c r="T1479" t="s">
        <v>26</v>
      </c>
      <c r="U1479">
        <v>25000</v>
      </c>
      <c r="V1479">
        <v>0</v>
      </c>
    </row>
    <row r="1480" spans="5:22" x14ac:dyDescent="0.25">
      <c r="E1480" t="s">
        <v>455</v>
      </c>
      <c r="F1480">
        <v>0</v>
      </c>
      <c r="G1480">
        <v>0</v>
      </c>
      <c r="T1480" t="s">
        <v>46</v>
      </c>
      <c r="U1480">
        <v>25000</v>
      </c>
      <c r="V1480">
        <v>0</v>
      </c>
    </row>
    <row r="1481" spans="5:22" x14ac:dyDescent="0.25">
      <c r="E1481" t="s">
        <v>455</v>
      </c>
      <c r="F1481">
        <v>0</v>
      </c>
      <c r="G1481">
        <v>0</v>
      </c>
      <c r="T1481" t="s">
        <v>48</v>
      </c>
      <c r="U1481">
        <v>25000</v>
      </c>
      <c r="V1481">
        <v>0</v>
      </c>
    </row>
    <row r="1482" spans="5:22" x14ac:dyDescent="0.25">
      <c r="E1482" t="s">
        <v>455</v>
      </c>
      <c r="F1482">
        <v>0</v>
      </c>
      <c r="G1482">
        <v>0</v>
      </c>
      <c r="T1482" t="s">
        <v>299</v>
      </c>
      <c r="U1482">
        <v>25000</v>
      </c>
      <c r="V1482">
        <v>0</v>
      </c>
    </row>
    <row r="1483" spans="5:22" x14ac:dyDescent="0.25">
      <c r="E1483" t="s">
        <v>455</v>
      </c>
      <c r="F1483">
        <v>0</v>
      </c>
      <c r="G1483">
        <v>0</v>
      </c>
      <c r="T1483" t="s">
        <v>299</v>
      </c>
      <c r="U1483">
        <v>25000</v>
      </c>
      <c r="V1483">
        <v>0</v>
      </c>
    </row>
    <row r="1484" spans="5:22" x14ac:dyDescent="0.25">
      <c r="E1484" t="s">
        <v>455</v>
      </c>
      <c r="F1484">
        <v>0</v>
      </c>
      <c r="G1484">
        <v>0</v>
      </c>
      <c r="T1484" t="s">
        <v>299</v>
      </c>
      <c r="U1484">
        <v>25000</v>
      </c>
      <c r="V1484">
        <v>0</v>
      </c>
    </row>
    <row r="1485" spans="5:22" x14ac:dyDescent="0.25">
      <c r="E1485" t="s">
        <v>455</v>
      </c>
      <c r="F1485">
        <v>0</v>
      </c>
      <c r="G1485">
        <v>0</v>
      </c>
      <c r="T1485" t="s">
        <v>324</v>
      </c>
      <c r="U1485">
        <v>25000</v>
      </c>
      <c r="V1485">
        <v>0</v>
      </c>
    </row>
    <row r="1486" spans="5:22" x14ac:dyDescent="0.25">
      <c r="E1486" t="s">
        <v>455</v>
      </c>
      <c r="F1486">
        <v>0</v>
      </c>
      <c r="G1486">
        <v>0</v>
      </c>
      <c r="T1486" t="s">
        <v>335</v>
      </c>
      <c r="U1486">
        <v>25000</v>
      </c>
      <c r="V1486">
        <v>0</v>
      </c>
    </row>
    <row r="1487" spans="5:22" x14ac:dyDescent="0.25">
      <c r="E1487" t="s">
        <v>455</v>
      </c>
      <c r="F1487">
        <v>0</v>
      </c>
      <c r="G1487">
        <v>0</v>
      </c>
      <c r="T1487" t="s">
        <v>337</v>
      </c>
      <c r="U1487">
        <v>25000</v>
      </c>
      <c r="V1487">
        <v>0</v>
      </c>
    </row>
    <row r="1488" spans="5:22" x14ac:dyDescent="0.25">
      <c r="E1488" t="s">
        <v>455</v>
      </c>
      <c r="F1488">
        <v>0</v>
      </c>
      <c r="G1488">
        <v>0</v>
      </c>
      <c r="T1488" t="s">
        <v>337</v>
      </c>
      <c r="U1488">
        <v>25000</v>
      </c>
      <c r="V1488">
        <v>0</v>
      </c>
    </row>
    <row r="1489" spans="5:22" x14ac:dyDescent="0.25">
      <c r="E1489" t="s">
        <v>455</v>
      </c>
      <c r="F1489">
        <v>0</v>
      </c>
      <c r="G1489">
        <v>0</v>
      </c>
      <c r="T1489" t="s">
        <v>339</v>
      </c>
      <c r="U1489">
        <v>25000</v>
      </c>
      <c r="V1489">
        <v>0</v>
      </c>
    </row>
    <row r="1490" spans="5:22" x14ac:dyDescent="0.25">
      <c r="E1490" t="s">
        <v>455</v>
      </c>
      <c r="F1490">
        <v>0</v>
      </c>
      <c r="G1490">
        <v>0</v>
      </c>
      <c r="T1490" t="s">
        <v>531</v>
      </c>
      <c r="U1490">
        <v>25000</v>
      </c>
      <c r="V1490">
        <v>0</v>
      </c>
    </row>
    <row r="1491" spans="5:22" x14ac:dyDescent="0.25">
      <c r="E1491" t="s">
        <v>455</v>
      </c>
      <c r="F1491">
        <v>0</v>
      </c>
      <c r="G1491">
        <v>0</v>
      </c>
      <c r="T1491" t="s">
        <v>531</v>
      </c>
      <c r="U1491">
        <v>25000</v>
      </c>
      <c r="V1491">
        <v>0</v>
      </c>
    </row>
    <row r="1492" spans="5:22" x14ac:dyDescent="0.25">
      <c r="E1492" t="s">
        <v>455</v>
      </c>
      <c r="F1492">
        <v>0</v>
      </c>
      <c r="G1492">
        <v>0</v>
      </c>
      <c r="T1492" t="s">
        <v>40</v>
      </c>
      <c r="U1492">
        <v>26000</v>
      </c>
      <c r="V1492">
        <v>0</v>
      </c>
    </row>
    <row r="1493" spans="5:22" x14ac:dyDescent="0.25">
      <c r="E1493" t="s">
        <v>455</v>
      </c>
      <c r="F1493">
        <v>0</v>
      </c>
      <c r="G1493">
        <v>0</v>
      </c>
      <c r="T1493" t="s">
        <v>427</v>
      </c>
      <c r="U1493">
        <v>26000</v>
      </c>
      <c r="V1493">
        <v>0</v>
      </c>
    </row>
    <row r="1494" spans="5:22" x14ac:dyDescent="0.25">
      <c r="E1494" t="s">
        <v>455</v>
      </c>
      <c r="F1494">
        <v>0</v>
      </c>
      <c r="G1494">
        <v>0</v>
      </c>
      <c r="T1494" t="s">
        <v>44</v>
      </c>
      <c r="U1494">
        <v>26000</v>
      </c>
      <c r="V1494">
        <v>0</v>
      </c>
    </row>
    <row r="1495" spans="5:22" x14ac:dyDescent="0.25">
      <c r="E1495" t="s">
        <v>455</v>
      </c>
      <c r="F1495">
        <v>0</v>
      </c>
      <c r="G1495">
        <v>0</v>
      </c>
      <c r="T1495" t="s">
        <v>290</v>
      </c>
      <c r="U1495">
        <v>26000</v>
      </c>
      <c r="V1495">
        <v>0</v>
      </c>
    </row>
    <row r="1496" spans="5:22" x14ac:dyDescent="0.25">
      <c r="E1496" t="s">
        <v>455</v>
      </c>
      <c r="F1496">
        <v>0</v>
      </c>
      <c r="G1496">
        <v>0</v>
      </c>
      <c r="T1496" t="s">
        <v>290</v>
      </c>
      <c r="U1496">
        <v>26000</v>
      </c>
      <c r="V1496">
        <v>0</v>
      </c>
    </row>
    <row r="1497" spans="5:22" x14ac:dyDescent="0.25">
      <c r="E1497" t="s">
        <v>455</v>
      </c>
      <c r="F1497">
        <v>0</v>
      </c>
      <c r="G1497">
        <v>0</v>
      </c>
      <c r="T1497" t="s">
        <v>290</v>
      </c>
      <c r="U1497">
        <v>26000</v>
      </c>
      <c r="V1497">
        <v>0</v>
      </c>
    </row>
    <row r="1498" spans="5:22" x14ac:dyDescent="0.25">
      <c r="E1498" t="s">
        <v>455</v>
      </c>
      <c r="F1498">
        <v>0</v>
      </c>
      <c r="G1498">
        <v>0</v>
      </c>
      <c r="T1498" t="s">
        <v>290</v>
      </c>
      <c r="U1498">
        <v>26000</v>
      </c>
      <c r="V1498">
        <v>0</v>
      </c>
    </row>
    <row r="1499" spans="5:22" x14ac:dyDescent="0.25">
      <c r="E1499" t="s">
        <v>455</v>
      </c>
      <c r="F1499">
        <v>0</v>
      </c>
      <c r="G1499">
        <v>0</v>
      </c>
      <c r="T1499" t="s">
        <v>290</v>
      </c>
      <c r="U1499">
        <v>26000</v>
      </c>
      <c r="V1499">
        <v>0</v>
      </c>
    </row>
    <row r="1500" spans="5:22" x14ac:dyDescent="0.25">
      <c r="E1500" t="s">
        <v>455</v>
      </c>
      <c r="F1500">
        <v>0</v>
      </c>
      <c r="G1500">
        <v>0</v>
      </c>
      <c r="T1500" t="s">
        <v>302</v>
      </c>
      <c r="U1500">
        <v>26000</v>
      </c>
      <c r="V1500">
        <v>0</v>
      </c>
    </row>
    <row r="1501" spans="5:22" x14ac:dyDescent="0.25">
      <c r="E1501" t="s">
        <v>455</v>
      </c>
      <c r="F1501">
        <v>0</v>
      </c>
      <c r="G1501">
        <v>0</v>
      </c>
      <c r="T1501" t="s">
        <v>333</v>
      </c>
      <c r="U1501">
        <v>26000</v>
      </c>
      <c r="V1501">
        <v>0</v>
      </c>
    </row>
    <row r="1502" spans="5:22" x14ac:dyDescent="0.25">
      <c r="E1502" t="s">
        <v>357</v>
      </c>
      <c r="F1502">
        <v>0</v>
      </c>
      <c r="G1502">
        <v>0</v>
      </c>
      <c r="T1502" t="s">
        <v>337</v>
      </c>
      <c r="U1502">
        <v>26000</v>
      </c>
      <c r="V1502">
        <v>0</v>
      </c>
    </row>
    <row r="1503" spans="5:22" x14ac:dyDescent="0.25">
      <c r="E1503" t="s">
        <v>357</v>
      </c>
      <c r="F1503">
        <v>2000</v>
      </c>
      <c r="G1503">
        <v>0</v>
      </c>
      <c r="T1503" t="s">
        <v>337</v>
      </c>
      <c r="U1503">
        <v>26000</v>
      </c>
      <c r="V1503">
        <v>0</v>
      </c>
    </row>
    <row r="1504" spans="5:22" x14ac:dyDescent="0.25">
      <c r="E1504" t="s">
        <v>315</v>
      </c>
      <c r="F1504">
        <v>10000</v>
      </c>
      <c r="G1504">
        <v>0</v>
      </c>
      <c r="T1504" t="s">
        <v>339</v>
      </c>
      <c r="U1504">
        <v>26000</v>
      </c>
      <c r="V1504">
        <v>0</v>
      </c>
    </row>
    <row r="1505" spans="5:22" x14ac:dyDescent="0.25">
      <c r="E1505" t="s">
        <v>315</v>
      </c>
      <c r="F1505">
        <v>8000</v>
      </c>
      <c r="G1505">
        <v>0</v>
      </c>
      <c r="T1505" t="s">
        <v>65</v>
      </c>
      <c r="U1505">
        <v>27000</v>
      </c>
      <c r="V1505">
        <v>0</v>
      </c>
    </row>
    <row r="1506" spans="5:22" x14ac:dyDescent="0.25">
      <c r="E1506" t="s">
        <v>317</v>
      </c>
      <c r="F1506">
        <v>3000</v>
      </c>
      <c r="G1506">
        <v>0</v>
      </c>
      <c r="T1506" t="s">
        <v>44</v>
      </c>
      <c r="U1506">
        <v>27000</v>
      </c>
      <c r="V1506">
        <v>0</v>
      </c>
    </row>
    <row r="1507" spans="5:22" x14ac:dyDescent="0.25">
      <c r="E1507" t="s">
        <v>317</v>
      </c>
      <c r="F1507">
        <v>0</v>
      </c>
      <c r="G1507">
        <v>14000</v>
      </c>
      <c r="T1507" t="s">
        <v>335</v>
      </c>
      <c r="U1507">
        <v>27000</v>
      </c>
      <c r="V1507">
        <v>0</v>
      </c>
    </row>
    <row r="1508" spans="5:22" x14ac:dyDescent="0.25">
      <c r="E1508" t="s">
        <v>317</v>
      </c>
      <c r="F1508">
        <v>0</v>
      </c>
      <c r="G1508">
        <v>0</v>
      </c>
      <c r="T1508" t="s">
        <v>337</v>
      </c>
      <c r="U1508">
        <v>27000</v>
      </c>
      <c r="V1508">
        <v>0</v>
      </c>
    </row>
    <row r="1509" spans="5:22" x14ac:dyDescent="0.25">
      <c r="E1509" t="s">
        <v>317</v>
      </c>
      <c r="F1509">
        <v>0</v>
      </c>
      <c r="G1509">
        <v>0</v>
      </c>
      <c r="T1509" t="s">
        <v>337</v>
      </c>
      <c r="U1509">
        <v>27000</v>
      </c>
      <c r="V1509">
        <v>0</v>
      </c>
    </row>
    <row r="1510" spans="5:22" x14ac:dyDescent="0.25">
      <c r="E1510" t="s">
        <v>317</v>
      </c>
      <c r="F1510">
        <v>0</v>
      </c>
      <c r="G1510">
        <v>16000</v>
      </c>
      <c r="T1510" t="s">
        <v>339</v>
      </c>
      <c r="U1510">
        <v>27000</v>
      </c>
      <c r="V1510">
        <v>0</v>
      </c>
    </row>
    <row r="1511" spans="5:22" x14ac:dyDescent="0.25">
      <c r="E1511" t="s">
        <v>317</v>
      </c>
      <c r="F1511">
        <v>0</v>
      </c>
      <c r="G1511">
        <v>12000</v>
      </c>
      <c r="T1511" t="s">
        <v>531</v>
      </c>
      <c r="U1511">
        <v>27000</v>
      </c>
      <c r="V1511">
        <v>0</v>
      </c>
    </row>
    <row r="1512" spans="5:22" x14ac:dyDescent="0.25">
      <c r="E1512" t="s">
        <v>317</v>
      </c>
      <c r="F1512">
        <v>16000</v>
      </c>
      <c r="G1512">
        <v>0</v>
      </c>
      <c r="T1512" t="s">
        <v>531</v>
      </c>
      <c r="U1512">
        <v>27000</v>
      </c>
      <c r="V1512">
        <v>0</v>
      </c>
    </row>
    <row r="1513" spans="5:22" x14ac:dyDescent="0.25">
      <c r="E1513" t="s">
        <v>317</v>
      </c>
      <c r="F1513">
        <v>0</v>
      </c>
      <c r="G1513">
        <v>35000</v>
      </c>
      <c r="T1513" t="s">
        <v>531</v>
      </c>
      <c r="U1513">
        <v>27000</v>
      </c>
      <c r="V1513">
        <v>0</v>
      </c>
    </row>
    <row r="1514" spans="5:22" x14ac:dyDescent="0.25">
      <c r="E1514" t="s">
        <v>317</v>
      </c>
      <c r="F1514">
        <v>0</v>
      </c>
      <c r="G1514">
        <v>0</v>
      </c>
      <c r="T1514" t="s">
        <v>531</v>
      </c>
      <c r="U1514">
        <v>27000</v>
      </c>
      <c r="V1514">
        <v>0</v>
      </c>
    </row>
    <row r="1515" spans="5:22" x14ac:dyDescent="0.25">
      <c r="E1515" t="s">
        <v>317</v>
      </c>
      <c r="F1515">
        <v>0</v>
      </c>
      <c r="G1515">
        <v>4000</v>
      </c>
      <c r="T1515" t="s">
        <v>531</v>
      </c>
      <c r="U1515">
        <v>27000</v>
      </c>
      <c r="V1515">
        <v>0</v>
      </c>
    </row>
    <row r="1516" spans="5:22" x14ac:dyDescent="0.25">
      <c r="E1516" t="s">
        <v>317</v>
      </c>
      <c r="F1516">
        <v>0</v>
      </c>
      <c r="G1516">
        <v>12000</v>
      </c>
      <c r="T1516" t="s">
        <v>531</v>
      </c>
      <c r="U1516">
        <v>27000</v>
      </c>
      <c r="V1516">
        <v>0</v>
      </c>
    </row>
    <row r="1517" spans="5:22" x14ac:dyDescent="0.25">
      <c r="E1517" t="s">
        <v>317</v>
      </c>
      <c r="F1517">
        <v>0</v>
      </c>
      <c r="G1517">
        <v>16000</v>
      </c>
      <c r="T1517" t="s">
        <v>488</v>
      </c>
      <c r="U1517">
        <v>28000</v>
      </c>
      <c r="V1517">
        <v>0</v>
      </c>
    </row>
    <row r="1518" spans="5:22" x14ac:dyDescent="0.25">
      <c r="E1518" t="s">
        <v>317</v>
      </c>
      <c r="F1518">
        <v>2400</v>
      </c>
      <c r="G1518">
        <v>0</v>
      </c>
      <c r="T1518" t="s">
        <v>54</v>
      </c>
      <c r="U1518">
        <v>28000</v>
      </c>
      <c r="V1518">
        <v>0</v>
      </c>
    </row>
    <row r="1519" spans="5:22" x14ac:dyDescent="0.25">
      <c r="E1519" t="s">
        <v>317</v>
      </c>
      <c r="F1519">
        <v>0</v>
      </c>
      <c r="G1519">
        <v>0</v>
      </c>
      <c r="T1519" t="s">
        <v>54</v>
      </c>
      <c r="U1519">
        <v>28000</v>
      </c>
      <c r="V1519">
        <v>0</v>
      </c>
    </row>
    <row r="1520" spans="5:22" x14ac:dyDescent="0.25">
      <c r="E1520" t="s">
        <v>317</v>
      </c>
      <c r="F1520">
        <v>0</v>
      </c>
      <c r="G1520">
        <v>12000</v>
      </c>
      <c r="T1520" t="s">
        <v>427</v>
      </c>
      <c r="U1520">
        <v>28000</v>
      </c>
      <c r="V1520">
        <v>0</v>
      </c>
    </row>
    <row r="1521" spans="5:22" x14ac:dyDescent="0.25">
      <c r="E1521" t="s">
        <v>317</v>
      </c>
      <c r="F1521">
        <v>0</v>
      </c>
      <c r="G1521">
        <v>0</v>
      </c>
      <c r="T1521" t="s">
        <v>44</v>
      </c>
      <c r="U1521">
        <v>28000</v>
      </c>
      <c r="V1521">
        <v>0</v>
      </c>
    </row>
    <row r="1522" spans="5:22" x14ac:dyDescent="0.25">
      <c r="E1522" t="s">
        <v>317</v>
      </c>
      <c r="F1522">
        <v>0</v>
      </c>
      <c r="G1522">
        <v>12000</v>
      </c>
      <c r="T1522" t="s">
        <v>526</v>
      </c>
      <c r="U1522">
        <v>28000</v>
      </c>
      <c r="V1522">
        <v>0</v>
      </c>
    </row>
    <row r="1523" spans="5:22" x14ac:dyDescent="0.25">
      <c r="E1523" t="s">
        <v>317</v>
      </c>
      <c r="F1523">
        <v>0</v>
      </c>
      <c r="G1523">
        <v>0</v>
      </c>
      <c r="T1523" t="s">
        <v>26</v>
      </c>
      <c r="U1523">
        <v>28000</v>
      </c>
      <c r="V1523">
        <v>0</v>
      </c>
    </row>
    <row r="1524" spans="5:22" x14ac:dyDescent="0.25">
      <c r="E1524" t="s">
        <v>317</v>
      </c>
      <c r="F1524">
        <v>0</v>
      </c>
      <c r="G1524">
        <v>18000</v>
      </c>
      <c r="T1524" t="s">
        <v>46</v>
      </c>
      <c r="U1524">
        <v>28000</v>
      </c>
      <c r="V1524">
        <v>0</v>
      </c>
    </row>
    <row r="1525" spans="5:22" x14ac:dyDescent="0.25">
      <c r="E1525" t="s">
        <v>317</v>
      </c>
      <c r="F1525">
        <v>0</v>
      </c>
      <c r="G1525">
        <v>0</v>
      </c>
      <c r="T1525" t="s">
        <v>302</v>
      </c>
      <c r="U1525">
        <v>28000</v>
      </c>
      <c r="V1525">
        <v>0</v>
      </c>
    </row>
    <row r="1526" spans="5:22" x14ac:dyDescent="0.25">
      <c r="E1526" t="s">
        <v>317</v>
      </c>
      <c r="F1526">
        <v>0</v>
      </c>
      <c r="G1526">
        <v>0</v>
      </c>
      <c r="T1526" t="s">
        <v>337</v>
      </c>
      <c r="U1526">
        <v>28000</v>
      </c>
      <c r="V1526">
        <v>0</v>
      </c>
    </row>
    <row r="1527" spans="5:22" x14ac:dyDescent="0.25">
      <c r="E1527" t="s">
        <v>317</v>
      </c>
      <c r="F1527">
        <v>0</v>
      </c>
      <c r="G1527">
        <v>16000</v>
      </c>
      <c r="T1527" t="s">
        <v>339</v>
      </c>
      <c r="U1527">
        <v>28000</v>
      </c>
      <c r="V1527">
        <v>0</v>
      </c>
    </row>
    <row r="1528" spans="5:22" x14ac:dyDescent="0.25">
      <c r="E1528" t="s">
        <v>317</v>
      </c>
      <c r="F1528">
        <v>0</v>
      </c>
      <c r="G1528">
        <v>8000</v>
      </c>
      <c r="T1528" t="s">
        <v>65</v>
      </c>
      <c r="U1528">
        <v>29000</v>
      </c>
      <c r="V1528">
        <v>0</v>
      </c>
    </row>
    <row r="1529" spans="5:22" x14ac:dyDescent="0.25">
      <c r="E1529" t="s">
        <v>317</v>
      </c>
      <c r="F1529">
        <v>0</v>
      </c>
      <c r="G1529">
        <v>0</v>
      </c>
      <c r="T1529" t="s">
        <v>44</v>
      </c>
      <c r="U1529">
        <v>29000</v>
      </c>
      <c r="V1529">
        <v>0</v>
      </c>
    </row>
    <row r="1530" spans="5:22" x14ac:dyDescent="0.25">
      <c r="E1530" t="s">
        <v>317</v>
      </c>
      <c r="F1530">
        <v>0</v>
      </c>
      <c r="G1530">
        <v>0</v>
      </c>
      <c r="T1530" t="s">
        <v>335</v>
      </c>
      <c r="U1530">
        <v>29000</v>
      </c>
      <c r="V1530">
        <v>0</v>
      </c>
    </row>
    <row r="1531" spans="5:22" x14ac:dyDescent="0.25">
      <c r="E1531" t="s">
        <v>317</v>
      </c>
      <c r="F1531">
        <v>0</v>
      </c>
      <c r="G1531">
        <v>0</v>
      </c>
      <c r="T1531" t="s">
        <v>337</v>
      </c>
      <c r="U1531">
        <v>29000</v>
      </c>
      <c r="V1531">
        <v>0</v>
      </c>
    </row>
    <row r="1532" spans="5:22" x14ac:dyDescent="0.25">
      <c r="E1532" t="s">
        <v>317</v>
      </c>
      <c r="F1532">
        <v>0</v>
      </c>
      <c r="G1532">
        <v>0</v>
      </c>
      <c r="T1532" t="s">
        <v>339</v>
      </c>
      <c r="U1532">
        <v>29000</v>
      </c>
      <c r="V1532">
        <v>0</v>
      </c>
    </row>
    <row r="1533" spans="5:22" x14ac:dyDescent="0.25">
      <c r="E1533" t="s">
        <v>317</v>
      </c>
      <c r="F1533">
        <v>0</v>
      </c>
      <c r="G1533">
        <v>10000</v>
      </c>
      <c r="T1533" t="s">
        <v>1</v>
      </c>
      <c r="U1533">
        <v>30000</v>
      </c>
      <c r="V1533">
        <v>0</v>
      </c>
    </row>
    <row r="1534" spans="5:22" x14ac:dyDescent="0.25">
      <c r="E1534" t="s">
        <v>317</v>
      </c>
      <c r="F1534">
        <v>0</v>
      </c>
      <c r="G1534">
        <v>10000</v>
      </c>
      <c r="T1534" t="s">
        <v>427</v>
      </c>
      <c r="U1534">
        <v>30000</v>
      </c>
      <c r="V1534">
        <v>0</v>
      </c>
    </row>
    <row r="1535" spans="5:22" x14ac:dyDescent="0.25">
      <c r="E1535" t="s">
        <v>317</v>
      </c>
      <c r="F1535">
        <v>0</v>
      </c>
      <c r="G1535">
        <v>0</v>
      </c>
      <c r="T1535" t="s">
        <v>129</v>
      </c>
      <c r="U1535">
        <v>30000</v>
      </c>
      <c r="V1535">
        <v>0</v>
      </c>
    </row>
    <row r="1536" spans="5:22" x14ac:dyDescent="0.25">
      <c r="E1536" t="s">
        <v>317</v>
      </c>
      <c r="F1536">
        <v>5000</v>
      </c>
      <c r="G1536">
        <v>0</v>
      </c>
      <c r="T1536" t="s">
        <v>129</v>
      </c>
      <c r="U1536">
        <v>30000</v>
      </c>
      <c r="V1536">
        <v>0</v>
      </c>
    </row>
    <row r="1537" spans="5:22" x14ac:dyDescent="0.25">
      <c r="E1537" t="s">
        <v>317</v>
      </c>
      <c r="F1537">
        <v>0</v>
      </c>
      <c r="G1537">
        <v>0</v>
      </c>
      <c r="T1537" t="s">
        <v>46</v>
      </c>
      <c r="U1537">
        <v>30000</v>
      </c>
      <c r="V1537">
        <v>0</v>
      </c>
    </row>
    <row r="1538" spans="5:22" x14ac:dyDescent="0.25">
      <c r="E1538" t="s">
        <v>317</v>
      </c>
      <c r="F1538">
        <v>0</v>
      </c>
      <c r="G1538">
        <v>12000</v>
      </c>
      <c r="T1538" t="s">
        <v>47</v>
      </c>
      <c r="U1538">
        <v>30000</v>
      </c>
      <c r="V1538">
        <v>0</v>
      </c>
    </row>
    <row r="1539" spans="5:22" x14ac:dyDescent="0.25">
      <c r="E1539" t="s">
        <v>317</v>
      </c>
      <c r="F1539">
        <v>4200</v>
      </c>
      <c r="G1539">
        <v>0</v>
      </c>
      <c r="T1539" t="s">
        <v>47</v>
      </c>
      <c r="U1539">
        <v>30000</v>
      </c>
      <c r="V1539">
        <v>0</v>
      </c>
    </row>
    <row r="1540" spans="5:22" x14ac:dyDescent="0.25">
      <c r="E1540" t="s">
        <v>317</v>
      </c>
      <c r="F1540">
        <v>4200</v>
      </c>
      <c r="G1540">
        <v>0</v>
      </c>
      <c r="T1540" t="s">
        <v>47</v>
      </c>
      <c r="U1540">
        <v>30000</v>
      </c>
      <c r="V1540">
        <v>0</v>
      </c>
    </row>
    <row r="1541" spans="5:22" x14ac:dyDescent="0.25">
      <c r="E1541" t="s">
        <v>317</v>
      </c>
      <c r="F1541">
        <v>5000</v>
      </c>
      <c r="G1541">
        <v>0</v>
      </c>
      <c r="T1541" t="s">
        <v>47</v>
      </c>
      <c r="U1541">
        <v>30000</v>
      </c>
      <c r="V1541">
        <v>0</v>
      </c>
    </row>
    <row r="1542" spans="5:22" x14ac:dyDescent="0.25">
      <c r="E1542" t="s">
        <v>317</v>
      </c>
      <c r="F1542">
        <v>0</v>
      </c>
      <c r="G1542">
        <v>0</v>
      </c>
      <c r="T1542" t="s">
        <v>290</v>
      </c>
      <c r="U1542">
        <v>30000</v>
      </c>
      <c r="V1542">
        <v>0</v>
      </c>
    </row>
    <row r="1543" spans="5:22" x14ac:dyDescent="0.25">
      <c r="E1543" t="s">
        <v>317</v>
      </c>
      <c r="F1543">
        <v>0</v>
      </c>
      <c r="G1543">
        <v>0</v>
      </c>
      <c r="T1543" t="s">
        <v>290</v>
      </c>
      <c r="U1543">
        <v>30000</v>
      </c>
      <c r="V1543">
        <v>0</v>
      </c>
    </row>
    <row r="1544" spans="5:22" x14ac:dyDescent="0.25">
      <c r="E1544" t="s">
        <v>317</v>
      </c>
      <c r="F1544">
        <v>0</v>
      </c>
      <c r="G1544">
        <v>8000</v>
      </c>
      <c r="T1544" t="s">
        <v>302</v>
      </c>
      <c r="U1544">
        <v>30000</v>
      </c>
      <c r="V1544">
        <v>0</v>
      </c>
    </row>
    <row r="1545" spans="5:22" x14ac:dyDescent="0.25">
      <c r="E1545" t="s">
        <v>317</v>
      </c>
      <c r="F1545">
        <v>0</v>
      </c>
      <c r="G1545">
        <v>0</v>
      </c>
      <c r="T1545" t="s">
        <v>337</v>
      </c>
      <c r="U1545">
        <v>30000</v>
      </c>
      <c r="V1545">
        <v>0</v>
      </c>
    </row>
    <row r="1546" spans="5:22" x14ac:dyDescent="0.25">
      <c r="E1546" t="s">
        <v>317</v>
      </c>
      <c r="F1546">
        <v>0</v>
      </c>
      <c r="G1546">
        <v>0</v>
      </c>
      <c r="T1546" t="s">
        <v>339</v>
      </c>
      <c r="U1546">
        <v>30000</v>
      </c>
      <c r="V1546">
        <v>0</v>
      </c>
    </row>
    <row r="1547" spans="5:22" x14ac:dyDescent="0.25">
      <c r="E1547" t="s">
        <v>317</v>
      </c>
      <c r="F1547">
        <v>2800</v>
      </c>
      <c r="G1547">
        <v>0</v>
      </c>
      <c r="T1547" t="s">
        <v>531</v>
      </c>
      <c r="U1547">
        <v>30000</v>
      </c>
      <c r="V1547">
        <v>0</v>
      </c>
    </row>
    <row r="1548" spans="5:22" x14ac:dyDescent="0.25">
      <c r="E1548" t="s">
        <v>317</v>
      </c>
      <c r="F1548">
        <v>0</v>
      </c>
      <c r="G1548">
        <v>0</v>
      </c>
      <c r="T1548" t="s">
        <v>533</v>
      </c>
      <c r="U1548">
        <v>30000</v>
      </c>
      <c r="V1548">
        <v>0</v>
      </c>
    </row>
    <row r="1549" spans="5:22" x14ac:dyDescent="0.25">
      <c r="E1549" t="s">
        <v>317</v>
      </c>
      <c r="F1549">
        <v>0</v>
      </c>
      <c r="G1549">
        <v>25000</v>
      </c>
      <c r="T1549" t="s">
        <v>337</v>
      </c>
      <c r="U1549">
        <v>31000</v>
      </c>
      <c r="V1549">
        <v>0</v>
      </c>
    </row>
    <row r="1550" spans="5:22" x14ac:dyDescent="0.25">
      <c r="E1550" t="s">
        <v>317</v>
      </c>
      <c r="F1550">
        <v>0</v>
      </c>
      <c r="G1550">
        <v>0</v>
      </c>
      <c r="T1550" t="s">
        <v>531</v>
      </c>
      <c r="U1550">
        <v>31000</v>
      </c>
      <c r="V1550">
        <v>0</v>
      </c>
    </row>
    <row r="1551" spans="5:22" x14ac:dyDescent="0.25">
      <c r="E1551" t="s">
        <v>317</v>
      </c>
      <c r="F1551">
        <v>0</v>
      </c>
      <c r="G1551">
        <v>0</v>
      </c>
      <c r="T1551" t="s">
        <v>433</v>
      </c>
      <c r="U1551">
        <v>32000</v>
      </c>
      <c r="V1551">
        <v>0</v>
      </c>
    </row>
    <row r="1552" spans="5:22" x14ac:dyDescent="0.25">
      <c r="E1552" t="s">
        <v>317</v>
      </c>
      <c r="F1552">
        <v>0</v>
      </c>
      <c r="G1552">
        <v>20000</v>
      </c>
      <c r="T1552" t="s">
        <v>433</v>
      </c>
      <c r="U1552">
        <v>32000</v>
      </c>
      <c r="V1552">
        <v>0</v>
      </c>
    </row>
    <row r="1553" spans="5:22" x14ac:dyDescent="0.25">
      <c r="E1553" t="s">
        <v>317</v>
      </c>
      <c r="F1553">
        <v>3000</v>
      </c>
      <c r="G1553">
        <v>0</v>
      </c>
      <c r="T1553" t="s">
        <v>433</v>
      </c>
      <c r="U1553">
        <v>32000</v>
      </c>
      <c r="V1553">
        <v>0</v>
      </c>
    </row>
    <row r="1554" spans="5:22" x14ac:dyDescent="0.25">
      <c r="E1554" t="s">
        <v>317</v>
      </c>
      <c r="F1554">
        <v>0</v>
      </c>
      <c r="G1554">
        <v>8000</v>
      </c>
      <c r="T1554" t="s">
        <v>40</v>
      </c>
      <c r="U1554">
        <v>32000</v>
      </c>
      <c r="V1554">
        <v>0</v>
      </c>
    </row>
    <row r="1555" spans="5:22" x14ac:dyDescent="0.25">
      <c r="E1555" t="s">
        <v>317</v>
      </c>
      <c r="F1555">
        <v>0</v>
      </c>
      <c r="G1555">
        <v>17000</v>
      </c>
      <c r="T1555" t="s">
        <v>55</v>
      </c>
      <c r="U1555">
        <v>32000</v>
      </c>
      <c r="V1555">
        <v>0</v>
      </c>
    </row>
    <row r="1556" spans="5:22" x14ac:dyDescent="0.25">
      <c r="E1556" t="s">
        <v>317</v>
      </c>
      <c r="F1556">
        <v>1400</v>
      </c>
      <c r="G1556">
        <v>0</v>
      </c>
      <c r="T1556" t="s">
        <v>55</v>
      </c>
      <c r="U1556">
        <v>32000</v>
      </c>
      <c r="V1556">
        <v>0</v>
      </c>
    </row>
    <row r="1557" spans="5:22" x14ac:dyDescent="0.25">
      <c r="E1557" t="s">
        <v>330</v>
      </c>
      <c r="F1557">
        <v>0</v>
      </c>
      <c r="G1557">
        <v>0</v>
      </c>
      <c r="T1557" t="s">
        <v>427</v>
      </c>
      <c r="U1557">
        <v>32000</v>
      </c>
      <c r="V1557">
        <v>0</v>
      </c>
    </row>
    <row r="1558" spans="5:22" x14ac:dyDescent="0.25">
      <c r="E1558" t="s">
        <v>330</v>
      </c>
      <c r="F1558">
        <v>7000</v>
      </c>
      <c r="G1558">
        <v>0</v>
      </c>
      <c r="T1558" t="s">
        <v>274</v>
      </c>
      <c r="U1558">
        <v>32000</v>
      </c>
      <c r="V1558">
        <v>0</v>
      </c>
    </row>
    <row r="1559" spans="5:22" x14ac:dyDescent="0.25">
      <c r="E1559" t="s">
        <v>330</v>
      </c>
      <c r="F1559">
        <v>0</v>
      </c>
      <c r="G1559">
        <v>0</v>
      </c>
      <c r="T1559" t="s">
        <v>274</v>
      </c>
      <c r="U1559">
        <v>32000</v>
      </c>
      <c r="V1559">
        <v>0</v>
      </c>
    </row>
    <row r="1560" spans="5:22" x14ac:dyDescent="0.25">
      <c r="E1560" t="s">
        <v>330</v>
      </c>
      <c r="F1560">
        <v>0</v>
      </c>
      <c r="G1560">
        <v>0</v>
      </c>
      <c r="T1560" t="s">
        <v>274</v>
      </c>
      <c r="U1560">
        <v>32000</v>
      </c>
      <c r="V1560">
        <v>0</v>
      </c>
    </row>
    <row r="1561" spans="5:22" x14ac:dyDescent="0.25">
      <c r="E1561" t="s">
        <v>330</v>
      </c>
      <c r="F1561">
        <v>0</v>
      </c>
      <c r="G1561">
        <v>0</v>
      </c>
      <c r="T1561" t="s">
        <v>129</v>
      </c>
      <c r="U1561">
        <v>32000</v>
      </c>
      <c r="V1561">
        <v>0</v>
      </c>
    </row>
    <row r="1562" spans="5:22" x14ac:dyDescent="0.25">
      <c r="E1562" t="s">
        <v>330</v>
      </c>
      <c r="F1562">
        <v>0</v>
      </c>
      <c r="G1562">
        <v>0</v>
      </c>
      <c r="T1562" t="s">
        <v>26</v>
      </c>
      <c r="U1562">
        <v>32000</v>
      </c>
      <c r="V1562">
        <v>0</v>
      </c>
    </row>
    <row r="1563" spans="5:22" x14ac:dyDescent="0.25">
      <c r="E1563" t="s">
        <v>330</v>
      </c>
      <c r="F1563">
        <v>0</v>
      </c>
      <c r="G1563">
        <v>0</v>
      </c>
      <c r="T1563" t="s">
        <v>333</v>
      </c>
      <c r="U1563">
        <v>32000</v>
      </c>
      <c r="V1563">
        <v>0</v>
      </c>
    </row>
    <row r="1564" spans="5:22" x14ac:dyDescent="0.25">
      <c r="E1564" t="s">
        <v>330</v>
      </c>
      <c r="F1564">
        <v>0</v>
      </c>
      <c r="G1564">
        <v>0</v>
      </c>
      <c r="T1564" t="s">
        <v>337</v>
      </c>
      <c r="U1564">
        <v>32000</v>
      </c>
      <c r="V1564">
        <v>0</v>
      </c>
    </row>
    <row r="1565" spans="5:22" x14ac:dyDescent="0.25">
      <c r="E1565" t="s">
        <v>330</v>
      </c>
      <c r="F1565">
        <v>0</v>
      </c>
      <c r="G1565">
        <v>0</v>
      </c>
      <c r="T1565" t="s">
        <v>339</v>
      </c>
      <c r="U1565">
        <v>32000</v>
      </c>
      <c r="V1565">
        <v>0</v>
      </c>
    </row>
    <row r="1566" spans="5:22" x14ac:dyDescent="0.25">
      <c r="E1566" t="s">
        <v>330</v>
      </c>
      <c r="F1566">
        <v>0</v>
      </c>
      <c r="G1566">
        <v>0</v>
      </c>
      <c r="T1566" t="s">
        <v>337</v>
      </c>
      <c r="U1566">
        <v>33000</v>
      </c>
      <c r="V1566">
        <v>0</v>
      </c>
    </row>
    <row r="1567" spans="5:22" x14ac:dyDescent="0.25">
      <c r="E1567" t="s">
        <v>330</v>
      </c>
      <c r="F1567">
        <v>0</v>
      </c>
      <c r="G1567">
        <v>0</v>
      </c>
      <c r="T1567" t="s">
        <v>339</v>
      </c>
      <c r="U1567">
        <v>33000</v>
      </c>
      <c r="V1567">
        <v>0</v>
      </c>
    </row>
    <row r="1568" spans="5:22" x14ac:dyDescent="0.25">
      <c r="E1568" t="s">
        <v>330</v>
      </c>
      <c r="F1568">
        <v>0</v>
      </c>
      <c r="G1568">
        <v>0</v>
      </c>
      <c r="T1568" t="s">
        <v>40</v>
      </c>
      <c r="U1568">
        <v>34000</v>
      </c>
      <c r="V1568">
        <v>0</v>
      </c>
    </row>
    <row r="1569" spans="5:22" x14ac:dyDescent="0.25">
      <c r="E1569" t="s">
        <v>330</v>
      </c>
      <c r="F1569">
        <v>0</v>
      </c>
      <c r="G1569">
        <v>0</v>
      </c>
      <c r="T1569" t="s">
        <v>129</v>
      </c>
      <c r="U1569">
        <v>34000</v>
      </c>
      <c r="V1569">
        <v>0</v>
      </c>
    </row>
    <row r="1570" spans="5:22" x14ac:dyDescent="0.25">
      <c r="E1570" t="s">
        <v>330</v>
      </c>
      <c r="F1570">
        <v>0</v>
      </c>
      <c r="G1570">
        <v>0</v>
      </c>
      <c r="T1570" t="s">
        <v>337</v>
      </c>
      <c r="U1570">
        <v>34000</v>
      </c>
      <c r="V1570">
        <v>0</v>
      </c>
    </row>
    <row r="1571" spans="5:22" x14ac:dyDescent="0.25">
      <c r="E1571" t="s">
        <v>333</v>
      </c>
      <c r="F1571">
        <v>0</v>
      </c>
      <c r="G1571">
        <v>0</v>
      </c>
      <c r="T1571" t="s">
        <v>339</v>
      </c>
      <c r="U1571">
        <v>34000</v>
      </c>
      <c r="V1571">
        <v>0</v>
      </c>
    </row>
    <row r="1572" spans="5:22" x14ac:dyDescent="0.25">
      <c r="E1572" t="s">
        <v>333</v>
      </c>
      <c r="F1572">
        <v>5000</v>
      </c>
      <c r="G1572">
        <v>0</v>
      </c>
      <c r="T1572" t="s">
        <v>65</v>
      </c>
      <c r="U1572">
        <v>35000</v>
      </c>
      <c r="V1572">
        <v>0</v>
      </c>
    </row>
    <row r="1573" spans="5:22" x14ac:dyDescent="0.25">
      <c r="E1573" t="s">
        <v>333</v>
      </c>
      <c r="F1573">
        <v>0</v>
      </c>
      <c r="G1573">
        <v>0</v>
      </c>
      <c r="T1573" t="s">
        <v>47</v>
      </c>
      <c r="U1573">
        <v>35000</v>
      </c>
      <c r="V1573">
        <v>0</v>
      </c>
    </row>
    <row r="1574" spans="5:22" x14ac:dyDescent="0.25">
      <c r="E1574" t="s">
        <v>333</v>
      </c>
      <c r="F1574">
        <v>0</v>
      </c>
      <c r="G1574">
        <v>0</v>
      </c>
      <c r="T1574" t="s">
        <v>297</v>
      </c>
      <c r="U1574">
        <v>35000</v>
      </c>
      <c r="V1574">
        <v>0</v>
      </c>
    </row>
    <row r="1575" spans="5:22" x14ac:dyDescent="0.25">
      <c r="E1575" t="s">
        <v>333</v>
      </c>
      <c r="F1575">
        <v>0</v>
      </c>
      <c r="G1575">
        <v>0</v>
      </c>
      <c r="T1575" t="s">
        <v>297</v>
      </c>
      <c r="U1575">
        <v>35000</v>
      </c>
      <c r="V1575">
        <v>0</v>
      </c>
    </row>
    <row r="1576" spans="5:22" x14ac:dyDescent="0.25">
      <c r="E1576" t="s">
        <v>333</v>
      </c>
      <c r="F1576">
        <v>0</v>
      </c>
      <c r="G1576">
        <v>0</v>
      </c>
      <c r="T1576" t="s">
        <v>299</v>
      </c>
      <c r="U1576">
        <v>35000</v>
      </c>
      <c r="V1576">
        <v>0</v>
      </c>
    </row>
    <row r="1577" spans="5:22" x14ac:dyDescent="0.25">
      <c r="E1577" t="s">
        <v>333</v>
      </c>
      <c r="F1577">
        <v>7000</v>
      </c>
      <c r="G1577">
        <v>0</v>
      </c>
      <c r="T1577" t="s">
        <v>337</v>
      </c>
      <c r="U1577">
        <v>35000</v>
      </c>
      <c r="V1577">
        <v>0</v>
      </c>
    </row>
    <row r="1578" spans="5:22" x14ac:dyDescent="0.25">
      <c r="E1578" t="s">
        <v>333</v>
      </c>
      <c r="F1578">
        <v>9500</v>
      </c>
      <c r="G1578">
        <v>0</v>
      </c>
      <c r="T1578" t="s">
        <v>339</v>
      </c>
      <c r="U1578">
        <v>35000</v>
      </c>
      <c r="V1578">
        <v>0</v>
      </c>
    </row>
    <row r="1579" spans="5:22" x14ac:dyDescent="0.25">
      <c r="E1579" t="s">
        <v>333</v>
      </c>
      <c r="F1579">
        <v>7500</v>
      </c>
      <c r="G1579">
        <v>0</v>
      </c>
      <c r="T1579" t="s">
        <v>531</v>
      </c>
      <c r="U1579">
        <v>35000</v>
      </c>
      <c r="V1579">
        <v>0</v>
      </c>
    </row>
    <row r="1580" spans="5:22" x14ac:dyDescent="0.25">
      <c r="E1580" t="s">
        <v>333</v>
      </c>
      <c r="F1580">
        <v>0</v>
      </c>
      <c r="G1580">
        <v>0</v>
      </c>
      <c r="T1580" t="s">
        <v>531</v>
      </c>
      <c r="U1580">
        <v>35000</v>
      </c>
      <c r="V1580">
        <v>0</v>
      </c>
    </row>
    <row r="1581" spans="5:22" x14ac:dyDescent="0.25">
      <c r="E1581" t="s">
        <v>335</v>
      </c>
      <c r="F1581">
        <v>0</v>
      </c>
      <c r="G1581">
        <v>0</v>
      </c>
      <c r="T1581" t="s">
        <v>40</v>
      </c>
      <c r="U1581">
        <v>36000</v>
      </c>
      <c r="V1581">
        <v>0</v>
      </c>
    </row>
    <row r="1582" spans="5:22" x14ac:dyDescent="0.25">
      <c r="E1582" t="s">
        <v>335</v>
      </c>
      <c r="F1582">
        <v>0</v>
      </c>
      <c r="G1582">
        <v>0</v>
      </c>
      <c r="T1582" t="s">
        <v>65</v>
      </c>
      <c r="U1582">
        <v>36000</v>
      </c>
      <c r="V1582">
        <v>0</v>
      </c>
    </row>
    <row r="1583" spans="5:22" x14ac:dyDescent="0.25">
      <c r="E1583" t="s">
        <v>335</v>
      </c>
      <c r="F1583">
        <v>8000</v>
      </c>
      <c r="G1583">
        <v>0</v>
      </c>
      <c r="T1583" t="s">
        <v>274</v>
      </c>
      <c r="U1583">
        <v>36000</v>
      </c>
      <c r="V1583">
        <v>0</v>
      </c>
    </row>
    <row r="1584" spans="5:22" x14ac:dyDescent="0.25">
      <c r="E1584" t="s">
        <v>335</v>
      </c>
      <c r="F1584">
        <v>0</v>
      </c>
      <c r="G1584">
        <v>0</v>
      </c>
      <c r="T1584" t="s">
        <v>274</v>
      </c>
      <c r="U1584">
        <v>36000</v>
      </c>
      <c r="V1584">
        <v>0</v>
      </c>
    </row>
    <row r="1585" spans="5:22" x14ac:dyDescent="0.25">
      <c r="E1585" t="s">
        <v>335</v>
      </c>
      <c r="F1585">
        <v>4500</v>
      </c>
      <c r="G1585">
        <v>0</v>
      </c>
      <c r="T1585" t="s">
        <v>274</v>
      </c>
      <c r="U1585">
        <v>36000</v>
      </c>
      <c r="V1585">
        <v>0</v>
      </c>
    </row>
    <row r="1586" spans="5:22" x14ac:dyDescent="0.25">
      <c r="E1586" t="s">
        <v>335</v>
      </c>
      <c r="F1586">
        <v>0</v>
      </c>
      <c r="G1586">
        <v>0</v>
      </c>
      <c r="T1586" t="s">
        <v>274</v>
      </c>
      <c r="U1586">
        <v>36000</v>
      </c>
      <c r="V1586">
        <v>0</v>
      </c>
    </row>
    <row r="1587" spans="5:22" x14ac:dyDescent="0.25">
      <c r="E1587" t="s">
        <v>335</v>
      </c>
      <c r="F1587">
        <v>0</v>
      </c>
      <c r="G1587">
        <v>0</v>
      </c>
      <c r="T1587" t="s">
        <v>274</v>
      </c>
      <c r="U1587">
        <v>36000</v>
      </c>
      <c r="V1587">
        <v>0</v>
      </c>
    </row>
    <row r="1588" spans="5:22" x14ac:dyDescent="0.25">
      <c r="E1588" t="s">
        <v>335</v>
      </c>
      <c r="F1588">
        <v>0</v>
      </c>
      <c r="G1588">
        <v>0</v>
      </c>
      <c r="T1588" t="s">
        <v>274</v>
      </c>
      <c r="U1588">
        <v>36000</v>
      </c>
      <c r="V1588">
        <v>0</v>
      </c>
    </row>
    <row r="1589" spans="5:22" x14ac:dyDescent="0.25">
      <c r="E1589" t="s">
        <v>335</v>
      </c>
      <c r="F1589">
        <v>0</v>
      </c>
      <c r="G1589">
        <v>0</v>
      </c>
      <c r="T1589" t="s">
        <v>274</v>
      </c>
      <c r="U1589">
        <v>36000</v>
      </c>
      <c r="V1589">
        <v>0</v>
      </c>
    </row>
    <row r="1590" spans="5:22" x14ac:dyDescent="0.25">
      <c r="E1590" t="s">
        <v>335</v>
      </c>
      <c r="F1590">
        <v>0</v>
      </c>
      <c r="G1590">
        <v>0</v>
      </c>
      <c r="T1590" t="s">
        <v>129</v>
      </c>
      <c r="U1590">
        <v>36000</v>
      </c>
      <c r="V1590">
        <v>0</v>
      </c>
    </row>
    <row r="1591" spans="5:22" x14ac:dyDescent="0.25">
      <c r="E1591" t="s">
        <v>335</v>
      </c>
      <c r="F1591">
        <v>0</v>
      </c>
      <c r="G1591">
        <v>0</v>
      </c>
      <c r="T1591" t="s">
        <v>26</v>
      </c>
      <c r="U1591">
        <v>36000</v>
      </c>
      <c r="V1591">
        <v>0</v>
      </c>
    </row>
    <row r="1592" spans="5:22" x14ac:dyDescent="0.25">
      <c r="E1592" t="s">
        <v>335</v>
      </c>
      <c r="F1592">
        <v>0</v>
      </c>
      <c r="G1592">
        <v>0</v>
      </c>
      <c r="T1592" t="s">
        <v>337</v>
      </c>
      <c r="U1592">
        <v>36000</v>
      </c>
      <c r="V1592">
        <v>0</v>
      </c>
    </row>
    <row r="1593" spans="5:22" x14ac:dyDescent="0.25">
      <c r="E1593" t="s">
        <v>335</v>
      </c>
      <c r="F1593">
        <v>0</v>
      </c>
      <c r="G1593">
        <v>0</v>
      </c>
      <c r="T1593" t="s">
        <v>339</v>
      </c>
      <c r="U1593">
        <v>36000</v>
      </c>
      <c r="V1593">
        <v>0</v>
      </c>
    </row>
    <row r="1594" spans="5:22" x14ac:dyDescent="0.25">
      <c r="E1594" t="s">
        <v>335</v>
      </c>
      <c r="F1594">
        <v>0</v>
      </c>
      <c r="G1594">
        <v>0</v>
      </c>
      <c r="T1594" t="s">
        <v>47</v>
      </c>
      <c r="U1594">
        <v>37000</v>
      </c>
      <c r="V1594">
        <v>0</v>
      </c>
    </row>
    <row r="1595" spans="5:22" x14ac:dyDescent="0.25">
      <c r="E1595" t="s">
        <v>335</v>
      </c>
      <c r="F1595">
        <v>0</v>
      </c>
      <c r="G1595">
        <v>0</v>
      </c>
      <c r="T1595" t="s">
        <v>339</v>
      </c>
      <c r="U1595">
        <v>37000</v>
      </c>
      <c r="V1595">
        <v>0</v>
      </c>
    </row>
    <row r="1596" spans="5:22" x14ac:dyDescent="0.25">
      <c r="E1596" t="s">
        <v>335</v>
      </c>
      <c r="F1596">
        <v>10000</v>
      </c>
      <c r="G1596">
        <v>0</v>
      </c>
      <c r="T1596" t="s">
        <v>433</v>
      </c>
      <c r="U1596">
        <v>38000</v>
      </c>
      <c r="V1596">
        <v>0</v>
      </c>
    </row>
    <row r="1597" spans="5:22" x14ac:dyDescent="0.25">
      <c r="E1597" t="s">
        <v>335</v>
      </c>
      <c r="F1597">
        <v>4200</v>
      </c>
      <c r="G1597">
        <v>0</v>
      </c>
      <c r="T1597" t="s">
        <v>433</v>
      </c>
      <c r="U1597">
        <v>38000</v>
      </c>
      <c r="V1597">
        <v>0</v>
      </c>
    </row>
    <row r="1598" spans="5:22" x14ac:dyDescent="0.25">
      <c r="E1598" t="s">
        <v>335</v>
      </c>
      <c r="F1598">
        <v>4700</v>
      </c>
      <c r="G1598">
        <v>0</v>
      </c>
      <c r="T1598" t="s">
        <v>433</v>
      </c>
      <c r="U1598">
        <v>38000</v>
      </c>
      <c r="V1598">
        <v>0</v>
      </c>
    </row>
    <row r="1599" spans="5:22" x14ac:dyDescent="0.25">
      <c r="E1599" t="s">
        <v>335</v>
      </c>
      <c r="F1599">
        <v>0</v>
      </c>
      <c r="G1599">
        <v>0</v>
      </c>
      <c r="T1599" t="s">
        <v>433</v>
      </c>
      <c r="U1599">
        <v>38000</v>
      </c>
      <c r="V1599">
        <v>0</v>
      </c>
    </row>
    <row r="1600" spans="5:22" x14ac:dyDescent="0.25">
      <c r="E1600" t="s">
        <v>335</v>
      </c>
      <c r="F1600">
        <v>12000</v>
      </c>
      <c r="G1600">
        <v>0</v>
      </c>
      <c r="T1600" t="s">
        <v>433</v>
      </c>
      <c r="U1600">
        <v>38000</v>
      </c>
      <c r="V1600">
        <v>0</v>
      </c>
    </row>
    <row r="1601" spans="5:22" x14ac:dyDescent="0.25">
      <c r="E1601" t="s">
        <v>335</v>
      </c>
      <c r="F1601">
        <v>0</v>
      </c>
      <c r="G1601">
        <v>0</v>
      </c>
      <c r="T1601" t="s">
        <v>433</v>
      </c>
      <c r="U1601">
        <v>38000</v>
      </c>
      <c r="V1601">
        <v>0</v>
      </c>
    </row>
    <row r="1602" spans="5:22" x14ac:dyDescent="0.25">
      <c r="E1602" t="s">
        <v>335</v>
      </c>
      <c r="F1602">
        <v>5000</v>
      </c>
      <c r="G1602">
        <v>0</v>
      </c>
      <c r="T1602" t="s">
        <v>433</v>
      </c>
      <c r="U1602">
        <v>38000</v>
      </c>
      <c r="V1602">
        <v>0</v>
      </c>
    </row>
    <row r="1603" spans="5:22" x14ac:dyDescent="0.25">
      <c r="E1603" t="s">
        <v>335</v>
      </c>
      <c r="F1603">
        <v>0</v>
      </c>
      <c r="G1603">
        <v>0</v>
      </c>
      <c r="T1603" t="s">
        <v>433</v>
      </c>
      <c r="U1603">
        <v>38000</v>
      </c>
      <c r="V1603">
        <v>0</v>
      </c>
    </row>
    <row r="1604" spans="5:22" x14ac:dyDescent="0.25">
      <c r="E1604" t="s">
        <v>335</v>
      </c>
      <c r="F1604">
        <v>0</v>
      </c>
      <c r="G1604">
        <v>0</v>
      </c>
      <c r="T1604" t="s">
        <v>433</v>
      </c>
      <c r="U1604">
        <v>38000</v>
      </c>
      <c r="V1604">
        <v>0</v>
      </c>
    </row>
    <row r="1605" spans="5:22" x14ac:dyDescent="0.25">
      <c r="E1605" t="s">
        <v>335</v>
      </c>
      <c r="F1605">
        <v>0</v>
      </c>
      <c r="G1605">
        <v>0</v>
      </c>
      <c r="T1605" t="s">
        <v>433</v>
      </c>
      <c r="U1605">
        <v>38000</v>
      </c>
      <c r="V1605">
        <v>0</v>
      </c>
    </row>
    <row r="1606" spans="5:22" x14ac:dyDescent="0.25">
      <c r="E1606" t="s">
        <v>335</v>
      </c>
      <c r="F1606">
        <v>0</v>
      </c>
      <c r="G1606">
        <v>0</v>
      </c>
      <c r="T1606" t="s">
        <v>129</v>
      </c>
      <c r="U1606">
        <v>38000</v>
      </c>
      <c r="V1606">
        <v>0</v>
      </c>
    </row>
    <row r="1607" spans="5:22" x14ac:dyDescent="0.25">
      <c r="E1607" t="s">
        <v>335</v>
      </c>
      <c r="F1607">
        <v>0</v>
      </c>
      <c r="G1607">
        <v>0</v>
      </c>
      <c r="T1607" t="s">
        <v>339</v>
      </c>
      <c r="U1607">
        <v>38000</v>
      </c>
      <c r="V1607">
        <v>0</v>
      </c>
    </row>
    <row r="1608" spans="5:22" x14ac:dyDescent="0.25">
      <c r="E1608" t="s">
        <v>335</v>
      </c>
      <c r="F1608">
        <v>0</v>
      </c>
      <c r="G1608">
        <v>0</v>
      </c>
      <c r="T1608" t="s">
        <v>274</v>
      </c>
      <c r="U1608">
        <v>38500</v>
      </c>
      <c r="V1608">
        <v>0</v>
      </c>
    </row>
    <row r="1609" spans="5:22" x14ac:dyDescent="0.25">
      <c r="E1609" t="s">
        <v>335</v>
      </c>
      <c r="F1609">
        <v>0</v>
      </c>
      <c r="G1609">
        <v>0</v>
      </c>
      <c r="T1609" t="s">
        <v>274</v>
      </c>
      <c r="U1609">
        <v>38500</v>
      </c>
      <c r="V1609">
        <v>0</v>
      </c>
    </row>
    <row r="1610" spans="5:22" x14ac:dyDescent="0.25">
      <c r="E1610" t="s">
        <v>335</v>
      </c>
      <c r="F1610">
        <v>8000</v>
      </c>
      <c r="G1610">
        <v>0</v>
      </c>
      <c r="T1610" t="s">
        <v>274</v>
      </c>
      <c r="U1610">
        <v>38500</v>
      </c>
      <c r="V1610">
        <v>0</v>
      </c>
    </row>
    <row r="1611" spans="5:22" x14ac:dyDescent="0.25">
      <c r="E1611" t="s">
        <v>335</v>
      </c>
      <c r="F1611">
        <v>0</v>
      </c>
      <c r="G1611">
        <v>0</v>
      </c>
      <c r="T1611" t="s">
        <v>339</v>
      </c>
      <c r="U1611">
        <v>39000</v>
      </c>
      <c r="V1611">
        <v>0</v>
      </c>
    </row>
    <row r="1612" spans="5:22" x14ac:dyDescent="0.25">
      <c r="E1612" t="s">
        <v>335</v>
      </c>
      <c r="F1612">
        <v>0</v>
      </c>
      <c r="G1612">
        <v>0</v>
      </c>
      <c r="T1612" t="s">
        <v>129</v>
      </c>
      <c r="U1612">
        <v>40000</v>
      </c>
      <c r="V1612">
        <v>0</v>
      </c>
    </row>
    <row r="1613" spans="5:22" x14ac:dyDescent="0.25">
      <c r="E1613" t="s">
        <v>335</v>
      </c>
      <c r="F1613">
        <v>0</v>
      </c>
      <c r="G1613">
        <v>0</v>
      </c>
      <c r="T1613" t="s">
        <v>129</v>
      </c>
      <c r="U1613">
        <v>40000</v>
      </c>
      <c r="V1613">
        <v>0</v>
      </c>
    </row>
    <row r="1614" spans="5:22" x14ac:dyDescent="0.25">
      <c r="E1614" t="s">
        <v>335</v>
      </c>
      <c r="F1614">
        <v>0</v>
      </c>
      <c r="G1614">
        <v>0</v>
      </c>
      <c r="T1614" t="s">
        <v>129</v>
      </c>
      <c r="U1614">
        <v>40000</v>
      </c>
      <c r="V1614">
        <v>0</v>
      </c>
    </row>
    <row r="1615" spans="5:22" x14ac:dyDescent="0.25">
      <c r="E1615" t="s">
        <v>335</v>
      </c>
      <c r="F1615">
        <v>0</v>
      </c>
      <c r="G1615">
        <v>0</v>
      </c>
      <c r="T1615" t="s">
        <v>339</v>
      </c>
      <c r="U1615">
        <v>40000</v>
      </c>
      <c r="V1615">
        <v>0</v>
      </c>
    </row>
    <row r="1616" spans="5:22" x14ac:dyDescent="0.25">
      <c r="E1616" t="s">
        <v>335</v>
      </c>
      <c r="F1616">
        <v>4200</v>
      </c>
      <c r="G1616">
        <v>0</v>
      </c>
      <c r="T1616" t="s">
        <v>533</v>
      </c>
      <c r="U1616">
        <v>40000</v>
      </c>
      <c r="V1616">
        <v>0</v>
      </c>
    </row>
    <row r="1617" spans="5:22" x14ac:dyDescent="0.25">
      <c r="E1617" t="s">
        <v>335</v>
      </c>
      <c r="F1617">
        <v>0</v>
      </c>
      <c r="G1617">
        <v>0</v>
      </c>
      <c r="T1617" t="s">
        <v>40</v>
      </c>
      <c r="U1617">
        <v>41000</v>
      </c>
      <c r="V1617">
        <v>0</v>
      </c>
    </row>
    <row r="1618" spans="5:22" x14ac:dyDescent="0.25">
      <c r="E1618" t="s">
        <v>335</v>
      </c>
      <c r="F1618">
        <v>0</v>
      </c>
      <c r="G1618">
        <v>0</v>
      </c>
      <c r="T1618" t="s">
        <v>46</v>
      </c>
      <c r="U1618">
        <v>41000</v>
      </c>
      <c r="V1618">
        <v>0</v>
      </c>
    </row>
    <row r="1619" spans="5:22" x14ac:dyDescent="0.25">
      <c r="E1619" t="s">
        <v>335</v>
      </c>
      <c r="F1619">
        <v>0</v>
      </c>
      <c r="G1619">
        <v>0</v>
      </c>
      <c r="T1619" t="s">
        <v>339</v>
      </c>
      <c r="U1619">
        <v>41000</v>
      </c>
      <c r="V1619">
        <v>0</v>
      </c>
    </row>
    <row r="1620" spans="5:22" x14ac:dyDescent="0.25">
      <c r="E1620" t="s">
        <v>335</v>
      </c>
      <c r="F1620">
        <v>0</v>
      </c>
      <c r="G1620">
        <v>0</v>
      </c>
      <c r="T1620" t="s">
        <v>47</v>
      </c>
      <c r="U1620">
        <v>42000</v>
      </c>
      <c r="V1620">
        <v>0</v>
      </c>
    </row>
    <row r="1621" spans="5:22" x14ac:dyDescent="0.25">
      <c r="E1621" t="s">
        <v>335</v>
      </c>
      <c r="F1621">
        <v>0</v>
      </c>
      <c r="G1621">
        <v>0</v>
      </c>
      <c r="T1621" t="s">
        <v>339</v>
      </c>
      <c r="U1621">
        <v>42000</v>
      </c>
      <c r="V1621">
        <v>0</v>
      </c>
    </row>
    <row r="1622" spans="5:22" x14ac:dyDescent="0.25">
      <c r="E1622" t="s">
        <v>335</v>
      </c>
      <c r="F1622">
        <v>12100</v>
      </c>
      <c r="G1622">
        <v>0</v>
      </c>
      <c r="T1622" t="s">
        <v>339</v>
      </c>
      <c r="U1622">
        <v>43000</v>
      </c>
      <c r="V1622">
        <v>0</v>
      </c>
    </row>
    <row r="1623" spans="5:22" x14ac:dyDescent="0.25">
      <c r="E1623" t="s">
        <v>335</v>
      </c>
      <c r="F1623">
        <v>16000</v>
      </c>
      <c r="G1623">
        <v>0</v>
      </c>
      <c r="T1623" t="s">
        <v>333</v>
      </c>
      <c r="U1623">
        <v>44000</v>
      </c>
      <c r="V1623">
        <v>0</v>
      </c>
    </row>
    <row r="1624" spans="5:22" x14ac:dyDescent="0.25">
      <c r="E1624" t="s">
        <v>335</v>
      </c>
      <c r="F1624">
        <v>0</v>
      </c>
      <c r="G1624">
        <v>0</v>
      </c>
      <c r="T1624" t="s">
        <v>333</v>
      </c>
      <c r="U1624">
        <v>45000</v>
      </c>
      <c r="V1624">
        <v>0</v>
      </c>
    </row>
    <row r="1625" spans="5:22" x14ac:dyDescent="0.25">
      <c r="E1625" t="s">
        <v>335</v>
      </c>
      <c r="F1625">
        <v>0</v>
      </c>
      <c r="G1625">
        <v>0</v>
      </c>
      <c r="T1625" t="s">
        <v>333</v>
      </c>
      <c r="U1625">
        <v>45000</v>
      </c>
      <c r="V1625">
        <v>0</v>
      </c>
    </row>
    <row r="1626" spans="5:22" x14ac:dyDescent="0.25">
      <c r="E1626" t="s">
        <v>335</v>
      </c>
      <c r="F1626">
        <v>0</v>
      </c>
      <c r="G1626">
        <v>0</v>
      </c>
      <c r="T1626" t="s">
        <v>531</v>
      </c>
      <c r="U1626">
        <v>45000</v>
      </c>
      <c r="V1626">
        <v>0</v>
      </c>
    </row>
    <row r="1627" spans="5:22" x14ac:dyDescent="0.25">
      <c r="E1627" t="s">
        <v>335</v>
      </c>
      <c r="F1627">
        <v>0</v>
      </c>
      <c r="G1627">
        <v>0</v>
      </c>
      <c r="T1627" t="s">
        <v>531</v>
      </c>
      <c r="U1627">
        <v>45000</v>
      </c>
      <c r="V1627">
        <v>0</v>
      </c>
    </row>
    <row r="1628" spans="5:22" x14ac:dyDescent="0.25">
      <c r="E1628" t="s">
        <v>335</v>
      </c>
      <c r="F1628">
        <v>2800</v>
      </c>
      <c r="G1628">
        <v>0</v>
      </c>
      <c r="T1628" t="s">
        <v>26</v>
      </c>
      <c r="U1628">
        <v>46000</v>
      </c>
      <c r="V1628">
        <v>0</v>
      </c>
    </row>
    <row r="1629" spans="5:22" x14ac:dyDescent="0.25">
      <c r="E1629" t="s">
        <v>335</v>
      </c>
      <c r="F1629">
        <v>0</v>
      </c>
      <c r="G1629">
        <v>0</v>
      </c>
      <c r="T1629" t="s">
        <v>46</v>
      </c>
      <c r="U1629">
        <v>46000</v>
      </c>
      <c r="V1629">
        <v>0</v>
      </c>
    </row>
    <row r="1630" spans="5:22" x14ac:dyDescent="0.25">
      <c r="E1630" t="s">
        <v>335</v>
      </c>
      <c r="F1630">
        <v>0</v>
      </c>
      <c r="G1630">
        <v>0</v>
      </c>
      <c r="T1630" t="s">
        <v>46</v>
      </c>
      <c r="U1630">
        <v>46000</v>
      </c>
      <c r="V1630">
        <v>0</v>
      </c>
    </row>
    <row r="1631" spans="5:22" x14ac:dyDescent="0.25">
      <c r="E1631" t="s">
        <v>335</v>
      </c>
      <c r="F1631">
        <v>0</v>
      </c>
      <c r="G1631">
        <v>0</v>
      </c>
      <c r="T1631" t="s">
        <v>46</v>
      </c>
      <c r="U1631">
        <v>46000</v>
      </c>
      <c r="V1631">
        <v>0</v>
      </c>
    </row>
    <row r="1632" spans="5:22" x14ac:dyDescent="0.25">
      <c r="E1632" t="s">
        <v>335</v>
      </c>
      <c r="F1632">
        <v>0</v>
      </c>
      <c r="G1632">
        <v>0</v>
      </c>
      <c r="T1632" t="s">
        <v>46</v>
      </c>
      <c r="U1632">
        <v>46000</v>
      </c>
      <c r="V1632">
        <v>0</v>
      </c>
    </row>
    <row r="1633" spans="5:22" x14ac:dyDescent="0.25">
      <c r="E1633" t="s">
        <v>335</v>
      </c>
      <c r="F1633">
        <v>4200</v>
      </c>
      <c r="G1633">
        <v>0</v>
      </c>
      <c r="T1633" t="s">
        <v>302</v>
      </c>
      <c r="U1633">
        <v>46000</v>
      </c>
      <c r="V1633">
        <v>0</v>
      </c>
    </row>
    <row r="1634" spans="5:22" x14ac:dyDescent="0.25">
      <c r="E1634" t="s">
        <v>335</v>
      </c>
      <c r="F1634">
        <v>0</v>
      </c>
      <c r="G1634">
        <v>0</v>
      </c>
      <c r="T1634" t="s">
        <v>322</v>
      </c>
      <c r="U1634">
        <v>46000</v>
      </c>
      <c r="V1634">
        <v>0</v>
      </c>
    </row>
    <row r="1635" spans="5:22" x14ac:dyDescent="0.25">
      <c r="E1635" t="s">
        <v>335</v>
      </c>
      <c r="F1635">
        <v>0</v>
      </c>
      <c r="G1635">
        <v>0</v>
      </c>
      <c r="T1635" t="s">
        <v>26</v>
      </c>
      <c r="U1635">
        <v>47000</v>
      </c>
      <c r="V1635">
        <v>0</v>
      </c>
    </row>
    <row r="1636" spans="5:22" x14ac:dyDescent="0.25">
      <c r="E1636" t="s">
        <v>335</v>
      </c>
      <c r="F1636">
        <v>16000</v>
      </c>
      <c r="G1636">
        <v>0</v>
      </c>
      <c r="T1636" t="s">
        <v>129</v>
      </c>
      <c r="U1636">
        <v>50000</v>
      </c>
      <c r="V1636">
        <v>0</v>
      </c>
    </row>
    <row r="1637" spans="5:22" x14ac:dyDescent="0.25">
      <c r="E1637" t="s">
        <v>335</v>
      </c>
      <c r="F1637">
        <v>0</v>
      </c>
      <c r="G1637">
        <v>0</v>
      </c>
      <c r="T1637" t="s">
        <v>129</v>
      </c>
      <c r="U1637">
        <v>50000</v>
      </c>
      <c r="V1637">
        <v>0</v>
      </c>
    </row>
    <row r="1638" spans="5:22" x14ac:dyDescent="0.25">
      <c r="E1638" t="s">
        <v>335</v>
      </c>
      <c r="F1638">
        <v>0</v>
      </c>
      <c r="G1638">
        <v>0</v>
      </c>
      <c r="T1638" t="s">
        <v>129</v>
      </c>
      <c r="U1638">
        <v>50000</v>
      </c>
      <c r="V1638">
        <v>0</v>
      </c>
    </row>
    <row r="1639" spans="5:22" x14ac:dyDescent="0.25">
      <c r="E1639" t="s">
        <v>335</v>
      </c>
      <c r="F1639">
        <v>0</v>
      </c>
      <c r="G1639">
        <v>0</v>
      </c>
      <c r="T1639" t="s">
        <v>129</v>
      </c>
      <c r="U1639">
        <v>50000</v>
      </c>
      <c r="V1639">
        <v>0</v>
      </c>
    </row>
    <row r="1640" spans="5:22" x14ac:dyDescent="0.25">
      <c r="E1640" t="s">
        <v>335</v>
      </c>
      <c r="F1640">
        <v>12100</v>
      </c>
      <c r="G1640">
        <v>0</v>
      </c>
      <c r="T1640" t="s">
        <v>129</v>
      </c>
      <c r="U1640">
        <v>50000</v>
      </c>
      <c r="V1640">
        <v>0</v>
      </c>
    </row>
    <row r="1641" spans="5:22" x14ac:dyDescent="0.25">
      <c r="E1641" t="s">
        <v>335</v>
      </c>
      <c r="F1641">
        <v>0</v>
      </c>
      <c r="G1641">
        <v>0</v>
      </c>
      <c r="T1641" t="s">
        <v>129</v>
      </c>
      <c r="U1641">
        <v>50000</v>
      </c>
      <c r="V1641">
        <v>0</v>
      </c>
    </row>
    <row r="1642" spans="5:22" x14ac:dyDescent="0.25">
      <c r="E1642" t="s">
        <v>335</v>
      </c>
      <c r="F1642">
        <v>0</v>
      </c>
      <c r="G1642">
        <v>0</v>
      </c>
      <c r="T1642" t="s">
        <v>129</v>
      </c>
      <c r="U1642">
        <v>50000</v>
      </c>
      <c r="V1642">
        <v>0</v>
      </c>
    </row>
    <row r="1643" spans="5:22" x14ac:dyDescent="0.25">
      <c r="E1643" t="s">
        <v>335</v>
      </c>
      <c r="F1643">
        <v>0</v>
      </c>
      <c r="G1643">
        <v>0</v>
      </c>
      <c r="T1643" t="s">
        <v>129</v>
      </c>
      <c r="U1643">
        <v>50000</v>
      </c>
      <c r="V1643">
        <v>0</v>
      </c>
    </row>
    <row r="1644" spans="5:22" x14ac:dyDescent="0.25">
      <c r="E1644" t="s">
        <v>335</v>
      </c>
      <c r="F1644">
        <v>2800</v>
      </c>
      <c r="G1644">
        <v>0</v>
      </c>
    </row>
    <row r="1645" spans="5:22" x14ac:dyDescent="0.25">
      <c r="E1645" t="s">
        <v>335</v>
      </c>
      <c r="F1645">
        <v>0</v>
      </c>
      <c r="G1645">
        <v>0</v>
      </c>
    </row>
    <row r="1646" spans="5:22" x14ac:dyDescent="0.25">
      <c r="E1646" t="s">
        <v>337</v>
      </c>
      <c r="F1646">
        <v>0</v>
      </c>
      <c r="G1646">
        <v>0</v>
      </c>
    </row>
    <row r="1647" spans="5:22" x14ac:dyDescent="0.25">
      <c r="E1647" t="s">
        <v>337</v>
      </c>
      <c r="F1647">
        <v>0</v>
      </c>
      <c r="G1647">
        <v>25000</v>
      </c>
    </row>
    <row r="1648" spans="5:22" x14ac:dyDescent="0.25">
      <c r="E1648" t="s">
        <v>337</v>
      </c>
      <c r="F1648">
        <v>0</v>
      </c>
      <c r="G1648">
        <v>0</v>
      </c>
    </row>
    <row r="1649" spans="5:7" x14ac:dyDescent="0.25">
      <c r="E1649" t="s">
        <v>337</v>
      </c>
      <c r="F1649">
        <v>0</v>
      </c>
      <c r="G1649">
        <v>0</v>
      </c>
    </row>
    <row r="1650" spans="5:7" x14ac:dyDescent="0.25">
      <c r="E1650" t="s">
        <v>337</v>
      </c>
      <c r="F1650">
        <v>0</v>
      </c>
      <c r="G1650">
        <v>0</v>
      </c>
    </row>
    <row r="1651" spans="5:7" x14ac:dyDescent="0.25">
      <c r="E1651" t="s">
        <v>337</v>
      </c>
      <c r="F1651">
        <v>0</v>
      </c>
      <c r="G1651">
        <v>0</v>
      </c>
    </row>
    <row r="1652" spans="5:7" x14ac:dyDescent="0.25">
      <c r="E1652" t="s">
        <v>337</v>
      </c>
      <c r="F1652">
        <v>0</v>
      </c>
      <c r="G1652">
        <v>0</v>
      </c>
    </row>
    <row r="1653" spans="5:7" x14ac:dyDescent="0.25">
      <c r="E1653" t="s">
        <v>337</v>
      </c>
      <c r="F1653">
        <v>0</v>
      </c>
      <c r="G1653">
        <v>0</v>
      </c>
    </row>
    <row r="1654" spans="5:7" x14ac:dyDescent="0.25">
      <c r="E1654" t="s">
        <v>337</v>
      </c>
      <c r="F1654">
        <v>0</v>
      </c>
      <c r="G1654">
        <v>0</v>
      </c>
    </row>
    <row r="1655" spans="5:7" x14ac:dyDescent="0.25">
      <c r="E1655" t="s">
        <v>337</v>
      </c>
      <c r="F1655">
        <v>5000</v>
      </c>
      <c r="G1655">
        <v>0</v>
      </c>
    </row>
    <row r="1656" spans="5:7" x14ac:dyDescent="0.25">
      <c r="E1656" t="s">
        <v>337</v>
      </c>
      <c r="F1656">
        <v>0</v>
      </c>
      <c r="G1656">
        <v>0</v>
      </c>
    </row>
    <row r="1657" spans="5:7" x14ac:dyDescent="0.25">
      <c r="E1657" t="s">
        <v>337</v>
      </c>
      <c r="F1657">
        <v>0</v>
      </c>
      <c r="G1657">
        <v>27000</v>
      </c>
    </row>
    <row r="1658" spans="5:7" x14ac:dyDescent="0.25">
      <c r="E1658" t="s">
        <v>337</v>
      </c>
      <c r="F1658">
        <v>0</v>
      </c>
      <c r="G1658">
        <v>0</v>
      </c>
    </row>
    <row r="1659" spans="5:7" x14ac:dyDescent="0.25">
      <c r="E1659" t="s">
        <v>337</v>
      </c>
      <c r="F1659">
        <v>0</v>
      </c>
      <c r="G1659">
        <v>0</v>
      </c>
    </row>
    <row r="1660" spans="5:7" x14ac:dyDescent="0.25">
      <c r="E1660" t="s">
        <v>337</v>
      </c>
      <c r="F1660">
        <v>0</v>
      </c>
      <c r="G1660">
        <v>0</v>
      </c>
    </row>
    <row r="1661" spans="5:7" x14ac:dyDescent="0.25">
      <c r="E1661" t="s">
        <v>337</v>
      </c>
      <c r="F1661">
        <v>0</v>
      </c>
      <c r="G1661">
        <v>0</v>
      </c>
    </row>
    <row r="1662" spans="5:7" x14ac:dyDescent="0.25">
      <c r="E1662" t="s">
        <v>337</v>
      </c>
      <c r="F1662">
        <v>5000</v>
      </c>
      <c r="G1662">
        <v>0</v>
      </c>
    </row>
    <row r="1663" spans="5:7" x14ac:dyDescent="0.25">
      <c r="E1663" t="s">
        <v>337</v>
      </c>
      <c r="F1663">
        <v>0</v>
      </c>
      <c r="G1663">
        <v>0</v>
      </c>
    </row>
    <row r="1664" spans="5:7" x14ac:dyDescent="0.25">
      <c r="E1664" t="s">
        <v>337</v>
      </c>
      <c r="F1664">
        <v>0</v>
      </c>
      <c r="G1664">
        <v>0</v>
      </c>
    </row>
    <row r="1665" spans="5:7" x14ac:dyDescent="0.25">
      <c r="E1665" t="s">
        <v>337</v>
      </c>
      <c r="F1665">
        <v>0</v>
      </c>
      <c r="G1665">
        <v>27000</v>
      </c>
    </row>
    <row r="1666" spans="5:7" x14ac:dyDescent="0.25">
      <c r="E1666" t="s">
        <v>337</v>
      </c>
      <c r="F1666">
        <v>0</v>
      </c>
      <c r="G1666">
        <v>21000</v>
      </c>
    </row>
    <row r="1667" spans="5:7" x14ac:dyDescent="0.25">
      <c r="E1667" t="s">
        <v>337</v>
      </c>
      <c r="F1667">
        <v>0</v>
      </c>
      <c r="G1667">
        <v>0</v>
      </c>
    </row>
    <row r="1668" spans="5:7" x14ac:dyDescent="0.25">
      <c r="E1668" t="s">
        <v>337</v>
      </c>
      <c r="F1668">
        <v>0</v>
      </c>
      <c r="G1668">
        <v>0</v>
      </c>
    </row>
    <row r="1669" spans="5:7" x14ac:dyDescent="0.25">
      <c r="E1669" t="s">
        <v>337</v>
      </c>
      <c r="F1669">
        <v>0</v>
      </c>
      <c r="G1669">
        <v>0</v>
      </c>
    </row>
    <row r="1670" spans="5:7" x14ac:dyDescent="0.25">
      <c r="E1670" t="s">
        <v>337</v>
      </c>
      <c r="F1670">
        <v>0</v>
      </c>
      <c r="G1670">
        <v>0</v>
      </c>
    </row>
    <row r="1671" spans="5:7" x14ac:dyDescent="0.25">
      <c r="E1671" t="s">
        <v>337</v>
      </c>
      <c r="F1671">
        <v>4200</v>
      </c>
      <c r="G1671">
        <v>0</v>
      </c>
    </row>
    <row r="1672" spans="5:7" x14ac:dyDescent="0.25">
      <c r="E1672" t="s">
        <v>337</v>
      </c>
      <c r="F1672">
        <v>0</v>
      </c>
      <c r="G1672">
        <v>0</v>
      </c>
    </row>
    <row r="1673" spans="5:7" x14ac:dyDescent="0.25">
      <c r="E1673" t="s">
        <v>337</v>
      </c>
      <c r="F1673">
        <v>0</v>
      </c>
      <c r="G1673">
        <v>0</v>
      </c>
    </row>
    <row r="1674" spans="5:7" x14ac:dyDescent="0.25">
      <c r="E1674" t="s">
        <v>337</v>
      </c>
      <c r="F1674">
        <v>0</v>
      </c>
      <c r="G1674">
        <v>20000</v>
      </c>
    </row>
    <row r="1675" spans="5:7" x14ac:dyDescent="0.25">
      <c r="E1675" t="s">
        <v>337</v>
      </c>
      <c r="F1675">
        <v>0</v>
      </c>
      <c r="G1675">
        <v>0</v>
      </c>
    </row>
    <row r="1676" spans="5:7" x14ac:dyDescent="0.25">
      <c r="E1676" t="s">
        <v>337</v>
      </c>
      <c r="F1676">
        <v>0</v>
      </c>
      <c r="G1676">
        <v>0</v>
      </c>
    </row>
    <row r="1677" spans="5:7" x14ac:dyDescent="0.25">
      <c r="E1677" t="s">
        <v>337</v>
      </c>
      <c r="F1677">
        <v>0</v>
      </c>
      <c r="G1677">
        <v>0</v>
      </c>
    </row>
    <row r="1678" spans="5:7" x14ac:dyDescent="0.25">
      <c r="E1678" t="s">
        <v>337</v>
      </c>
      <c r="F1678">
        <v>0</v>
      </c>
      <c r="G1678">
        <v>13000</v>
      </c>
    </row>
    <row r="1679" spans="5:7" x14ac:dyDescent="0.25">
      <c r="E1679" t="s">
        <v>337</v>
      </c>
      <c r="F1679">
        <v>0</v>
      </c>
      <c r="G1679">
        <v>0</v>
      </c>
    </row>
    <row r="1680" spans="5:7" x14ac:dyDescent="0.25">
      <c r="E1680" t="s">
        <v>337</v>
      </c>
      <c r="F1680">
        <v>0</v>
      </c>
      <c r="G1680">
        <v>0</v>
      </c>
    </row>
    <row r="1681" spans="5:7" x14ac:dyDescent="0.25">
      <c r="E1681" t="s">
        <v>337</v>
      </c>
      <c r="F1681">
        <v>0</v>
      </c>
      <c r="G1681">
        <v>0</v>
      </c>
    </row>
    <row r="1682" spans="5:7" x14ac:dyDescent="0.25">
      <c r="E1682" t="s">
        <v>337</v>
      </c>
      <c r="F1682">
        <v>0</v>
      </c>
      <c r="G1682">
        <v>15000</v>
      </c>
    </row>
    <row r="1683" spans="5:7" x14ac:dyDescent="0.25">
      <c r="E1683" t="s">
        <v>337</v>
      </c>
      <c r="F1683">
        <v>0</v>
      </c>
      <c r="G1683">
        <v>0</v>
      </c>
    </row>
    <row r="1684" spans="5:7" x14ac:dyDescent="0.25">
      <c r="E1684" t="s">
        <v>337</v>
      </c>
      <c r="F1684">
        <v>0</v>
      </c>
      <c r="G1684">
        <v>20000</v>
      </c>
    </row>
    <row r="1685" spans="5:7" x14ac:dyDescent="0.25">
      <c r="E1685" t="s">
        <v>337</v>
      </c>
      <c r="F1685">
        <v>0</v>
      </c>
      <c r="G1685">
        <v>16000</v>
      </c>
    </row>
    <row r="1686" spans="5:7" x14ac:dyDescent="0.25">
      <c r="E1686" t="s">
        <v>337</v>
      </c>
      <c r="F1686">
        <v>0</v>
      </c>
      <c r="G1686">
        <v>0</v>
      </c>
    </row>
    <row r="1687" spans="5:7" x14ac:dyDescent="0.25">
      <c r="E1687" t="s">
        <v>337</v>
      </c>
      <c r="F1687">
        <v>0</v>
      </c>
      <c r="G1687">
        <v>0</v>
      </c>
    </row>
    <row r="1688" spans="5:7" x14ac:dyDescent="0.25">
      <c r="E1688" t="s">
        <v>337</v>
      </c>
      <c r="F1688">
        <v>0</v>
      </c>
      <c r="G1688">
        <v>0</v>
      </c>
    </row>
    <row r="1689" spans="5:7" x14ac:dyDescent="0.25">
      <c r="E1689" t="s">
        <v>337</v>
      </c>
      <c r="F1689">
        <v>0</v>
      </c>
      <c r="G1689">
        <v>25000</v>
      </c>
    </row>
    <row r="1690" spans="5:7" x14ac:dyDescent="0.25">
      <c r="E1690" t="s">
        <v>337</v>
      </c>
      <c r="F1690">
        <v>2800</v>
      </c>
      <c r="G1690">
        <v>0</v>
      </c>
    </row>
    <row r="1691" spans="5:7" x14ac:dyDescent="0.25">
      <c r="E1691" t="s">
        <v>337</v>
      </c>
      <c r="F1691">
        <v>0</v>
      </c>
      <c r="G1691">
        <v>0</v>
      </c>
    </row>
    <row r="1692" spans="5:7" x14ac:dyDescent="0.25">
      <c r="E1692" t="s">
        <v>337</v>
      </c>
      <c r="F1692">
        <v>4200</v>
      </c>
      <c r="G1692">
        <v>0</v>
      </c>
    </row>
    <row r="1693" spans="5:7" x14ac:dyDescent="0.25">
      <c r="E1693" t="s">
        <v>337</v>
      </c>
      <c r="F1693">
        <v>0</v>
      </c>
      <c r="G1693">
        <v>0</v>
      </c>
    </row>
    <row r="1694" spans="5:7" x14ac:dyDescent="0.25">
      <c r="E1694" t="s">
        <v>337</v>
      </c>
      <c r="F1694">
        <v>0</v>
      </c>
      <c r="G1694">
        <v>0</v>
      </c>
    </row>
    <row r="1695" spans="5:7" x14ac:dyDescent="0.25">
      <c r="E1695" t="s">
        <v>337</v>
      </c>
      <c r="F1695">
        <v>0</v>
      </c>
      <c r="G1695">
        <v>0</v>
      </c>
    </row>
    <row r="1696" spans="5:7" x14ac:dyDescent="0.25">
      <c r="E1696" t="s">
        <v>337</v>
      </c>
      <c r="F1696">
        <v>0</v>
      </c>
      <c r="G1696">
        <v>0</v>
      </c>
    </row>
    <row r="1697" spans="5:7" x14ac:dyDescent="0.25">
      <c r="E1697" t="s">
        <v>337</v>
      </c>
      <c r="F1697">
        <v>0</v>
      </c>
      <c r="G1697">
        <v>22000</v>
      </c>
    </row>
    <row r="1698" spans="5:7" x14ac:dyDescent="0.25">
      <c r="E1698" t="s">
        <v>337</v>
      </c>
      <c r="F1698">
        <v>0</v>
      </c>
      <c r="G1698">
        <v>0</v>
      </c>
    </row>
    <row r="1699" spans="5:7" x14ac:dyDescent="0.25">
      <c r="E1699" t="s">
        <v>337</v>
      </c>
      <c r="F1699">
        <v>0</v>
      </c>
      <c r="G1699">
        <v>0</v>
      </c>
    </row>
    <row r="1700" spans="5:7" x14ac:dyDescent="0.25">
      <c r="E1700" t="s">
        <v>337</v>
      </c>
      <c r="F1700">
        <v>0</v>
      </c>
      <c r="G1700">
        <v>0</v>
      </c>
    </row>
    <row r="1701" spans="5:7" x14ac:dyDescent="0.25">
      <c r="E1701" t="s">
        <v>337</v>
      </c>
      <c r="F1701">
        <v>0</v>
      </c>
      <c r="G1701">
        <v>10000</v>
      </c>
    </row>
    <row r="1702" spans="5:7" x14ac:dyDescent="0.25">
      <c r="E1702" t="s">
        <v>337</v>
      </c>
      <c r="F1702">
        <v>0</v>
      </c>
      <c r="G1702">
        <v>0</v>
      </c>
    </row>
    <row r="1703" spans="5:7" x14ac:dyDescent="0.25">
      <c r="E1703" t="s">
        <v>337</v>
      </c>
      <c r="F1703">
        <v>12000</v>
      </c>
      <c r="G1703">
        <v>0</v>
      </c>
    </row>
    <row r="1704" spans="5:7" x14ac:dyDescent="0.25">
      <c r="E1704" t="s">
        <v>337</v>
      </c>
      <c r="F1704">
        <v>0</v>
      </c>
      <c r="G1704">
        <v>18000</v>
      </c>
    </row>
    <row r="1705" spans="5:7" x14ac:dyDescent="0.25">
      <c r="E1705" t="s">
        <v>337</v>
      </c>
      <c r="F1705">
        <v>0</v>
      </c>
      <c r="G1705">
        <v>24000</v>
      </c>
    </row>
    <row r="1706" spans="5:7" x14ac:dyDescent="0.25">
      <c r="E1706" t="s">
        <v>337</v>
      </c>
      <c r="F1706">
        <v>0</v>
      </c>
      <c r="G1706">
        <v>0</v>
      </c>
    </row>
    <row r="1707" spans="5:7" x14ac:dyDescent="0.25">
      <c r="E1707" t="s">
        <v>337</v>
      </c>
      <c r="F1707">
        <v>0</v>
      </c>
      <c r="G1707">
        <v>22000</v>
      </c>
    </row>
    <row r="1708" spans="5:7" x14ac:dyDescent="0.25">
      <c r="E1708" t="s">
        <v>337</v>
      </c>
      <c r="F1708">
        <v>0</v>
      </c>
      <c r="G1708">
        <v>0</v>
      </c>
    </row>
    <row r="1709" spans="5:7" x14ac:dyDescent="0.25">
      <c r="E1709" t="s">
        <v>337</v>
      </c>
      <c r="F1709">
        <v>0</v>
      </c>
      <c r="G1709">
        <v>0</v>
      </c>
    </row>
    <row r="1710" spans="5:7" x14ac:dyDescent="0.25">
      <c r="E1710" t="s">
        <v>337</v>
      </c>
      <c r="F1710">
        <v>0</v>
      </c>
      <c r="G1710">
        <v>0</v>
      </c>
    </row>
    <row r="1711" spans="5:7" x14ac:dyDescent="0.25">
      <c r="E1711" t="s">
        <v>337</v>
      </c>
      <c r="F1711">
        <v>16000</v>
      </c>
      <c r="G1711">
        <v>0</v>
      </c>
    </row>
    <row r="1712" spans="5:7" x14ac:dyDescent="0.25">
      <c r="E1712" t="s">
        <v>337</v>
      </c>
      <c r="F1712">
        <v>0</v>
      </c>
      <c r="G1712">
        <v>0</v>
      </c>
    </row>
    <row r="1713" spans="5:7" x14ac:dyDescent="0.25">
      <c r="E1713" t="s">
        <v>337</v>
      </c>
      <c r="F1713">
        <v>0</v>
      </c>
      <c r="G1713">
        <v>0</v>
      </c>
    </row>
    <row r="1714" spans="5:7" x14ac:dyDescent="0.25">
      <c r="E1714" t="s">
        <v>337</v>
      </c>
      <c r="F1714">
        <v>0</v>
      </c>
      <c r="G1714">
        <v>25000</v>
      </c>
    </row>
    <row r="1715" spans="5:7" x14ac:dyDescent="0.25">
      <c r="E1715" t="s">
        <v>337</v>
      </c>
      <c r="F1715">
        <v>0</v>
      </c>
      <c r="G1715">
        <v>0</v>
      </c>
    </row>
    <row r="1716" spans="5:7" x14ac:dyDescent="0.25">
      <c r="E1716" t="s">
        <v>337</v>
      </c>
      <c r="F1716">
        <v>0</v>
      </c>
      <c r="G1716">
        <v>0</v>
      </c>
    </row>
    <row r="1717" spans="5:7" x14ac:dyDescent="0.25">
      <c r="E1717" t="s">
        <v>337</v>
      </c>
      <c r="F1717">
        <v>0</v>
      </c>
      <c r="G1717">
        <v>6000</v>
      </c>
    </row>
    <row r="1718" spans="5:7" x14ac:dyDescent="0.25">
      <c r="E1718" t="s">
        <v>337</v>
      </c>
      <c r="F1718">
        <v>0</v>
      </c>
      <c r="G1718">
        <v>25000</v>
      </c>
    </row>
    <row r="1719" spans="5:7" x14ac:dyDescent="0.25">
      <c r="E1719" t="s">
        <v>337</v>
      </c>
      <c r="F1719">
        <v>0</v>
      </c>
      <c r="G1719">
        <v>8000</v>
      </c>
    </row>
    <row r="1720" spans="5:7" x14ac:dyDescent="0.25">
      <c r="E1720" t="s">
        <v>337</v>
      </c>
      <c r="F1720">
        <v>0</v>
      </c>
      <c r="G1720">
        <v>0</v>
      </c>
    </row>
    <row r="1721" spans="5:7" x14ac:dyDescent="0.25">
      <c r="E1721" t="s">
        <v>337</v>
      </c>
      <c r="F1721">
        <v>0</v>
      </c>
      <c r="G1721">
        <v>0</v>
      </c>
    </row>
    <row r="1722" spans="5:7" x14ac:dyDescent="0.25">
      <c r="E1722" t="s">
        <v>337</v>
      </c>
      <c r="F1722">
        <v>6000</v>
      </c>
      <c r="G1722">
        <v>0</v>
      </c>
    </row>
    <row r="1723" spans="5:7" x14ac:dyDescent="0.25">
      <c r="E1723" t="s">
        <v>337</v>
      </c>
      <c r="F1723">
        <v>0</v>
      </c>
      <c r="G1723">
        <v>0</v>
      </c>
    </row>
    <row r="1724" spans="5:7" x14ac:dyDescent="0.25">
      <c r="E1724" t="s">
        <v>337</v>
      </c>
      <c r="F1724">
        <v>0</v>
      </c>
      <c r="G1724">
        <v>0</v>
      </c>
    </row>
    <row r="1725" spans="5:7" x14ac:dyDescent="0.25">
      <c r="E1725" t="s">
        <v>337</v>
      </c>
      <c r="F1725">
        <v>0</v>
      </c>
      <c r="G1725">
        <v>0</v>
      </c>
    </row>
    <row r="1726" spans="5:7" x14ac:dyDescent="0.25">
      <c r="E1726" t="s">
        <v>337</v>
      </c>
      <c r="F1726">
        <v>0</v>
      </c>
      <c r="G1726">
        <v>0</v>
      </c>
    </row>
    <row r="1727" spans="5:7" x14ac:dyDescent="0.25">
      <c r="E1727" t="s">
        <v>337</v>
      </c>
      <c r="F1727">
        <v>0</v>
      </c>
      <c r="G1727">
        <v>0</v>
      </c>
    </row>
    <row r="1728" spans="5:7" x14ac:dyDescent="0.25">
      <c r="E1728" t="s">
        <v>337</v>
      </c>
      <c r="F1728">
        <v>0</v>
      </c>
      <c r="G1728">
        <v>19000</v>
      </c>
    </row>
    <row r="1729" spans="5:7" x14ac:dyDescent="0.25">
      <c r="E1729" t="s">
        <v>337</v>
      </c>
      <c r="F1729">
        <v>0</v>
      </c>
      <c r="G1729">
        <v>0</v>
      </c>
    </row>
    <row r="1730" spans="5:7" x14ac:dyDescent="0.25">
      <c r="E1730" t="s">
        <v>337</v>
      </c>
      <c r="F1730">
        <v>0</v>
      </c>
      <c r="G1730">
        <v>0</v>
      </c>
    </row>
    <row r="1731" spans="5:7" x14ac:dyDescent="0.25">
      <c r="E1731" t="s">
        <v>337</v>
      </c>
      <c r="F1731">
        <v>0</v>
      </c>
      <c r="G1731">
        <v>0</v>
      </c>
    </row>
    <row r="1732" spans="5:7" x14ac:dyDescent="0.25">
      <c r="E1732" t="s">
        <v>337</v>
      </c>
      <c r="F1732">
        <v>2800</v>
      </c>
      <c r="G1732">
        <v>0</v>
      </c>
    </row>
    <row r="1733" spans="5:7" x14ac:dyDescent="0.25">
      <c r="E1733" t="s">
        <v>337</v>
      </c>
      <c r="F1733">
        <v>0</v>
      </c>
      <c r="G1733">
        <v>0</v>
      </c>
    </row>
    <row r="1734" spans="5:7" x14ac:dyDescent="0.25">
      <c r="E1734" t="s">
        <v>337</v>
      </c>
      <c r="F1734">
        <v>0</v>
      </c>
      <c r="G1734">
        <v>0</v>
      </c>
    </row>
    <row r="1735" spans="5:7" x14ac:dyDescent="0.25">
      <c r="E1735" t="s">
        <v>337</v>
      </c>
      <c r="F1735">
        <v>4000</v>
      </c>
      <c r="G1735">
        <v>0</v>
      </c>
    </row>
    <row r="1736" spans="5:7" x14ac:dyDescent="0.25">
      <c r="E1736" t="s">
        <v>337</v>
      </c>
      <c r="F1736">
        <v>0</v>
      </c>
      <c r="G1736">
        <v>14000</v>
      </c>
    </row>
    <row r="1737" spans="5:7" x14ac:dyDescent="0.25">
      <c r="E1737" t="s">
        <v>337</v>
      </c>
      <c r="F1737">
        <v>0</v>
      </c>
      <c r="G1737">
        <v>0</v>
      </c>
    </row>
    <row r="1738" spans="5:7" x14ac:dyDescent="0.25">
      <c r="E1738" t="s">
        <v>337</v>
      </c>
      <c r="F1738">
        <v>0</v>
      </c>
      <c r="G1738">
        <v>0</v>
      </c>
    </row>
    <row r="1739" spans="5:7" x14ac:dyDescent="0.25">
      <c r="E1739" t="s">
        <v>337</v>
      </c>
      <c r="F1739">
        <v>0</v>
      </c>
      <c r="G1739">
        <v>0</v>
      </c>
    </row>
    <row r="1740" spans="5:7" x14ac:dyDescent="0.25">
      <c r="E1740" t="s">
        <v>337</v>
      </c>
      <c r="F1740">
        <v>0</v>
      </c>
      <c r="G1740">
        <v>0</v>
      </c>
    </row>
    <row r="1741" spans="5:7" x14ac:dyDescent="0.25">
      <c r="E1741" t="s">
        <v>337</v>
      </c>
      <c r="F1741">
        <v>0</v>
      </c>
      <c r="G1741">
        <v>0</v>
      </c>
    </row>
    <row r="1742" spans="5:7" x14ac:dyDescent="0.25">
      <c r="E1742" t="s">
        <v>337</v>
      </c>
      <c r="F1742">
        <v>0</v>
      </c>
      <c r="G1742">
        <v>0</v>
      </c>
    </row>
    <row r="1743" spans="5:7" x14ac:dyDescent="0.25">
      <c r="E1743" t="s">
        <v>337</v>
      </c>
      <c r="F1743">
        <v>0</v>
      </c>
      <c r="G1743">
        <v>0</v>
      </c>
    </row>
    <row r="1744" spans="5:7" x14ac:dyDescent="0.25">
      <c r="E1744" t="s">
        <v>337</v>
      </c>
      <c r="F1744">
        <v>0</v>
      </c>
      <c r="G1744">
        <v>0</v>
      </c>
    </row>
    <row r="1745" spans="5:7" x14ac:dyDescent="0.25">
      <c r="E1745" t="s">
        <v>337</v>
      </c>
      <c r="F1745">
        <v>8000</v>
      </c>
      <c r="G1745">
        <v>0</v>
      </c>
    </row>
    <row r="1746" spans="5:7" x14ac:dyDescent="0.25">
      <c r="E1746" t="s">
        <v>337</v>
      </c>
      <c r="F1746">
        <v>0</v>
      </c>
      <c r="G1746">
        <v>0</v>
      </c>
    </row>
    <row r="1747" spans="5:7" x14ac:dyDescent="0.25">
      <c r="E1747" t="s">
        <v>337</v>
      </c>
      <c r="F1747">
        <v>0</v>
      </c>
      <c r="G1747">
        <v>0</v>
      </c>
    </row>
    <row r="1748" spans="5:7" x14ac:dyDescent="0.25">
      <c r="E1748" t="s">
        <v>337</v>
      </c>
      <c r="F1748">
        <v>4200</v>
      </c>
      <c r="G1748">
        <v>0</v>
      </c>
    </row>
    <row r="1749" spans="5:7" x14ac:dyDescent="0.25">
      <c r="E1749" t="s">
        <v>337</v>
      </c>
      <c r="F1749">
        <v>0</v>
      </c>
      <c r="G1749">
        <v>25000</v>
      </c>
    </row>
    <row r="1750" spans="5:7" x14ac:dyDescent="0.25">
      <c r="E1750" t="s">
        <v>337</v>
      </c>
      <c r="F1750">
        <v>0</v>
      </c>
      <c r="G1750">
        <v>0</v>
      </c>
    </row>
    <row r="1751" spans="5:7" x14ac:dyDescent="0.25">
      <c r="E1751" t="s">
        <v>337</v>
      </c>
      <c r="F1751">
        <v>0</v>
      </c>
      <c r="G1751">
        <v>0</v>
      </c>
    </row>
    <row r="1752" spans="5:7" x14ac:dyDescent="0.25">
      <c r="E1752" t="s">
        <v>337</v>
      </c>
      <c r="F1752">
        <v>0</v>
      </c>
      <c r="G1752">
        <v>7500</v>
      </c>
    </row>
    <row r="1753" spans="5:7" x14ac:dyDescent="0.25">
      <c r="E1753" t="s">
        <v>337</v>
      </c>
      <c r="F1753">
        <v>0</v>
      </c>
      <c r="G1753">
        <v>11000</v>
      </c>
    </row>
    <row r="1754" spans="5:7" x14ac:dyDescent="0.25">
      <c r="E1754" t="s">
        <v>337</v>
      </c>
      <c r="F1754">
        <v>0</v>
      </c>
      <c r="G1754">
        <v>0</v>
      </c>
    </row>
    <row r="1755" spans="5:7" x14ac:dyDescent="0.25">
      <c r="E1755" t="s">
        <v>337</v>
      </c>
      <c r="F1755">
        <v>0</v>
      </c>
      <c r="G1755">
        <v>0</v>
      </c>
    </row>
    <row r="1756" spans="5:7" x14ac:dyDescent="0.25">
      <c r="E1756" t="s">
        <v>337</v>
      </c>
      <c r="F1756">
        <v>0</v>
      </c>
      <c r="G1756">
        <v>0</v>
      </c>
    </row>
    <row r="1757" spans="5:7" x14ac:dyDescent="0.25">
      <c r="E1757" t="s">
        <v>337</v>
      </c>
      <c r="F1757">
        <v>0</v>
      </c>
      <c r="G1757">
        <v>0</v>
      </c>
    </row>
    <row r="1758" spans="5:7" x14ac:dyDescent="0.25">
      <c r="E1758" t="s">
        <v>337</v>
      </c>
      <c r="F1758">
        <v>0</v>
      </c>
      <c r="G1758">
        <v>0</v>
      </c>
    </row>
    <row r="1759" spans="5:7" x14ac:dyDescent="0.25">
      <c r="E1759" t="s">
        <v>337</v>
      </c>
      <c r="F1759">
        <v>0</v>
      </c>
      <c r="G1759">
        <v>0</v>
      </c>
    </row>
    <row r="1760" spans="5:7" x14ac:dyDescent="0.25">
      <c r="E1760" t="s">
        <v>337</v>
      </c>
      <c r="F1760">
        <v>0</v>
      </c>
      <c r="G1760">
        <v>0</v>
      </c>
    </row>
    <row r="1761" spans="5:7" x14ac:dyDescent="0.25">
      <c r="E1761" t="s">
        <v>337</v>
      </c>
      <c r="F1761">
        <v>5000</v>
      </c>
      <c r="G1761">
        <v>0</v>
      </c>
    </row>
    <row r="1762" spans="5:7" x14ac:dyDescent="0.25">
      <c r="E1762" t="s">
        <v>337</v>
      </c>
      <c r="F1762">
        <v>0</v>
      </c>
      <c r="G1762">
        <v>18000</v>
      </c>
    </row>
    <row r="1763" spans="5:7" x14ac:dyDescent="0.25">
      <c r="E1763" t="s">
        <v>337</v>
      </c>
      <c r="F1763">
        <v>0</v>
      </c>
      <c r="G1763">
        <v>0</v>
      </c>
    </row>
    <row r="1764" spans="5:7" x14ac:dyDescent="0.25">
      <c r="E1764" t="s">
        <v>337</v>
      </c>
      <c r="F1764">
        <v>7000</v>
      </c>
      <c r="G1764">
        <v>0</v>
      </c>
    </row>
    <row r="1765" spans="5:7" x14ac:dyDescent="0.25">
      <c r="E1765" t="s">
        <v>337</v>
      </c>
      <c r="F1765">
        <v>0</v>
      </c>
      <c r="G1765">
        <v>0</v>
      </c>
    </row>
    <row r="1766" spans="5:7" x14ac:dyDescent="0.25">
      <c r="E1766" t="s">
        <v>337</v>
      </c>
      <c r="F1766">
        <v>0</v>
      </c>
      <c r="G1766">
        <v>16000</v>
      </c>
    </row>
    <row r="1767" spans="5:7" x14ac:dyDescent="0.25">
      <c r="E1767" t="s">
        <v>337</v>
      </c>
      <c r="F1767">
        <v>0</v>
      </c>
      <c r="G1767">
        <v>0</v>
      </c>
    </row>
    <row r="1768" spans="5:7" x14ac:dyDescent="0.25">
      <c r="E1768" t="s">
        <v>337</v>
      </c>
      <c r="F1768">
        <v>0</v>
      </c>
      <c r="G1768">
        <v>0</v>
      </c>
    </row>
    <row r="1769" spans="5:7" x14ac:dyDescent="0.25">
      <c r="E1769" t="s">
        <v>337</v>
      </c>
      <c r="F1769">
        <v>0</v>
      </c>
      <c r="G1769">
        <v>0</v>
      </c>
    </row>
    <row r="1770" spans="5:7" x14ac:dyDescent="0.25">
      <c r="E1770" t="s">
        <v>337</v>
      </c>
      <c r="F1770">
        <v>0</v>
      </c>
      <c r="G1770">
        <v>0</v>
      </c>
    </row>
    <row r="1771" spans="5:7" x14ac:dyDescent="0.25">
      <c r="E1771" t="s">
        <v>337</v>
      </c>
      <c r="F1771">
        <v>0</v>
      </c>
      <c r="G1771">
        <v>27000</v>
      </c>
    </row>
    <row r="1772" spans="5:7" x14ac:dyDescent="0.25">
      <c r="E1772" t="s">
        <v>337</v>
      </c>
      <c r="F1772">
        <v>0</v>
      </c>
      <c r="G1772">
        <v>0</v>
      </c>
    </row>
    <row r="1773" spans="5:7" x14ac:dyDescent="0.25">
      <c r="E1773" t="s">
        <v>337</v>
      </c>
      <c r="F1773">
        <v>0</v>
      </c>
      <c r="G1773">
        <v>12000</v>
      </c>
    </row>
    <row r="1774" spans="5:7" x14ac:dyDescent="0.25">
      <c r="E1774" t="s">
        <v>337</v>
      </c>
      <c r="F1774">
        <v>0</v>
      </c>
      <c r="G1774">
        <v>0</v>
      </c>
    </row>
    <row r="1775" spans="5:7" x14ac:dyDescent="0.25">
      <c r="E1775" t="s">
        <v>337</v>
      </c>
      <c r="F1775">
        <v>0</v>
      </c>
      <c r="G1775">
        <v>0</v>
      </c>
    </row>
    <row r="1776" spans="5:7" x14ac:dyDescent="0.25">
      <c r="E1776" t="s">
        <v>337</v>
      </c>
      <c r="F1776">
        <v>0</v>
      </c>
      <c r="G1776">
        <v>17000</v>
      </c>
    </row>
    <row r="1777" spans="5:7" x14ac:dyDescent="0.25">
      <c r="E1777" t="s">
        <v>337</v>
      </c>
      <c r="F1777">
        <v>0</v>
      </c>
      <c r="G1777">
        <v>12000</v>
      </c>
    </row>
    <row r="1778" spans="5:7" x14ac:dyDescent="0.25">
      <c r="E1778" t="s">
        <v>337</v>
      </c>
      <c r="F1778">
        <v>0</v>
      </c>
      <c r="G1778">
        <v>0</v>
      </c>
    </row>
    <row r="1779" spans="5:7" x14ac:dyDescent="0.25">
      <c r="E1779" t="s">
        <v>337</v>
      </c>
      <c r="F1779">
        <v>0</v>
      </c>
      <c r="G1779">
        <v>0</v>
      </c>
    </row>
    <row r="1780" spans="5:7" x14ac:dyDescent="0.25">
      <c r="E1780" t="s">
        <v>337</v>
      </c>
      <c r="F1780">
        <v>0</v>
      </c>
      <c r="G1780">
        <v>0</v>
      </c>
    </row>
    <row r="1781" spans="5:7" x14ac:dyDescent="0.25">
      <c r="E1781" t="s">
        <v>337</v>
      </c>
      <c r="F1781">
        <v>0</v>
      </c>
      <c r="G1781">
        <v>0</v>
      </c>
    </row>
    <row r="1782" spans="5:7" x14ac:dyDescent="0.25">
      <c r="E1782" t="s">
        <v>337</v>
      </c>
      <c r="F1782">
        <v>0</v>
      </c>
      <c r="G1782">
        <v>0</v>
      </c>
    </row>
    <row r="1783" spans="5:7" x14ac:dyDescent="0.25">
      <c r="E1783" t="s">
        <v>337</v>
      </c>
      <c r="F1783">
        <v>0</v>
      </c>
      <c r="G1783">
        <v>0</v>
      </c>
    </row>
    <row r="1784" spans="5:7" x14ac:dyDescent="0.25">
      <c r="E1784" t="s">
        <v>337</v>
      </c>
      <c r="F1784">
        <v>0</v>
      </c>
      <c r="G1784">
        <v>5000</v>
      </c>
    </row>
    <row r="1785" spans="5:7" x14ac:dyDescent="0.25">
      <c r="E1785" t="s">
        <v>337</v>
      </c>
      <c r="F1785">
        <v>0</v>
      </c>
      <c r="G1785">
        <v>25000</v>
      </c>
    </row>
    <row r="1786" spans="5:7" x14ac:dyDescent="0.25">
      <c r="E1786" t="s">
        <v>337</v>
      </c>
      <c r="F1786">
        <v>0</v>
      </c>
      <c r="G1786">
        <v>15000</v>
      </c>
    </row>
    <row r="1787" spans="5:7" x14ac:dyDescent="0.25">
      <c r="E1787" t="s">
        <v>337</v>
      </c>
      <c r="F1787">
        <v>0</v>
      </c>
      <c r="G1787">
        <v>25000</v>
      </c>
    </row>
    <row r="1788" spans="5:7" x14ac:dyDescent="0.25">
      <c r="E1788" t="s">
        <v>337</v>
      </c>
      <c r="F1788">
        <v>4200</v>
      </c>
      <c r="G1788">
        <v>0</v>
      </c>
    </row>
    <row r="1789" spans="5:7" x14ac:dyDescent="0.25">
      <c r="E1789" t="s">
        <v>337</v>
      </c>
      <c r="F1789">
        <v>0</v>
      </c>
      <c r="G1789">
        <v>0</v>
      </c>
    </row>
    <row r="1790" spans="5:7" x14ac:dyDescent="0.25">
      <c r="E1790" t="s">
        <v>337</v>
      </c>
      <c r="F1790">
        <v>0</v>
      </c>
      <c r="G1790">
        <v>0</v>
      </c>
    </row>
    <row r="1791" spans="5:7" x14ac:dyDescent="0.25">
      <c r="E1791" t="s">
        <v>337</v>
      </c>
      <c r="F1791">
        <v>0</v>
      </c>
      <c r="G1791">
        <v>0</v>
      </c>
    </row>
    <row r="1792" spans="5:7" x14ac:dyDescent="0.25">
      <c r="E1792" t="s">
        <v>337</v>
      </c>
      <c r="F1792">
        <v>0</v>
      </c>
      <c r="G1792">
        <v>0</v>
      </c>
    </row>
    <row r="1793" spans="5:7" x14ac:dyDescent="0.25">
      <c r="E1793" t="s">
        <v>337</v>
      </c>
      <c r="F1793">
        <v>0</v>
      </c>
      <c r="G1793">
        <v>0</v>
      </c>
    </row>
    <row r="1794" spans="5:7" x14ac:dyDescent="0.25">
      <c r="E1794" t="s">
        <v>337</v>
      </c>
      <c r="F1794">
        <v>0</v>
      </c>
      <c r="G1794">
        <v>0</v>
      </c>
    </row>
    <row r="1795" spans="5:7" x14ac:dyDescent="0.25">
      <c r="E1795" t="s">
        <v>337</v>
      </c>
      <c r="F1795">
        <v>0</v>
      </c>
      <c r="G1795">
        <v>0</v>
      </c>
    </row>
    <row r="1796" spans="5:7" x14ac:dyDescent="0.25">
      <c r="E1796" t="s">
        <v>337</v>
      </c>
      <c r="F1796">
        <v>0</v>
      </c>
      <c r="G1796">
        <v>0</v>
      </c>
    </row>
    <row r="1797" spans="5:7" x14ac:dyDescent="0.25">
      <c r="E1797" t="s">
        <v>337</v>
      </c>
      <c r="F1797">
        <v>0</v>
      </c>
      <c r="G1797">
        <v>0</v>
      </c>
    </row>
    <row r="1798" spans="5:7" x14ac:dyDescent="0.25">
      <c r="E1798" t="s">
        <v>337</v>
      </c>
      <c r="F1798">
        <v>5000</v>
      </c>
      <c r="G1798">
        <v>0</v>
      </c>
    </row>
    <row r="1799" spans="5:7" x14ac:dyDescent="0.25">
      <c r="E1799" t="s">
        <v>337</v>
      </c>
      <c r="F1799">
        <v>0</v>
      </c>
      <c r="G1799">
        <v>4500</v>
      </c>
    </row>
    <row r="1800" spans="5:7" x14ac:dyDescent="0.25">
      <c r="E1800" t="s">
        <v>337</v>
      </c>
      <c r="F1800">
        <v>0</v>
      </c>
      <c r="G1800">
        <v>0</v>
      </c>
    </row>
    <row r="1801" spans="5:7" x14ac:dyDescent="0.25">
      <c r="E1801" t="s">
        <v>337</v>
      </c>
      <c r="F1801">
        <v>0</v>
      </c>
      <c r="G1801">
        <v>13000</v>
      </c>
    </row>
    <row r="1802" spans="5:7" x14ac:dyDescent="0.25">
      <c r="E1802" t="s">
        <v>337</v>
      </c>
      <c r="F1802">
        <v>0</v>
      </c>
      <c r="G1802">
        <v>16000</v>
      </c>
    </row>
    <row r="1803" spans="5:7" x14ac:dyDescent="0.25">
      <c r="E1803" t="s">
        <v>337</v>
      </c>
      <c r="F1803">
        <v>0</v>
      </c>
      <c r="G1803">
        <v>0</v>
      </c>
    </row>
    <row r="1804" spans="5:7" x14ac:dyDescent="0.25">
      <c r="E1804" t="s">
        <v>337</v>
      </c>
      <c r="F1804">
        <v>0</v>
      </c>
      <c r="G1804">
        <v>0</v>
      </c>
    </row>
    <row r="1805" spans="5:7" x14ac:dyDescent="0.25">
      <c r="E1805" t="s">
        <v>337</v>
      </c>
      <c r="F1805">
        <v>0</v>
      </c>
      <c r="G1805">
        <v>0</v>
      </c>
    </row>
    <row r="1806" spans="5:7" x14ac:dyDescent="0.25">
      <c r="E1806" t="s">
        <v>337</v>
      </c>
      <c r="F1806">
        <v>0</v>
      </c>
      <c r="G1806">
        <v>0</v>
      </c>
    </row>
    <row r="1807" spans="5:7" x14ac:dyDescent="0.25">
      <c r="E1807" t="s">
        <v>337</v>
      </c>
      <c r="F1807">
        <v>0</v>
      </c>
      <c r="G1807">
        <v>0</v>
      </c>
    </row>
    <row r="1808" spans="5:7" x14ac:dyDescent="0.25">
      <c r="E1808" t="s">
        <v>337</v>
      </c>
      <c r="F1808">
        <v>0</v>
      </c>
      <c r="G1808">
        <v>0</v>
      </c>
    </row>
    <row r="1809" spans="5:7" x14ac:dyDescent="0.25">
      <c r="E1809" t="s">
        <v>337</v>
      </c>
      <c r="F1809">
        <v>8000</v>
      </c>
      <c r="G1809">
        <v>0</v>
      </c>
    </row>
    <row r="1810" spans="5:7" x14ac:dyDescent="0.25">
      <c r="E1810" t="s">
        <v>337</v>
      </c>
      <c r="F1810">
        <v>0</v>
      </c>
      <c r="G1810">
        <v>26000</v>
      </c>
    </row>
    <row r="1811" spans="5:7" x14ac:dyDescent="0.25">
      <c r="E1811" t="s">
        <v>337</v>
      </c>
      <c r="F1811">
        <v>5000</v>
      </c>
      <c r="G1811">
        <v>0</v>
      </c>
    </row>
    <row r="1812" spans="5:7" x14ac:dyDescent="0.25">
      <c r="E1812" t="s">
        <v>337</v>
      </c>
      <c r="F1812">
        <v>0</v>
      </c>
      <c r="G1812">
        <v>0</v>
      </c>
    </row>
    <row r="1813" spans="5:7" x14ac:dyDescent="0.25">
      <c r="E1813" t="s">
        <v>337</v>
      </c>
      <c r="F1813">
        <v>0</v>
      </c>
      <c r="G1813">
        <v>0</v>
      </c>
    </row>
    <row r="1814" spans="5:7" x14ac:dyDescent="0.25">
      <c r="E1814" t="s">
        <v>337</v>
      </c>
      <c r="F1814">
        <v>0</v>
      </c>
      <c r="G1814">
        <v>0</v>
      </c>
    </row>
    <row r="1815" spans="5:7" x14ac:dyDescent="0.25">
      <c r="E1815" t="s">
        <v>337</v>
      </c>
      <c r="F1815">
        <v>0</v>
      </c>
      <c r="G1815">
        <v>0</v>
      </c>
    </row>
    <row r="1816" spans="5:7" x14ac:dyDescent="0.25">
      <c r="E1816" t="s">
        <v>337</v>
      </c>
      <c r="F1816">
        <v>0</v>
      </c>
      <c r="G1816">
        <v>0</v>
      </c>
    </row>
    <row r="1817" spans="5:7" x14ac:dyDescent="0.25">
      <c r="E1817" t="s">
        <v>337</v>
      </c>
      <c r="F1817">
        <v>0</v>
      </c>
      <c r="G1817">
        <v>0</v>
      </c>
    </row>
    <row r="1818" spans="5:7" x14ac:dyDescent="0.25">
      <c r="E1818" t="s">
        <v>337</v>
      </c>
      <c r="F1818">
        <v>0</v>
      </c>
      <c r="G1818">
        <v>0</v>
      </c>
    </row>
    <row r="1819" spans="5:7" x14ac:dyDescent="0.25">
      <c r="E1819" t="s">
        <v>337</v>
      </c>
      <c r="F1819">
        <v>0</v>
      </c>
      <c r="G1819">
        <v>14000</v>
      </c>
    </row>
    <row r="1820" spans="5:7" x14ac:dyDescent="0.25">
      <c r="E1820" t="s">
        <v>337</v>
      </c>
      <c r="F1820">
        <v>12000</v>
      </c>
      <c r="G1820">
        <v>0</v>
      </c>
    </row>
    <row r="1821" spans="5:7" x14ac:dyDescent="0.25">
      <c r="E1821" t="s">
        <v>337</v>
      </c>
      <c r="F1821">
        <v>6000</v>
      </c>
      <c r="G1821">
        <v>0</v>
      </c>
    </row>
    <row r="1822" spans="5:7" x14ac:dyDescent="0.25">
      <c r="E1822" t="s">
        <v>337</v>
      </c>
      <c r="F1822">
        <v>16000</v>
      </c>
      <c r="G1822">
        <v>0</v>
      </c>
    </row>
    <row r="1823" spans="5:7" x14ac:dyDescent="0.25">
      <c r="E1823" t="s">
        <v>337</v>
      </c>
      <c r="F1823">
        <v>0</v>
      </c>
      <c r="G1823">
        <v>0</v>
      </c>
    </row>
    <row r="1824" spans="5:7" x14ac:dyDescent="0.25">
      <c r="E1824" t="s">
        <v>337</v>
      </c>
      <c r="F1824">
        <v>0</v>
      </c>
      <c r="G1824">
        <v>0</v>
      </c>
    </row>
    <row r="1825" spans="5:7" x14ac:dyDescent="0.25">
      <c r="E1825" t="s">
        <v>337</v>
      </c>
      <c r="F1825">
        <v>0</v>
      </c>
      <c r="G1825">
        <v>0</v>
      </c>
    </row>
    <row r="1826" spans="5:7" x14ac:dyDescent="0.25">
      <c r="E1826" t="s">
        <v>337</v>
      </c>
      <c r="F1826">
        <v>0</v>
      </c>
      <c r="G1826">
        <v>0</v>
      </c>
    </row>
    <row r="1827" spans="5:7" x14ac:dyDescent="0.25">
      <c r="E1827" t="s">
        <v>337</v>
      </c>
      <c r="F1827">
        <v>8000</v>
      </c>
      <c r="G1827">
        <v>0</v>
      </c>
    </row>
    <row r="1828" spans="5:7" x14ac:dyDescent="0.25">
      <c r="E1828" t="s">
        <v>337</v>
      </c>
      <c r="F1828">
        <v>5000</v>
      </c>
      <c r="G1828">
        <v>0</v>
      </c>
    </row>
    <row r="1829" spans="5:7" x14ac:dyDescent="0.25">
      <c r="E1829" t="s">
        <v>337</v>
      </c>
      <c r="F1829">
        <v>0</v>
      </c>
      <c r="G1829">
        <v>0</v>
      </c>
    </row>
    <row r="1830" spans="5:7" x14ac:dyDescent="0.25">
      <c r="E1830" t="s">
        <v>337</v>
      </c>
      <c r="F1830">
        <v>0</v>
      </c>
      <c r="G1830">
        <v>0</v>
      </c>
    </row>
    <row r="1831" spans="5:7" x14ac:dyDescent="0.25">
      <c r="E1831" t="s">
        <v>337</v>
      </c>
      <c r="F1831">
        <v>0</v>
      </c>
      <c r="G1831">
        <v>0</v>
      </c>
    </row>
    <row r="1832" spans="5:7" x14ac:dyDescent="0.25">
      <c r="E1832" t="s">
        <v>337</v>
      </c>
      <c r="F1832">
        <v>0</v>
      </c>
      <c r="G1832">
        <v>11000</v>
      </c>
    </row>
    <row r="1833" spans="5:7" x14ac:dyDescent="0.25">
      <c r="E1833" t="s">
        <v>337</v>
      </c>
      <c r="F1833">
        <v>0</v>
      </c>
      <c r="G1833">
        <v>0</v>
      </c>
    </row>
    <row r="1834" spans="5:7" x14ac:dyDescent="0.25">
      <c r="E1834" t="s">
        <v>337</v>
      </c>
      <c r="F1834">
        <v>4000</v>
      </c>
      <c r="G1834">
        <v>0</v>
      </c>
    </row>
    <row r="1835" spans="5:7" x14ac:dyDescent="0.25">
      <c r="E1835" t="s">
        <v>337</v>
      </c>
      <c r="F1835">
        <v>5000</v>
      </c>
      <c r="G1835">
        <v>0</v>
      </c>
    </row>
    <row r="1836" spans="5:7" x14ac:dyDescent="0.25">
      <c r="E1836" t="s">
        <v>337</v>
      </c>
      <c r="F1836">
        <v>0</v>
      </c>
      <c r="G1836">
        <v>0</v>
      </c>
    </row>
    <row r="1837" spans="5:7" x14ac:dyDescent="0.25">
      <c r="E1837" t="s">
        <v>337</v>
      </c>
      <c r="F1837">
        <v>0</v>
      </c>
      <c r="G1837">
        <v>0</v>
      </c>
    </row>
    <row r="1838" spans="5:7" x14ac:dyDescent="0.25">
      <c r="E1838" t="s">
        <v>337</v>
      </c>
      <c r="F1838">
        <v>0</v>
      </c>
      <c r="G1838">
        <v>0</v>
      </c>
    </row>
    <row r="1839" spans="5:7" x14ac:dyDescent="0.25">
      <c r="E1839" t="s">
        <v>337</v>
      </c>
      <c r="F1839">
        <v>0</v>
      </c>
      <c r="G1839">
        <v>0</v>
      </c>
    </row>
    <row r="1840" spans="5:7" x14ac:dyDescent="0.25">
      <c r="E1840" t="s">
        <v>337</v>
      </c>
      <c r="F1840">
        <v>0</v>
      </c>
      <c r="G1840">
        <v>0</v>
      </c>
    </row>
    <row r="1841" spans="5:7" x14ac:dyDescent="0.25">
      <c r="E1841" t="s">
        <v>337</v>
      </c>
      <c r="F1841">
        <v>0</v>
      </c>
      <c r="G1841">
        <v>0</v>
      </c>
    </row>
    <row r="1842" spans="5:7" x14ac:dyDescent="0.25">
      <c r="E1842" t="s">
        <v>337</v>
      </c>
      <c r="F1842">
        <v>0</v>
      </c>
      <c r="G1842">
        <v>10000</v>
      </c>
    </row>
    <row r="1843" spans="5:7" x14ac:dyDescent="0.25">
      <c r="E1843" t="s">
        <v>337</v>
      </c>
      <c r="F1843">
        <v>0</v>
      </c>
      <c r="G1843">
        <v>0</v>
      </c>
    </row>
    <row r="1844" spans="5:7" x14ac:dyDescent="0.25">
      <c r="E1844" t="s">
        <v>337</v>
      </c>
      <c r="F1844">
        <v>0</v>
      </c>
      <c r="G1844">
        <v>0</v>
      </c>
    </row>
    <row r="1845" spans="5:7" x14ac:dyDescent="0.25">
      <c r="E1845" t="s">
        <v>337</v>
      </c>
      <c r="F1845">
        <v>0</v>
      </c>
      <c r="G1845">
        <v>0</v>
      </c>
    </row>
    <row r="1846" spans="5:7" x14ac:dyDescent="0.25">
      <c r="E1846" t="s">
        <v>337</v>
      </c>
      <c r="F1846">
        <v>0</v>
      </c>
      <c r="G1846">
        <v>0</v>
      </c>
    </row>
    <row r="1847" spans="5:7" x14ac:dyDescent="0.25">
      <c r="E1847" t="s">
        <v>337</v>
      </c>
      <c r="F1847">
        <v>0</v>
      </c>
      <c r="G1847">
        <v>0</v>
      </c>
    </row>
    <row r="1848" spans="5:7" x14ac:dyDescent="0.25">
      <c r="E1848" t="s">
        <v>337</v>
      </c>
      <c r="F1848">
        <v>0</v>
      </c>
      <c r="G1848">
        <v>0</v>
      </c>
    </row>
    <row r="1849" spans="5:7" x14ac:dyDescent="0.25">
      <c r="E1849" t="s">
        <v>337</v>
      </c>
      <c r="F1849">
        <v>0</v>
      </c>
      <c r="G1849">
        <v>23000</v>
      </c>
    </row>
    <row r="1850" spans="5:7" x14ac:dyDescent="0.25">
      <c r="E1850" t="s">
        <v>337</v>
      </c>
      <c r="F1850">
        <v>0</v>
      </c>
      <c r="G1850">
        <v>10000</v>
      </c>
    </row>
    <row r="1851" spans="5:7" x14ac:dyDescent="0.25">
      <c r="E1851" t="s">
        <v>337</v>
      </c>
      <c r="F1851">
        <v>0</v>
      </c>
      <c r="G1851">
        <v>12000</v>
      </c>
    </row>
    <row r="1852" spans="5:7" x14ac:dyDescent="0.25">
      <c r="E1852" t="s">
        <v>337</v>
      </c>
      <c r="F1852">
        <v>0</v>
      </c>
      <c r="G1852">
        <v>14000</v>
      </c>
    </row>
    <row r="1853" spans="5:7" x14ac:dyDescent="0.25">
      <c r="E1853" t="s">
        <v>337</v>
      </c>
      <c r="F1853">
        <v>0</v>
      </c>
      <c r="G1853">
        <v>0</v>
      </c>
    </row>
    <row r="1854" spans="5:7" x14ac:dyDescent="0.25">
      <c r="E1854" t="s">
        <v>337</v>
      </c>
      <c r="F1854">
        <v>0</v>
      </c>
      <c r="G1854">
        <v>0</v>
      </c>
    </row>
    <row r="1855" spans="5:7" x14ac:dyDescent="0.25">
      <c r="E1855" t="s">
        <v>337</v>
      </c>
      <c r="F1855">
        <v>0</v>
      </c>
      <c r="G1855">
        <v>0</v>
      </c>
    </row>
    <row r="1856" spans="5:7" x14ac:dyDescent="0.25">
      <c r="E1856" t="s">
        <v>337</v>
      </c>
      <c r="F1856">
        <v>0</v>
      </c>
      <c r="G1856">
        <v>27000</v>
      </c>
    </row>
    <row r="1857" spans="5:7" x14ac:dyDescent="0.25">
      <c r="E1857" t="s">
        <v>337</v>
      </c>
      <c r="F1857">
        <v>0</v>
      </c>
      <c r="G1857">
        <v>10000</v>
      </c>
    </row>
    <row r="1858" spans="5:7" x14ac:dyDescent="0.25">
      <c r="E1858" t="s">
        <v>337</v>
      </c>
      <c r="F1858">
        <v>0</v>
      </c>
      <c r="G1858">
        <v>0</v>
      </c>
    </row>
    <row r="1859" spans="5:7" x14ac:dyDescent="0.25">
      <c r="E1859" t="s">
        <v>337</v>
      </c>
      <c r="F1859">
        <v>3100</v>
      </c>
      <c r="G1859">
        <v>0</v>
      </c>
    </row>
    <row r="1860" spans="5:7" x14ac:dyDescent="0.25">
      <c r="E1860" t="s">
        <v>337</v>
      </c>
      <c r="F1860">
        <v>0</v>
      </c>
      <c r="G1860">
        <v>0</v>
      </c>
    </row>
    <row r="1861" spans="5:7" x14ac:dyDescent="0.25">
      <c r="E1861" t="s">
        <v>337</v>
      </c>
      <c r="F1861">
        <v>0</v>
      </c>
      <c r="G1861">
        <v>0</v>
      </c>
    </row>
    <row r="1862" spans="5:7" x14ac:dyDescent="0.25">
      <c r="E1862" t="s">
        <v>337</v>
      </c>
      <c r="F1862">
        <v>0</v>
      </c>
      <c r="G1862">
        <v>0</v>
      </c>
    </row>
    <row r="1863" spans="5:7" x14ac:dyDescent="0.25">
      <c r="E1863" t="s">
        <v>337</v>
      </c>
      <c r="F1863">
        <v>0</v>
      </c>
      <c r="G1863">
        <v>0</v>
      </c>
    </row>
    <row r="1864" spans="5:7" x14ac:dyDescent="0.25">
      <c r="E1864" t="s">
        <v>337</v>
      </c>
      <c r="F1864">
        <v>0</v>
      </c>
      <c r="G1864">
        <v>0</v>
      </c>
    </row>
    <row r="1865" spans="5:7" x14ac:dyDescent="0.25">
      <c r="E1865" t="s">
        <v>337</v>
      </c>
      <c r="F1865">
        <v>0</v>
      </c>
      <c r="G1865">
        <v>0</v>
      </c>
    </row>
    <row r="1866" spans="5:7" x14ac:dyDescent="0.25">
      <c r="E1866" t="s">
        <v>337</v>
      </c>
      <c r="F1866">
        <v>0</v>
      </c>
      <c r="G1866">
        <v>0</v>
      </c>
    </row>
    <row r="1867" spans="5:7" x14ac:dyDescent="0.25">
      <c r="E1867" t="s">
        <v>337</v>
      </c>
      <c r="F1867">
        <v>0</v>
      </c>
      <c r="G1867">
        <v>0</v>
      </c>
    </row>
    <row r="1868" spans="5:7" x14ac:dyDescent="0.25">
      <c r="E1868" t="s">
        <v>337</v>
      </c>
      <c r="F1868">
        <v>0</v>
      </c>
      <c r="G1868">
        <v>24000</v>
      </c>
    </row>
    <row r="1869" spans="5:7" x14ac:dyDescent="0.25">
      <c r="E1869" t="s">
        <v>337</v>
      </c>
      <c r="F1869">
        <v>0</v>
      </c>
      <c r="G1869">
        <v>0</v>
      </c>
    </row>
    <row r="1870" spans="5:7" x14ac:dyDescent="0.25">
      <c r="E1870" t="s">
        <v>337</v>
      </c>
      <c r="F1870">
        <v>4200</v>
      </c>
      <c r="G1870">
        <v>0</v>
      </c>
    </row>
    <row r="1871" spans="5:7" x14ac:dyDescent="0.25">
      <c r="E1871" t="s">
        <v>337</v>
      </c>
      <c r="F1871">
        <v>0</v>
      </c>
      <c r="G1871">
        <v>17000</v>
      </c>
    </row>
    <row r="1872" spans="5:7" x14ac:dyDescent="0.25">
      <c r="E1872" t="s">
        <v>337</v>
      </c>
      <c r="F1872">
        <v>0</v>
      </c>
      <c r="G1872">
        <v>0</v>
      </c>
    </row>
    <row r="1873" spans="5:7" x14ac:dyDescent="0.25">
      <c r="E1873" t="s">
        <v>339</v>
      </c>
      <c r="F1873">
        <v>25000</v>
      </c>
      <c r="G1873">
        <v>0</v>
      </c>
    </row>
    <row r="1874" spans="5:7" x14ac:dyDescent="0.25">
      <c r="E1874" t="s">
        <v>339</v>
      </c>
      <c r="F1874">
        <v>0</v>
      </c>
      <c r="G1874">
        <v>0</v>
      </c>
    </row>
    <row r="1875" spans="5:7" x14ac:dyDescent="0.25">
      <c r="E1875" t="s">
        <v>339</v>
      </c>
      <c r="F1875">
        <v>0</v>
      </c>
      <c r="G1875">
        <v>0</v>
      </c>
    </row>
    <row r="1876" spans="5:7" x14ac:dyDescent="0.25">
      <c r="E1876" t="s">
        <v>339</v>
      </c>
      <c r="F1876">
        <v>0</v>
      </c>
      <c r="G1876">
        <v>0</v>
      </c>
    </row>
    <row r="1877" spans="5:7" x14ac:dyDescent="0.25">
      <c r="E1877" t="s">
        <v>339</v>
      </c>
      <c r="F1877">
        <v>0</v>
      </c>
      <c r="G1877">
        <v>0</v>
      </c>
    </row>
    <row r="1878" spans="5:7" x14ac:dyDescent="0.25">
      <c r="E1878" t="s">
        <v>339</v>
      </c>
      <c r="F1878">
        <v>0</v>
      </c>
      <c r="G1878">
        <v>18000</v>
      </c>
    </row>
    <row r="1879" spans="5:7" x14ac:dyDescent="0.25">
      <c r="E1879" t="s">
        <v>339</v>
      </c>
      <c r="F1879">
        <v>0</v>
      </c>
      <c r="G1879">
        <v>16000</v>
      </c>
    </row>
    <row r="1880" spans="5:7" x14ac:dyDescent="0.25">
      <c r="E1880" t="s">
        <v>339</v>
      </c>
      <c r="F1880">
        <v>0</v>
      </c>
      <c r="G1880">
        <v>0</v>
      </c>
    </row>
    <row r="1881" spans="5:7" x14ac:dyDescent="0.25">
      <c r="E1881" t="s">
        <v>339</v>
      </c>
      <c r="F1881">
        <v>0</v>
      </c>
      <c r="G1881">
        <v>0</v>
      </c>
    </row>
    <row r="1882" spans="5:7" x14ac:dyDescent="0.25">
      <c r="E1882" t="s">
        <v>339</v>
      </c>
      <c r="F1882">
        <v>0</v>
      </c>
      <c r="G1882">
        <v>0</v>
      </c>
    </row>
    <row r="1883" spans="5:7" x14ac:dyDescent="0.25">
      <c r="E1883" t="s">
        <v>339</v>
      </c>
      <c r="F1883">
        <v>0</v>
      </c>
      <c r="G1883">
        <v>0</v>
      </c>
    </row>
    <row r="1884" spans="5:7" x14ac:dyDescent="0.25">
      <c r="E1884" t="s">
        <v>339</v>
      </c>
      <c r="F1884">
        <v>0</v>
      </c>
      <c r="G1884">
        <v>0</v>
      </c>
    </row>
    <row r="1885" spans="5:7" x14ac:dyDescent="0.25">
      <c r="E1885" t="s">
        <v>339</v>
      </c>
      <c r="F1885">
        <v>0</v>
      </c>
      <c r="G1885">
        <v>0</v>
      </c>
    </row>
    <row r="1886" spans="5:7" x14ac:dyDescent="0.25">
      <c r="E1886" t="s">
        <v>339</v>
      </c>
      <c r="F1886">
        <v>0</v>
      </c>
      <c r="G1886">
        <v>20000</v>
      </c>
    </row>
    <row r="1887" spans="5:7" x14ac:dyDescent="0.25">
      <c r="E1887" t="s">
        <v>339</v>
      </c>
      <c r="F1887">
        <v>0</v>
      </c>
      <c r="G1887">
        <v>0</v>
      </c>
    </row>
    <row r="1888" spans="5:7" x14ac:dyDescent="0.25">
      <c r="E1888" t="s">
        <v>339</v>
      </c>
      <c r="F1888">
        <v>0</v>
      </c>
      <c r="G1888">
        <v>0</v>
      </c>
    </row>
    <row r="1889" spans="5:7" x14ac:dyDescent="0.25">
      <c r="E1889" t="s">
        <v>339</v>
      </c>
      <c r="F1889">
        <v>0</v>
      </c>
      <c r="G1889">
        <v>0</v>
      </c>
    </row>
    <row r="1890" spans="5:7" x14ac:dyDescent="0.25">
      <c r="E1890" t="s">
        <v>339</v>
      </c>
      <c r="F1890">
        <v>0</v>
      </c>
      <c r="G1890">
        <v>0</v>
      </c>
    </row>
    <row r="1891" spans="5:7" x14ac:dyDescent="0.25">
      <c r="E1891" t="s">
        <v>339</v>
      </c>
      <c r="F1891">
        <v>0</v>
      </c>
      <c r="G1891">
        <v>0</v>
      </c>
    </row>
    <row r="1892" spans="5:7" x14ac:dyDescent="0.25">
      <c r="E1892" t="s">
        <v>339</v>
      </c>
      <c r="F1892">
        <v>6000</v>
      </c>
      <c r="G1892">
        <v>0</v>
      </c>
    </row>
    <row r="1893" spans="5:7" x14ac:dyDescent="0.25">
      <c r="E1893" t="s">
        <v>339</v>
      </c>
      <c r="F1893">
        <v>0</v>
      </c>
      <c r="G1893">
        <v>0</v>
      </c>
    </row>
    <row r="1894" spans="5:7" x14ac:dyDescent="0.25">
      <c r="E1894" t="s">
        <v>339</v>
      </c>
      <c r="F1894">
        <v>0</v>
      </c>
      <c r="G1894">
        <v>0</v>
      </c>
    </row>
    <row r="1895" spans="5:7" x14ac:dyDescent="0.25">
      <c r="E1895" t="s">
        <v>339</v>
      </c>
      <c r="F1895">
        <v>0</v>
      </c>
      <c r="G1895">
        <v>0</v>
      </c>
    </row>
    <row r="1896" spans="5:7" x14ac:dyDescent="0.25">
      <c r="E1896" t="s">
        <v>339</v>
      </c>
      <c r="F1896">
        <v>0</v>
      </c>
      <c r="G1896">
        <v>0</v>
      </c>
    </row>
    <row r="1897" spans="5:7" x14ac:dyDescent="0.25">
      <c r="E1897" t="s">
        <v>339</v>
      </c>
      <c r="F1897">
        <v>0</v>
      </c>
      <c r="G1897">
        <v>14000</v>
      </c>
    </row>
    <row r="1898" spans="5:7" x14ac:dyDescent="0.25">
      <c r="E1898" t="s">
        <v>339</v>
      </c>
      <c r="F1898">
        <v>0</v>
      </c>
      <c r="G1898">
        <v>0</v>
      </c>
    </row>
    <row r="1899" spans="5:7" x14ac:dyDescent="0.25">
      <c r="E1899" t="s">
        <v>339</v>
      </c>
      <c r="F1899">
        <v>0</v>
      </c>
      <c r="G1899">
        <v>0</v>
      </c>
    </row>
    <row r="1900" spans="5:7" x14ac:dyDescent="0.25">
      <c r="E1900" t="s">
        <v>339</v>
      </c>
      <c r="F1900">
        <v>0</v>
      </c>
      <c r="G1900">
        <v>0</v>
      </c>
    </row>
    <row r="1901" spans="5:7" x14ac:dyDescent="0.25">
      <c r="E1901" t="s">
        <v>339</v>
      </c>
      <c r="F1901">
        <v>0</v>
      </c>
      <c r="G1901">
        <v>0</v>
      </c>
    </row>
    <row r="1902" spans="5:7" x14ac:dyDescent="0.25">
      <c r="E1902" t="s">
        <v>342</v>
      </c>
      <c r="F1902">
        <v>8000</v>
      </c>
      <c r="G1902">
        <v>0</v>
      </c>
    </row>
    <row r="1903" spans="5:7" x14ac:dyDescent="0.25">
      <c r="E1903" t="s">
        <v>342</v>
      </c>
      <c r="F1903">
        <v>0</v>
      </c>
      <c r="G1903">
        <v>0</v>
      </c>
    </row>
    <row r="1904" spans="5:7" x14ac:dyDescent="0.25">
      <c r="E1904" t="s">
        <v>342</v>
      </c>
      <c r="F1904">
        <v>0</v>
      </c>
      <c r="G1904">
        <v>0</v>
      </c>
    </row>
    <row r="1905" spans="5:7" x14ac:dyDescent="0.25">
      <c r="E1905" t="s">
        <v>342</v>
      </c>
      <c r="F1905">
        <v>4000</v>
      </c>
      <c r="G1905">
        <v>0</v>
      </c>
    </row>
    <row r="1906" spans="5:7" x14ac:dyDescent="0.25">
      <c r="E1906" t="s">
        <v>342</v>
      </c>
      <c r="F1906">
        <v>0</v>
      </c>
      <c r="G1906">
        <v>0</v>
      </c>
    </row>
    <row r="1907" spans="5:7" x14ac:dyDescent="0.25">
      <c r="E1907" t="s">
        <v>342</v>
      </c>
      <c r="F1907">
        <v>0</v>
      </c>
      <c r="G1907">
        <v>0</v>
      </c>
    </row>
    <row r="1908" spans="5:7" x14ac:dyDescent="0.25">
      <c r="E1908" t="s">
        <v>342</v>
      </c>
      <c r="F1908">
        <v>0</v>
      </c>
      <c r="G1908">
        <v>0</v>
      </c>
    </row>
    <row r="1909" spans="5:7" x14ac:dyDescent="0.25">
      <c r="E1909" t="s">
        <v>342</v>
      </c>
      <c r="F1909">
        <v>0</v>
      </c>
      <c r="G1909">
        <v>0</v>
      </c>
    </row>
    <row r="1910" spans="5:7" x14ac:dyDescent="0.25">
      <c r="E1910" t="s">
        <v>342</v>
      </c>
      <c r="F1910">
        <v>0</v>
      </c>
      <c r="G1910">
        <v>0</v>
      </c>
    </row>
    <row r="1911" spans="5:7" x14ac:dyDescent="0.25">
      <c r="E1911" t="s">
        <v>342</v>
      </c>
      <c r="F1911">
        <v>0</v>
      </c>
      <c r="G1911">
        <v>0</v>
      </c>
    </row>
    <row r="1912" spans="5:7" x14ac:dyDescent="0.25">
      <c r="E1912" t="s">
        <v>342</v>
      </c>
      <c r="F1912">
        <v>0</v>
      </c>
      <c r="G1912">
        <v>0</v>
      </c>
    </row>
    <row r="1913" spans="5:7" x14ac:dyDescent="0.25">
      <c r="E1913" t="s">
        <v>342</v>
      </c>
      <c r="F1913">
        <v>16000</v>
      </c>
      <c r="G1913">
        <v>0</v>
      </c>
    </row>
    <row r="1914" spans="5:7" x14ac:dyDescent="0.25">
      <c r="E1914" t="s">
        <v>342</v>
      </c>
      <c r="F1914">
        <v>0</v>
      </c>
      <c r="G1914">
        <v>15000</v>
      </c>
    </row>
    <row r="1915" spans="5:7" x14ac:dyDescent="0.25">
      <c r="E1915" t="s">
        <v>342</v>
      </c>
      <c r="F1915">
        <v>0</v>
      </c>
      <c r="G1915">
        <v>0</v>
      </c>
    </row>
    <row r="1916" spans="5:7" x14ac:dyDescent="0.25">
      <c r="E1916" t="s">
        <v>342</v>
      </c>
      <c r="F1916">
        <v>0</v>
      </c>
      <c r="G1916">
        <v>6000</v>
      </c>
    </row>
    <row r="1917" spans="5:7" x14ac:dyDescent="0.25">
      <c r="E1917" t="s">
        <v>342</v>
      </c>
      <c r="F1917">
        <v>0</v>
      </c>
      <c r="G1917">
        <v>0</v>
      </c>
    </row>
    <row r="1918" spans="5:7" x14ac:dyDescent="0.25">
      <c r="E1918" t="s">
        <v>342</v>
      </c>
      <c r="F1918">
        <v>0</v>
      </c>
      <c r="G1918">
        <v>24000</v>
      </c>
    </row>
    <row r="1919" spans="5:7" x14ac:dyDescent="0.25">
      <c r="E1919" t="s">
        <v>342</v>
      </c>
      <c r="F1919">
        <v>16000</v>
      </c>
      <c r="G1919">
        <v>0</v>
      </c>
    </row>
    <row r="1920" spans="5:7" x14ac:dyDescent="0.25">
      <c r="E1920" t="s">
        <v>342</v>
      </c>
      <c r="F1920">
        <v>0</v>
      </c>
      <c r="G1920">
        <v>0</v>
      </c>
    </row>
    <row r="1921" spans="5:7" x14ac:dyDescent="0.25">
      <c r="E1921" t="s">
        <v>342</v>
      </c>
      <c r="F1921">
        <v>8000</v>
      </c>
      <c r="G1921">
        <v>0</v>
      </c>
    </row>
    <row r="1922" spans="5:7" x14ac:dyDescent="0.25">
      <c r="E1922" t="s">
        <v>342</v>
      </c>
      <c r="F1922">
        <v>0</v>
      </c>
      <c r="G1922">
        <v>0</v>
      </c>
    </row>
    <row r="1923" spans="5:7" x14ac:dyDescent="0.25">
      <c r="E1923" t="s">
        <v>342</v>
      </c>
      <c r="F1923">
        <v>0</v>
      </c>
      <c r="G1923">
        <v>0</v>
      </c>
    </row>
    <row r="1924" spans="5:7" x14ac:dyDescent="0.25">
      <c r="E1924" t="s">
        <v>342</v>
      </c>
      <c r="F1924">
        <v>0</v>
      </c>
      <c r="G1924">
        <v>15000</v>
      </c>
    </row>
    <row r="1925" spans="5:7" x14ac:dyDescent="0.25">
      <c r="E1925" t="s">
        <v>342</v>
      </c>
      <c r="F1925">
        <v>0</v>
      </c>
      <c r="G1925">
        <v>0</v>
      </c>
    </row>
    <row r="1926" spans="5:7" x14ac:dyDescent="0.25">
      <c r="E1926" t="s">
        <v>342</v>
      </c>
      <c r="F1926">
        <v>0</v>
      </c>
      <c r="G1926">
        <v>6000</v>
      </c>
    </row>
    <row r="1927" spans="5:7" x14ac:dyDescent="0.25">
      <c r="E1927" t="s">
        <v>342</v>
      </c>
      <c r="F1927">
        <v>0</v>
      </c>
      <c r="G1927">
        <v>0</v>
      </c>
    </row>
    <row r="1928" spans="5:7" x14ac:dyDescent="0.25">
      <c r="E1928" t="s">
        <v>342</v>
      </c>
      <c r="F1928">
        <v>0</v>
      </c>
      <c r="G1928">
        <v>0</v>
      </c>
    </row>
    <row r="1929" spans="5:7" x14ac:dyDescent="0.25">
      <c r="E1929" t="s">
        <v>342</v>
      </c>
      <c r="F1929">
        <v>0</v>
      </c>
      <c r="G1929">
        <v>0</v>
      </c>
    </row>
    <row r="1930" spans="5:7" x14ac:dyDescent="0.25">
      <c r="E1930" t="s">
        <v>342</v>
      </c>
      <c r="F1930">
        <v>0</v>
      </c>
      <c r="G1930">
        <v>6000</v>
      </c>
    </row>
    <row r="1931" spans="5:7" x14ac:dyDescent="0.25">
      <c r="E1931" t="s">
        <v>342</v>
      </c>
      <c r="F1931">
        <v>0</v>
      </c>
      <c r="G1931">
        <v>0</v>
      </c>
    </row>
    <row r="1932" spans="5:7" x14ac:dyDescent="0.25">
      <c r="E1932" t="s">
        <v>342</v>
      </c>
      <c r="F1932">
        <v>0</v>
      </c>
      <c r="G1932">
        <v>0</v>
      </c>
    </row>
    <row r="1933" spans="5:7" x14ac:dyDescent="0.25">
      <c r="E1933" t="s">
        <v>342</v>
      </c>
      <c r="F1933">
        <v>0</v>
      </c>
      <c r="G1933">
        <v>0</v>
      </c>
    </row>
    <row r="1934" spans="5:7" x14ac:dyDescent="0.25">
      <c r="E1934" t="s">
        <v>342</v>
      </c>
      <c r="F1934">
        <v>8000</v>
      </c>
      <c r="G1934">
        <v>0</v>
      </c>
    </row>
    <row r="1935" spans="5:7" x14ac:dyDescent="0.25">
      <c r="E1935" t="s">
        <v>342</v>
      </c>
      <c r="F1935">
        <v>0</v>
      </c>
      <c r="G1935">
        <v>0</v>
      </c>
    </row>
    <row r="1936" spans="5:7" x14ac:dyDescent="0.25">
      <c r="E1936" t="s">
        <v>360</v>
      </c>
      <c r="F1936">
        <v>7000</v>
      </c>
      <c r="G1936">
        <v>0</v>
      </c>
    </row>
    <row r="1937" spans="5:7" x14ac:dyDescent="0.25">
      <c r="E1937" t="s">
        <v>360</v>
      </c>
      <c r="F1937">
        <v>15000</v>
      </c>
      <c r="G1937">
        <v>0</v>
      </c>
    </row>
    <row r="1938" spans="5:7" x14ac:dyDescent="0.25">
      <c r="E1938" t="s">
        <v>360</v>
      </c>
      <c r="F1938">
        <v>18000</v>
      </c>
      <c r="G1938">
        <v>0</v>
      </c>
    </row>
    <row r="1939" spans="5:7" x14ac:dyDescent="0.25">
      <c r="E1939" t="s">
        <v>360</v>
      </c>
      <c r="F1939">
        <v>17000</v>
      </c>
      <c r="G1939">
        <v>0</v>
      </c>
    </row>
    <row r="1940" spans="5:7" x14ac:dyDescent="0.25">
      <c r="E1940" t="s">
        <v>360</v>
      </c>
      <c r="F1940">
        <v>20000</v>
      </c>
      <c r="G1940">
        <v>0</v>
      </c>
    </row>
    <row r="1941" spans="5:7" x14ac:dyDescent="0.25">
      <c r="E1941" t="s">
        <v>360</v>
      </c>
      <c r="F1941">
        <v>13000</v>
      </c>
      <c r="G1941">
        <v>0</v>
      </c>
    </row>
    <row r="1942" spans="5:7" x14ac:dyDescent="0.25">
      <c r="E1942" t="s">
        <v>360</v>
      </c>
      <c r="F1942">
        <v>0</v>
      </c>
      <c r="G1942">
        <v>0</v>
      </c>
    </row>
    <row r="1943" spans="5:7" x14ac:dyDescent="0.25">
      <c r="E1943" t="s">
        <v>360</v>
      </c>
      <c r="F1943">
        <v>0</v>
      </c>
      <c r="G1943">
        <v>0</v>
      </c>
    </row>
    <row r="1944" spans="5:7" x14ac:dyDescent="0.25">
      <c r="E1944" t="s">
        <v>360</v>
      </c>
      <c r="F1944">
        <v>0</v>
      </c>
      <c r="G1944">
        <v>0</v>
      </c>
    </row>
    <row r="1945" spans="5:7" x14ac:dyDescent="0.25">
      <c r="E1945" t="s">
        <v>360</v>
      </c>
      <c r="F1945">
        <v>12000</v>
      </c>
      <c r="G1945">
        <v>0</v>
      </c>
    </row>
    <row r="1946" spans="5:7" x14ac:dyDescent="0.25">
      <c r="E1946" t="s">
        <v>360</v>
      </c>
      <c r="F1946">
        <v>40000</v>
      </c>
      <c r="G1946">
        <v>0</v>
      </c>
    </row>
    <row r="1947" spans="5:7" x14ac:dyDescent="0.25">
      <c r="E1947" t="s">
        <v>360</v>
      </c>
      <c r="F1947">
        <v>40000</v>
      </c>
      <c r="G1947">
        <v>0</v>
      </c>
    </row>
    <row r="1948" spans="5:7" x14ac:dyDescent="0.25">
      <c r="E1948" t="s">
        <v>360</v>
      </c>
      <c r="F1948">
        <v>7000</v>
      </c>
      <c r="G1948">
        <v>0</v>
      </c>
    </row>
    <row r="1949" spans="5:7" x14ac:dyDescent="0.25">
      <c r="E1949" t="s">
        <v>360</v>
      </c>
      <c r="F1949">
        <v>22000</v>
      </c>
      <c r="G1949">
        <v>0</v>
      </c>
    </row>
    <row r="1950" spans="5:7" x14ac:dyDescent="0.25">
      <c r="E1950" t="s">
        <v>360</v>
      </c>
      <c r="F1950">
        <v>9500</v>
      </c>
      <c r="G1950">
        <v>0</v>
      </c>
    </row>
    <row r="1951" spans="5:7" x14ac:dyDescent="0.25">
      <c r="E1951" t="s">
        <v>428</v>
      </c>
      <c r="F1951">
        <v>0</v>
      </c>
      <c r="G1951">
        <v>8000</v>
      </c>
    </row>
    <row r="1952" spans="5:7" x14ac:dyDescent="0.25">
      <c r="E1952" t="s">
        <v>428</v>
      </c>
      <c r="F1952">
        <v>0</v>
      </c>
      <c r="G1952">
        <v>0</v>
      </c>
    </row>
    <row r="1953" spans="5:7" x14ac:dyDescent="0.25">
      <c r="E1953" t="s">
        <v>428</v>
      </c>
      <c r="F1953">
        <v>0</v>
      </c>
      <c r="G1953">
        <v>16000</v>
      </c>
    </row>
    <row r="1954" spans="5:7" x14ac:dyDescent="0.25">
      <c r="E1954" t="s">
        <v>428</v>
      </c>
      <c r="F1954">
        <v>0</v>
      </c>
      <c r="G1954">
        <v>8000</v>
      </c>
    </row>
    <row r="1955" spans="5:7" x14ac:dyDescent="0.25">
      <c r="E1955" t="s">
        <v>428</v>
      </c>
      <c r="F1955">
        <v>0</v>
      </c>
      <c r="G1955">
        <v>0</v>
      </c>
    </row>
    <row r="1956" spans="5:7" x14ac:dyDescent="0.25">
      <c r="E1956" t="s">
        <v>428</v>
      </c>
      <c r="F1956">
        <v>0</v>
      </c>
      <c r="G1956">
        <v>8000</v>
      </c>
    </row>
    <row r="1957" spans="5:7" x14ac:dyDescent="0.25">
      <c r="E1957" t="s">
        <v>428</v>
      </c>
      <c r="F1957">
        <v>0</v>
      </c>
      <c r="G1957">
        <v>4000</v>
      </c>
    </row>
    <row r="1958" spans="5:7" x14ac:dyDescent="0.25">
      <c r="E1958" t="s">
        <v>428</v>
      </c>
      <c r="F1958">
        <v>0</v>
      </c>
      <c r="G1958">
        <v>8000</v>
      </c>
    </row>
    <row r="1959" spans="5:7" x14ac:dyDescent="0.25">
      <c r="E1959" t="s">
        <v>428</v>
      </c>
      <c r="F1959">
        <v>0</v>
      </c>
      <c r="G1959">
        <v>8000</v>
      </c>
    </row>
    <row r="1960" spans="5:7" x14ac:dyDescent="0.25">
      <c r="E1960" t="s">
        <v>428</v>
      </c>
      <c r="F1960">
        <v>0</v>
      </c>
      <c r="G1960">
        <v>0</v>
      </c>
    </row>
    <row r="1961" spans="5:7" x14ac:dyDescent="0.25">
      <c r="E1961" t="s">
        <v>428</v>
      </c>
      <c r="F1961">
        <v>0</v>
      </c>
      <c r="G1961">
        <v>8000</v>
      </c>
    </row>
    <row r="1962" spans="5:7" x14ac:dyDescent="0.25">
      <c r="E1962" t="s">
        <v>428</v>
      </c>
      <c r="F1962">
        <v>0</v>
      </c>
      <c r="G1962">
        <v>0</v>
      </c>
    </row>
    <row r="1963" spans="5:7" x14ac:dyDescent="0.25">
      <c r="E1963" t="s">
        <v>364</v>
      </c>
      <c r="F1963">
        <v>0</v>
      </c>
      <c r="G1963">
        <v>0</v>
      </c>
    </row>
    <row r="1964" spans="5:7" x14ac:dyDescent="0.25">
      <c r="E1964" t="s">
        <v>364</v>
      </c>
      <c r="F1964">
        <v>0</v>
      </c>
      <c r="G1964">
        <v>0</v>
      </c>
    </row>
    <row r="1965" spans="5:7" x14ac:dyDescent="0.25">
      <c r="E1965" t="s">
        <v>364</v>
      </c>
      <c r="F1965">
        <v>16000</v>
      </c>
      <c r="G1965">
        <v>0</v>
      </c>
    </row>
    <row r="1966" spans="5:7" x14ac:dyDescent="0.25">
      <c r="E1966" t="s">
        <v>364</v>
      </c>
      <c r="F1966">
        <v>3100</v>
      </c>
      <c r="G1966">
        <v>0</v>
      </c>
    </row>
    <row r="1967" spans="5:7" x14ac:dyDescent="0.25">
      <c r="E1967" t="s">
        <v>364</v>
      </c>
      <c r="F1967">
        <v>0</v>
      </c>
      <c r="G1967">
        <v>0</v>
      </c>
    </row>
    <row r="1968" spans="5:7" x14ac:dyDescent="0.25">
      <c r="E1968" t="s">
        <v>364</v>
      </c>
      <c r="F1968">
        <v>0</v>
      </c>
      <c r="G1968">
        <v>30000</v>
      </c>
    </row>
    <row r="1969" spans="5:7" x14ac:dyDescent="0.25">
      <c r="E1969" t="s">
        <v>364</v>
      </c>
      <c r="F1969">
        <v>0</v>
      </c>
      <c r="G1969">
        <v>0</v>
      </c>
    </row>
    <row r="1970" spans="5:7" x14ac:dyDescent="0.25">
      <c r="E1970" t="s">
        <v>364</v>
      </c>
      <c r="F1970">
        <v>0</v>
      </c>
      <c r="G1970">
        <v>0</v>
      </c>
    </row>
    <row r="1971" spans="5:7" x14ac:dyDescent="0.25">
      <c r="E1971" t="s">
        <v>364</v>
      </c>
      <c r="F1971">
        <v>0</v>
      </c>
      <c r="G1971">
        <v>5000</v>
      </c>
    </row>
    <row r="1972" spans="5:7" x14ac:dyDescent="0.25">
      <c r="E1972" t="s">
        <v>364</v>
      </c>
      <c r="F1972">
        <v>0</v>
      </c>
      <c r="G1972">
        <v>5000</v>
      </c>
    </row>
    <row r="1973" spans="5:7" x14ac:dyDescent="0.25">
      <c r="E1973" t="s">
        <v>364</v>
      </c>
      <c r="F1973">
        <v>4000</v>
      </c>
      <c r="G1973">
        <v>8000</v>
      </c>
    </row>
    <row r="1974" spans="5:7" x14ac:dyDescent="0.25">
      <c r="E1974" t="s">
        <v>364</v>
      </c>
      <c r="F1974">
        <v>0</v>
      </c>
      <c r="G1974">
        <v>0</v>
      </c>
    </row>
    <row r="1975" spans="5:7" x14ac:dyDescent="0.25">
      <c r="E1975" t="s">
        <v>364</v>
      </c>
      <c r="F1975">
        <v>0</v>
      </c>
      <c r="G1975">
        <v>30000</v>
      </c>
    </row>
    <row r="1976" spans="5:7" x14ac:dyDescent="0.25">
      <c r="E1976" t="s">
        <v>364</v>
      </c>
      <c r="F1976">
        <v>0</v>
      </c>
      <c r="G1976">
        <v>6000</v>
      </c>
    </row>
    <row r="1977" spans="5:7" x14ac:dyDescent="0.25">
      <c r="E1977" t="s">
        <v>364</v>
      </c>
      <c r="F1977">
        <v>0</v>
      </c>
      <c r="G1977">
        <v>30000</v>
      </c>
    </row>
    <row r="1978" spans="5:7" x14ac:dyDescent="0.25">
      <c r="E1978" t="s">
        <v>364</v>
      </c>
      <c r="F1978">
        <v>8000</v>
      </c>
      <c r="G1978">
        <v>0</v>
      </c>
    </row>
    <row r="1979" spans="5:7" x14ac:dyDescent="0.25">
      <c r="E1979" t="s">
        <v>364</v>
      </c>
      <c r="F1979">
        <v>0</v>
      </c>
      <c r="G1979">
        <v>17000</v>
      </c>
    </row>
    <row r="1980" spans="5:7" x14ac:dyDescent="0.25">
      <c r="E1980" t="s">
        <v>364</v>
      </c>
      <c r="F1980">
        <v>16000</v>
      </c>
      <c r="G1980">
        <v>0</v>
      </c>
    </row>
    <row r="1981" spans="5:7" x14ac:dyDescent="0.25">
      <c r="E1981" t="s">
        <v>364</v>
      </c>
      <c r="F1981">
        <v>0</v>
      </c>
      <c r="G1981">
        <v>20000</v>
      </c>
    </row>
    <row r="1982" spans="5:7" x14ac:dyDescent="0.25">
      <c r="E1982" t="s">
        <v>364</v>
      </c>
      <c r="F1982">
        <v>0</v>
      </c>
      <c r="G1982">
        <v>0</v>
      </c>
    </row>
    <row r="1983" spans="5:7" x14ac:dyDescent="0.25">
      <c r="E1983" t="s">
        <v>364</v>
      </c>
      <c r="F1983">
        <v>0</v>
      </c>
      <c r="G1983">
        <v>0</v>
      </c>
    </row>
    <row r="1984" spans="5:7" x14ac:dyDescent="0.25">
      <c r="E1984" t="s">
        <v>364</v>
      </c>
      <c r="F1984">
        <v>0</v>
      </c>
      <c r="G1984">
        <v>0</v>
      </c>
    </row>
    <row r="1985" spans="5:7" x14ac:dyDescent="0.25">
      <c r="E1985" t="s">
        <v>364</v>
      </c>
      <c r="F1985">
        <v>0</v>
      </c>
      <c r="G1985">
        <v>27000</v>
      </c>
    </row>
    <row r="1986" spans="5:7" x14ac:dyDescent="0.25">
      <c r="E1986" t="s">
        <v>364</v>
      </c>
      <c r="F1986">
        <v>0</v>
      </c>
      <c r="G1986">
        <v>22000</v>
      </c>
    </row>
    <row r="1987" spans="5:7" x14ac:dyDescent="0.25">
      <c r="E1987" t="s">
        <v>364</v>
      </c>
      <c r="F1987">
        <v>0</v>
      </c>
      <c r="G1987">
        <v>0</v>
      </c>
    </row>
    <row r="1988" spans="5:7" x14ac:dyDescent="0.25">
      <c r="E1988" t="s">
        <v>364</v>
      </c>
      <c r="F1988">
        <v>0</v>
      </c>
      <c r="G1988">
        <v>0</v>
      </c>
    </row>
    <row r="1989" spans="5:7" x14ac:dyDescent="0.25">
      <c r="E1989" t="s">
        <v>364</v>
      </c>
      <c r="F1989">
        <v>0</v>
      </c>
      <c r="G1989">
        <v>0</v>
      </c>
    </row>
    <row r="1990" spans="5:7" x14ac:dyDescent="0.25">
      <c r="E1990" t="s">
        <v>364</v>
      </c>
      <c r="F1990">
        <v>0</v>
      </c>
      <c r="G1990">
        <v>0</v>
      </c>
    </row>
    <row r="1991" spans="5:7" x14ac:dyDescent="0.25">
      <c r="E1991" t="s">
        <v>364</v>
      </c>
      <c r="F1991">
        <v>2100</v>
      </c>
      <c r="G1991">
        <v>0</v>
      </c>
    </row>
    <row r="1992" spans="5:7" x14ac:dyDescent="0.25">
      <c r="E1992" t="s">
        <v>366</v>
      </c>
      <c r="F1992">
        <v>0</v>
      </c>
      <c r="G1992">
        <v>17000</v>
      </c>
    </row>
    <row r="1993" spans="5:7" x14ac:dyDescent="0.25">
      <c r="E1993" t="s">
        <v>366</v>
      </c>
      <c r="F1993">
        <v>0</v>
      </c>
      <c r="G1993">
        <v>1600</v>
      </c>
    </row>
    <row r="1994" spans="5:7" x14ac:dyDescent="0.25">
      <c r="E1994" t="s">
        <v>366</v>
      </c>
      <c r="F1994">
        <v>0</v>
      </c>
      <c r="G1994">
        <v>3000</v>
      </c>
    </row>
    <row r="1995" spans="5:7" x14ac:dyDescent="0.25">
      <c r="E1995" t="s">
        <v>366</v>
      </c>
      <c r="F1995">
        <v>0</v>
      </c>
      <c r="G1995">
        <v>1600</v>
      </c>
    </row>
    <row r="1996" spans="5:7" x14ac:dyDescent="0.25">
      <c r="E1996" t="s">
        <v>366</v>
      </c>
      <c r="F1996">
        <v>0</v>
      </c>
      <c r="G1996">
        <v>0</v>
      </c>
    </row>
    <row r="1997" spans="5:7" x14ac:dyDescent="0.25">
      <c r="E1997" t="s">
        <v>366</v>
      </c>
      <c r="F1997">
        <v>0</v>
      </c>
      <c r="G1997">
        <v>3000</v>
      </c>
    </row>
    <row r="1998" spans="5:7" x14ac:dyDescent="0.25">
      <c r="E1998" t="s">
        <v>366</v>
      </c>
      <c r="F1998">
        <v>0</v>
      </c>
      <c r="G1998">
        <v>1600</v>
      </c>
    </row>
    <row r="1999" spans="5:7" x14ac:dyDescent="0.25">
      <c r="E1999" t="s">
        <v>366</v>
      </c>
      <c r="F1999">
        <v>0</v>
      </c>
      <c r="G1999">
        <v>4000</v>
      </c>
    </row>
    <row r="2000" spans="5:7" x14ac:dyDescent="0.25">
      <c r="E2000" t="s">
        <v>368</v>
      </c>
      <c r="F2000">
        <v>0</v>
      </c>
      <c r="G2000">
        <v>7000</v>
      </c>
    </row>
    <row r="2001" spans="5:7" x14ac:dyDescent="0.25">
      <c r="E2001" t="s">
        <v>368</v>
      </c>
      <c r="F2001">
        <v>0</v>
      </c>
      <c r="G2001">
        <v>7000</v>
      </c>
    </row>
    <row r="2002" spans="5:7" x14ac:dyDescent="0.25">
      <c r="E2002" t="s">
        <v>368</v>
      </c>
      <c r="F2002">
        <v>16000</v>
      </c>
      <c r="G2002">
        <v>0</v>
      </c>
    </row>
    <row r="2003" spans="5:7" x14ac:dyDescent="0.25">
      <c r="E2003" t="s">
        <v>370</v>
      </c>
      <c r="F2003">
        <v>8000</v>
      </c>
      <c r="G2003">
        <v>0</v>
      </c>
    </row>
    <row r="2004" spans="5:7" x14ac:dyDescent="0.25">
      <c r="E2004" t="s">
        <v>462</v>
      </c>
      <c r="F2004">
        <v>0</v>
      </c>
      <c r="G2004">
        <v>0</v>
      </c>
    </row>
    <row r="2005" spans="5:7" x14ac:dyDescent="0.25">
      <c r="E2005" t="s">
        <v>462</v>
      </c>
      <c r="F2005">
        <v>0</v>
      </c>
      <c r="G2005">
        <v>0</v>
      </c>
    </row>
    <row r="2006" spans="5:7" x14ac:dyDescent="0.25">
      <c r="E2006" t="s">
        <v>462</v>
      </c>
      <c r="F2006">
        <v>0</v>
      </c>
      <c r="G2006">
        <v>0</v>
      </c>
    </row>
    <row r="2007" spans="5:7" x14ac:dyDescent="0.25">
      <c r="E2007" t="s">
        <v>511</v>
      </c>
      <c r="F2007">
        <v>0</v>
      </c>
      <c r="G2007">
        <v>30000</v>
      </c>
    </row>
    <row r="2008" spans="5:7" x14ac:dyDescent="0.25">
      <c r="E2008" t="s">
        <v>513</v>
      </c>
      <c r="F2008">
        <v>0</v>
      </c>
      <c r="G2008">
        <v>4000</v>
      </c>
    </row>
    <row r="2009" spans="5:7" x14ac:dyDescent="0.25">
      <c r="E2009" t="s">
        <v>513</v>
      </c>
      <c r="F2009">
        <v>0</v>
      </c>
      <c r="G2009">
        <v>3000</v>
      </c>
    </row>
    <row r="2010" spans="5:7" x14ac:dyDescent="0.25">
      <c r="E2010" t="s">
        <v>513</v>
      </c>
      <c r="F2010">
        <v>0</v>
      </c>
      <c r="G2010">
        <v>2600</v>
      </c>
    </row>
    <row r="2011" spans="5:7" x14ac:dyDescent="0.25">
      <c r="E2011" t="s">
        <v>513</v>
      </c>
      <c r="F2011">
        <v>0</v>
      </c>
      <c r="G2011">
        <v>3000</v>
      </c>
    </row>
    <row r="2012" spans="5:7" x14ac:dyDescent="0.25">
      <c r="E2012" t="s">
        <v>513</v>
      </c>
      <c r="F2012">
        <v>0</v>
      </c>
      <c r="G2012">
        <v>2600</v>
      </c>
    </row>
    <row r="2013" spans="5:7" x14ac:dyDescent="0.25">
      <c r="E2013" t="s">
        <v>513</v>
      </c>
      <c r="F2013">
        <v>0</v>
      </c>
      <c r="G2013">
        <v>0</v>
      </c>
    </row>
    <row r="2014" spans="5:7" x14ac:dyDescent="0.25">
      <c r="E2014" t="s">
        <v>513</v>
      </c>
      <c r="F2014">
        <v>0</v>
      </c>
      <c r="G2014">
        <v>3000</v>
      </c>
    </row>
    <row r="2015" spans="5:7" x14ac:dyDescent="0.25">
      <c r="E2015" t="s">
        <v>372</v>
      </c>
      <c r="F2015">
        <v>0</v>
      </c>
      <c r="G2015">
        <v>0</v>
      </c>
    </row>
    <row r="2016" spans="5:7" x14ac:dyDescent="0.25">
      <c r="E2016" t="s">
        <v>372</v>
      </c>
      <c r="F2016">
        <v>17000</v>
      </c>
      <c r="G2016">
        <v>0</v>
      </c>
    </row>
    <row r="2017" spans="5:7" x14ac:dyDescent="0.25">
      <c r="E2017" t="s">
        <v>372</v>
      </c>
      <c r="F2017">
        <v>20200</v>
      </c>
      <c r="G2017">
        <v>0</v>
      </c>
    </row>
    <row r="2018" spans="5:7" x14ac:dyDescent="0.25">
      <c r="E2018" t="s">
        <v>372</v>
      </c>
      <c r="F2018">
        <v>0</v>
      </c>
      <c r="G2018">
        <v>0</v>
      </c>
    </row>
    <row r="2019" spans="5:7" x14ac:dyDescent="0.25">
      <c r="E2019" t="s">
        <v>372</v>
      </c>
      <c r="F2019">
        <v>19000</v>
      </c>
      <c r="G2019">
        <v>0</v>
      </c>
    </row>
    <row r="2020" spans="5:7" x14ac:dyDescent="0.25">
      <c r="E2020" t="s">
        <v>372</v>
      </c>
      <c r="F2020">
        <v>37000</v>
      </c>
      <c r="G2020">
        <v>0</v>
      </c>
    </row>
    <row r="2021" spans="5:7" x14ac:dyDescent="0.25">
      <c r="E2021" t="s">
        <v>372</v>
      </c>
      <c r="F2021">
        <v>12000</v>
      </c>
      <c r="G2021">
        <v>0</v>
      </c>
    </row>
    <row r="2022" spans="5:7" x14ac:dyDescent="0.25">
      <c r="E2022" t="s">
        <v>372</v>
      </c>
      <c r="F2022">
        <v>15000</v>
      </c>
      <c r="G2022">
        <v>25000</v>
      </c>
    </row>
    <row r="2023" spans="5:7" x14ac:dyDescent="0.25">
      <c r="E2023" t="s">
        <v>372</v>
      </c>
      <c r="F2023">
        <v>0</v>
      </c>
      <c r="G2023">
        <v>0</v>
      </c>
    </row>
    <row r="2024" spans="5:7" x14ac:dyDescent="0.25">
      <c r="E2024" t="s">
        <v>372</v>
      </c>
      <c r="F2024">
        <v>0</v>
      </c>
      <c r="G2024">
        <v>0</v>
      </c>
    </row>
    <row r="2025" spans="5:7" x14ac:dyDescent="0.25">
      <c r="E2025" t="s">
        <v>372</v>
      </c>
      <c r="F2025">
        <v>0</v>
      </c>
      <c r="G2025">
        <v>0</v>
      </c>
    </row>
    <row r="2026" spans="5:7" x14ac:dyDescent="0.25">
      <c r="E2026" t="s">
        <v>372</v>
      </c>
      <c r="F2026">
        <v>37000</v>
      </c>
      <c r="G2026">
        <v>0</v>
      </c>
    </row>
    <row r="2027" spans="5:7" x14ac:dyDescent="0.25">
      <c r="E2027" t="s">
        <v>372</v>
      </c>
      <c r="F2027">
        <v>0</v>
      </c>
      <c r="G2027">
        <v>0</v>
      </c>
    </row>
    <row r="2028" spans="5:7" x14ac:dyDescent="0.25">
      <c r="E2028" t="s">
        <v>372</v>
      </c>
      <c r="F2028">
        <v>40000</v>
      </c>
      <c r="G2028">
        <v>0</v>
      </c>
    </row>
    <row r="2029" spans="5:7" x14ac:dyDescent="0.25">
      <c r="E2029" t="s">
        <v>372</v>
      </c>
      <c r="F2029">
        <v>0</v>
      </c>
      <c r="G2029">
        <v>0</v>
      </c>
    </row>
    <row r="2030" spans="5:7" x14ac:dyDescent="0.25">
      <c r="E2030" t="s">
        <v>372</v>
      </c>
      <c r="F2030">
        <v>15000</v>
      </c>
      <c r="G2030">
        <v>0</v>
      </c>
    </row>
    <row r="2031" spans="5:7" x14ac:dyDescent="0.25">
      <c r="E2031" t="s">
        <v>372</v>
      </c>
      <c r="F2031">
        <v>25000</v>
      </c>
      <c r="G2031">
        <v>0</v>
      </c>
    </row>
    <row r="2032" spans="5:7" x14ac:dyDescent="0.25">
      <c r="E2032" t="s">
        <v>372</v>
      </c>
      <c r="F2032">
        <v>0</v>
      </c>
      <c r="G2032">
        <v>0</v>
      </c>
    </row>
    <row r="2033" spans="5:7" x14ac:dyDescent="0.25">
      <c r="E2033" t="s">
        <v>372</v>
      </c>
      <c r="F2033">
        <v>28000</v>
      </c>
      <c r="G2033">
        <v>0</v>
      </c>
    </row>
    <row r="2034" spans="5:7" x14ac:dyDescent="0.25">
      <c r="E2034" t="s">
        <v>372</v>
      </c>
      <c r="F2034">
        <v>15000</v>
      </c>
      <c r="G2034">
        <v>0</v>
      </c>
    </row>
    <row r="2035" spans="5:7" x14ac:dyDescent="0.25">
      <c r="E2035" t="s">
        <v>429</v>
      </c>
      <c r="F2035">
        <v>0</v>
      </c>
      <c r="G2035">
        <v>0</v>
      </c>
    </row>
    <row r="2036" spans="5:7" x14ac:dyDescent="0.25">
      <c r="E2036" t="s">
        <v>429</v>
      </c>
      <c r="F2036">
        <v>0</v>
      </c>
      <c r="G2036">
        <v>0</v>
      </c>
    </row>
    <row r="2037" spans="5:7" x14ac:dyDescent="0.25">
      <c r="E2037" t="s">
        <v>429</v>
      </c>
      <c r="F2037">
        <v>0</v>
      </c>
      <c r="G2037">
        <v>0</v>
      </c>
    </row>
    <row r="2038" spans="5:7" x14ac:dyDescent="0.25">
      <c r="E2038" t="s">
        <v>429</v>
      </c>
      <c r="F2038">
        <v>0</v>
      </c>
      <c r="G2038">
        <v>0</v>
      </c>
    </row>
    <row r="2039" spans="5:7" x14ac:dyDescent="0.25">
      <c r="E2039" t="s">
        <v>429</v>
      </c>
      <c r="F2039">
        <v>0</v>
      </c>
      <c r="G2039">
        <v>0</v>
      </c>
    </row>
    <row r="2040" spans="5:7" x14ac:dyDescent="0.25">
      <c r="E2040" t="s">
        <v>429</v>
      </c>
      <c r="F2040">
        <v>0</v>
      </c>
      <c r="G2040">
        <v>0</v>
      </c>
    </row>
    <row r="2041" spans="5:7" x14ac:dyDescent="0.25">
      <c r="E2041" t="s">
        <v>429</v>
      </c>
      <c r="F2041">
        <v>0</v>
      </c>
      <c r="G2041">
        <v>0</v>
      </c>
    </row>
    <row r="2042" spans="5:7" x14ac:dyDescent="0.25">
      <c r="E2042" t="s">
        <v>429</v>
      </c>
      <c r="F2042">
        <v>0</v>
      </c>
      <c r="G2042">
        <v>0</v>
      </c>
    </row>
    <row r="2043" spans="5:7" x14ac:dyDescent="0.25">
      <c r="E2043" t="s">
        <v>429</v>
      </c>
      <c r="F2043">
        <v>0</v>
      </c>
      <c r="G2043">
        <v>0</v>
      </c>
    </row>
    <row r="2044" spans="5:7" x14ac:dyDescent="0.25">
      <c r="E2044" t="s">
        <v>429</v>
      </c>
      <c r="F2044">
        <v>0</v>
      </c>
      <c r="G2044">
        <v>0</v>
      </c>
    </row>
    <row r="2045" spans="5:7" x14ac:dyDescent="0.25">
      <c r="E2045" t="s">
        <v>429</v>
      </c>
      <c r="F2045">
        <v>0</v>
      </c>
      <c r="G2045">
        <v>0</v>
      </c>
    </row>
    <row r="2046" spans="5:7" x14ac:dyDescent="0.25">
      <c r="E2046" t="s">
        <v>429</v>
      </c>
      <c r="F2046">
        <v>0</v>
      </c>
      <c r="G2046">
        <v>0</v>
      </c>
    </row>
    <row r="2047" spans="5:7" x14ac:dyDescent="0.25">
      <c r="E2047" t="s">
        <v>429</v>
      </c>
      <c r="F2047">
        <v>0</v>
      </c>
      <c r="G2047">
        <v>0</v>
      </c>
    </row>
    <row r="2048" spans="5:7" x14ac:dyDescent="0.25">
      <c r="E2048" t="s">
        <v>429</v>
      </c>
      <c r="F2048">
        <v>0</v>
      </c>
      <c r="G2048">
        <v>0</v>
      </c>
    </row>
    <row r="2049" spans="5:7" x14ac:dyDescent="0.25">
      <c r="E2049" t="s">
        <v>429</v>
      </c>
      <c r="F2049">
        <v>0</v>
      </c>
      <c r="G2049">
        <v>0</v>
      </c>
    </row>
    <row r="2050" spans="5:7" x14ac:dyDescent="0.25">
      <c r="E2050" t="s">
        <v>429</v>
      </c>
      <c r="F2050">
        <v>0</v>
      </c>
      <c r="G2050">
        <v>0</v>
      </c>
    </row>
    <row r="2051" spans="5:7" x14ac:dyDescent="0.25">
      <c r="E2051" t="s">
        <v>429</v>
      </c>
      <c r="F2051">
        <v>0</v>
      </c>
      <c r="G2051">
        <v>0</v>
      </c>
    </row>
    <row r="2052" spans="5:7" x14ac:dyDescent="0.25">
      <c r="E2052" t="s">
        <v>429</v>
      </c>
      <c r="F2052">
        <v>0</v>
      </c>
      <c r="G2052">
        <v>0</v>
      </c>
    </row>
    <row r="2053" spans="5:7" x14ac:dyDescent="0.25">
      <c r="E2053" t="s">
        <v>429</v>
      </c>
      <c r="F2053">
        <v>0</v>
      </c>
      <c r="G2053">
        <v>0</v>
      </c>
    </row>
    <row r="2054" spans="5:7" x14ac:dyDescent="0.25">
      <c r="E2054" t="s">
        <v>429</v>
      </c>
      <c r="F2054">
        <v>0</v>
      </c>
      <c r="G2054">
        <v>0</v>
      </c>
    </row>
    <row r="2055" spans="5:7" x14ac:dyDescent="0.25">
      <c r="E2055" t="s">
        <v>429</v>
      </c>
      <c r="F2055">
        <v>0</v>
      </c>
      <c r="G2055">
        <v>0</v>
      </c>
    </row>
    <row r="2056" spans="5:7" x14ac:dyDescent="0.25">
      <c r="E2056" t="s">
        <v>429</v>
      </c>
      <c r="F2056">
        <v>0</v>
      </c>
      <c r="G2056">
        <v>0</v>
      </c>
    </row>
    <row r="2057" spans="5:7" x14ac:dyDescent="0.25">
      <c r="E2057" t="s">
        <v>429</v>
      </c>
      <c r="F2057">
        <v>0</v>
      </c>
      <c r="G2057">
        <v>0</v>
      </c>
    </row>
    <row r="2058" spans="5:7" x14ac:dyDescent="0.25">
      <c r="E2058" t="s">
        <v>429</v>
      </c>
      <c r="F2058">
        <v>0</v>
      </c>
      <c r="G2058">
        <v>0</v>
      </c>
    </row>
    <row r="2059" spans="5:7" x14ac:dyDescent="0.25">
      <c r="E2059" t="s">
        <v>429</v>
      </c>
      <c r="F2059">
        <v>0</v>
      </c>
      <c r="G2059">
        <v>0</v>
      </c>
    </row>
    <row r="2060" spans="5:7" x14ac:dyDescent="0.25">
      <c r="E2060" t="s">
        <v>429</v>
      </c>
      <c r="F2060">
        <v>0</v>
      </c>
      <c r="G2060">
        <v>0</v>
      </c>
    </row>
    <row r="2061" spans="5:7" x14ac:dyDescent="0.25">
      <c r="E2061" t="s">
        <v>429</v>
      </c>
      <c r="F2061">
        <v>0</v>
      </c>
      <c r="G2061">
        <v>0</v>
      </c>
    </row>
    <row r="2062" spans="5:7" x14ac:dyDescent="0.25">
      <c r="E2062" t="s">
        <v>429</v>
      </c>
      <c r="F2062">
        <v>0</v>
      </c>
      <c r="G2062">
        <v>0</v>
      </c>
    </row>
    <row r="2063" spans="5:7" x14ac:dyDescent="0.25">
      <c r="E2063" t="s">
        <v>429</v>
      </c>
      <c r="F2063">
        <v>0</v>
      </c>
      <c r="G2063">
        <v>0</v>
      </c>
    </row>
    <row r="2064" spans="5:7" x14ac:dyDescent="0.25">
      <c r="E2064" t="s">
        <v>429</v>
      </c>
      <c r="F2064">
        <v>0</v>
      </c>
      <c r="G2064">
        <v>0</v>
      </c>
    </row>
    <row r="2065" spans="5:7" x14ac:dyDescent="0.25">
      <c r="E2065" t="s">
        <v>429</v>
      </c>
      <c r="F2065">
        <v>0</v>
      </c>
      <c r="G2065">
        <v>0</v>
      </c>
    </row>
    <row r="2066" spans="5:7" x14ac:dyDescent="0.25">
      <c r="E2066" t="s">
        <v>429</v>
      </c>
      <c r="F2066">
        <v>0</v>
      </c>
      <c r="G2066">
        <v>0</v>
      </c>
    </row>
    <row r="2067" spans="5:7" x14ac:dyDescent="0.25">
      <c r="E2067" t="s">
        <v>429</v>
      </c>
      <c r="F2067">
        <v>0</v>
      </c>
      <c r="G2067">
        <v>0</v>
      </c>
    </row>
    <row r="2068" spans="5:7" x14ac:dyDescent="0.25">
      <c r="E2068" t="s">
        <v>429</v>
      </c>
      <c r="F2068">
        <v>0</v>
      </c>
      <c r="G2068">
        <v>0</v>
      </c>
    </row>
    <row r="2069" spans="5:7" x14ac:dyDescent="0.25">
      <c r="E2069" t="s">
        <v>429</v>
      </c>
      <c r="F2069">
        <v>0</v>
      </c>
      <c r="G2069">
        <v>0</v>
      </c>
    </row>
    <row r="2070" spans="5:7" x14ac:dyDescent="0.25">
      <c r="E2070" t="s">
        <v>429</v>
      </c>
      <c r="F2070">
        <v>0</v>
      </c>
      <c r="G2070">
        <v>0</v>
      </c>
    </row>
    <row r="2071" spans="5:7" x14ac:dyDescent="0.25">
      <c r="E2071" t="s">
        <v>429</v>
      </c>
      <c r="F2071">
        <v>0</v>
      </c>
      <c r="G2071">
        <v>0</v>
      </c>
    </row>
    <row r="2072" spans="5:7" x14ac:dyDescent="0.25">
      <c r="E2072" t="s">
        <v>429</v>
      </c>
      <c r="F2072">
        <v>0</v>
      </c>
      <c r="G2072">
        <v>0</v>
      </c>
    </row>
    <row r="2073" spans="5:7" x14ac:dyDescent="0.25">
      <c r="E2073" t="s">
        <v>429</v>
      </c>
      <c r="F2073">
        <v>0</v>
      </c>
      <c r="G2073">
        <v>0</v>
      </c>
    </row>
    <row r="2074" spans="5:7" x14ac:dyDescent="0.25">
      <c r="E2074" t="s">
        <v>429</v>
      </c>
      <c r="F2074">
        <v>0</v>
      </c>
      <c r="G2074">
        <v>0</v>
      </c>
    </row>
    <row r="2075" spans="5:7" x14ac:dyDescent="0.25">
      <c r="E2075" t="s">
        <v>429</v>
      </c>
      <c r="F2075">
        <v>0</v>
      </c>
      <c r="G2075">
        <v>0</v>
      </c>
    </row>
    <row r="2076" spans="5:7" x14ac:dyDescent="0.25">
      <c r="E2076" t="s">
        <v>429</v>
      </c>
      <c r="F2076">
        <v>0</v>
      </c>
      <c r="G2076">
        <v>0</v>
      </c>
    </row>
    <row r="2077" spans="5:7" x14ac:dyDescent="0.25">
      <c r="E2077" t="s">
        <v>429</v>
      </c>
      <c r="F2077">
        <v>0</v>
      </c>
      <c r="G2077">
        <v>0</v>
      </c>
    </row>
    <row r="2078" spans="5:7" x14ac:dyDescent="0.25">
      <c r="E2078" t="s">
        <v>429</v>
      </c>
      <c r="F2078">
        <v>0</v>
      </c>
      <c r="G2078">
        <v>0</v>
      </c>
    </row>
    <row r="2079" spans="5:7" x14ac:dyDescent="0.25">
      <c r="E2079" t="s">
        <v>429</v>
      </c>
      <c r="F2079">
        <v>0</v>
      </c>
      <c r="G2079">
        <v>0</v>
      </c>
    </row>
    <row r="2080" spans="5:7" x14ac:dyDescent="0.25">
      <c r="E2080" t="s">
        <v>429</v>
      </c>
      <c r="F2080">
        <v>0</v>
      </c>
      <c r="G2080">
        <v>0</v>
      </c>
    </row>
    <row r="2081" spans="5:7" x14ac:dyDescent="0.25">
      <c r="E2081" t="s">
        <v>429</v>
      </c>
      <c r="F2081">
        <v>0</v>
      </c>
      <c r="G2081">
        <v>0</v>
      </c>
    </row>
    <row r="2082" spans="5:7" x14ac:dyDescent="0.25">
      <c r="E2082" t="s">
        <v>429</v>
      </c>
      <c r="F2082">
        <v>0</v>
      </c>
      <c r="G2082">
        <v>0</v>
      </c>
    </row>
    <row r="2083" spans="5:7" x14ac:dyDescent="0.25">
      <c r="E2083" t="s">
        <v>429</v>
      </c>
      <c r="F2083">
        <v>0</v>
      </c>
      <c r="G2083">
        <v>0</v>
      </c>
    </row>
    <row r="2084" spans="5:7" x14ac:dyDescent="0.25">
      <c r="E2084" t="s">
        <v>429</v>
      </c>
      <c r="F2084">
        <v>0</v>
      </c>
      <c r="G2084">
        <v>0</v>
      </c>
    </row>
    <row r="2085" spans="5:7" x14ac:dyDescent="0.25">
      <c r="E2085" t="s">
        <v>429</v>
      </c>
      <c r="F2085">
        <v>0</v>
      </c>
      <c r="G2085">
        <v>0</v>
      </c>
    </row>
    <row r="2086" spans="5:7" x14ac:dyDescent="0.25">
      <c r="E2086" t="s">
        <v>429</v>
      </c>
      <c r="F2086">
        <v>0</v>
      </c>
      <c r="G2086">
        <v>0</v>
      </c>
    </row>
    <row r="2087" spans="5:7" x14ac:dyDescent="0.25">
      <c r="E2087" t="s">
        <v>429</v>
      </c>
      <c r="F2087">
        <v>0</v>
      </c>
      <c r="G2087">
        <v>0</v>
      </c>
    </row>
    <row r="2088" spans="5:7" x14ac:dyDescent="0.25">
      <c r="E2088" t="s">
        <v>429</v>
      </c>
      <c r="F2088">
        <v>0</v>
      </c>
      <c r="G2088">
        <v>0</v>
      </c>
    </row>
    <row r="2089" spans="5:7" x14ac:dyDescent="0.25">
      <c r="E2089" t="s">
        <v>429</v>
      </c>
      <c r="F2089">
        <v>0</v>
      </c>
      <c r="G2089">
        <v>0</v>
      </c>
    </row>
    <row r="2090" spans="5:7" x14ac:dyDescent="0.25">
      <c r="E2090" t="s">
        <v>429</v>
      </c>
      <c r="F2090">
        <v>0</v>
      </c>
      <c r="G2090">
        <v>0</v>
      </c>
    </row>
    <row r="2091" spans="5:7" x14ac:dyDescent="0.25">
      <c r="E2091" t="s">
        <v>429</v>
      </c>
      <c r="F2091">
        <v>0</v>
      </c>
      <c r="G2091">
        <v>0</v>
      </c>
    </row>
    <row r="2092" spans="5:7" x14ac:dyDescent="0.25">
      <c r="E2092" t="s">
        <v>429</v>
      </c>
      <c r="F2092">
        <v>0</v>
      </c>
      <c r="G2092">
        <v>0</v>
      </c>
    </row>
    <row r="2093" spans="5:7" x14ac:dyDescent="0.25">
      <c r="E2093" t="s">
        <v>429</v>
      </c>
      <c r="F2093">
        <v>0</v>
      </c>
      <c r="G2093">
        <v>0</v>
      </c>
    </row>
    <row r="2094" spans="5:7" x14ac:dyDescent="0.25">
      <c r="E2094" t="s">
        <v>429</v>
      </c>
      <c r="F2094">
        <v>0</v>
      </c>
      <c r="G2094">
        <v>0</v>
      </c>
    </row>
    <row r="2095" spans="5:7" x14ac:dyDescent="0.25">
      <c r="E2095" t="s">
        <v>429</v>
      </c>
      <c r="F2095">
        <v>0</v>
      </c>
      <c r="G2095">
        <v>0</v>
      </c>
    </row>
    <row r="2096" spans="5:7" x14ac:dyDescent="0.25">
      <c r="E2096" t="s">
        <v>429</v>
      </c>
      <c r="F2096">
        <v>0</v>
      </c>
      <c r="G2096">
        <v>0</v>
      </c>
    </row>
    <row r="2097" spans="5:7" x14ac:dyDescent="0.25">
      <c r="E2097" t="s">
        <v>429</v>
      </c>
      <c r="F2097">
        <v>0</v>
      </c>
      <c r="G2097">
        <v>0</v>
      </c>
    </row>
    <row r="2098" spans="5:7" x14ac:dyDescent="0.25">
      <c r="E2098" t="s">
        <v>429</v>
      </c>
      <c r="F2098">
        <v>0</v>
      </c>
      <c r="G2098">
        <v>0</v>
      </c>
    </row>
    <row r="2099" spans="5:7" x14ac:dyDescent="0.25">
      <c r="E2099" t="s">
        <v>429</v>
      </c>
      <c r="F2099">
        <v>0</v>
      </c>
      <c r="G2099">
        <v>0</v>
      </c>
    </row>
    <row r="2100" spans="5:7" x14ac:dyDescent="0.25">
      <c r="E2100" t="s">
        <v>429</v>
      </c>
      <c r="F2100">
        <v>7000</v>
      </c>
      <c r="G2100">
        <v>0</v>
      </c>
    </row>
    <row r="2101" spans="5:7" x14ac:dyDescent="0.25">
      <c r="E2101" t="s">
        <v>429</v>
      </c>
      <c r="F2101">
        <v>0</v>
      </c>
      <c r="G2101">
        <v>0</v>
      </c>
    </row>
    <row r="2102" spans="5:7" x14ac:dyDescent="0.25">
      <c r="E2102" t="s">
        <v>429</v>
      </c>
      <c r="F2102">
        <v>0</v>
      </c>
      <c r="G2102">
        <v>0</v>
      </c>
    </row>
    <row r="2103" spans="5:7" x14ac:dyDescent="0.25">
      <c r="E2103" t="s">
        <v>429</v>
      </c>
      <c r="F2103">
        <v>0</v>
      </c>
      <c r="G2103">
        <v>0</v>
      </c>
    </row>
    <row r="2104" spans="5:7" x14ac:dyDescent="0.25">
      <c r="E2104" t="s">
        <v>429</v>
      </c>
      <c r="F2104">
        <v>0</v>
      </c>
      <c r="G2104">
        <v>0</v>
      </c>
    </row>
    <row r="2105" spans="5:7" x14ac:dyDescent="0.25">
      <c r="E2105" t="s">
        <v>429</v>
      </c>
      <c r="F2105">
        <v>0</v>
      </c>
      <c r="G2105">
        <v>0</v>
      </c>
    </row>
    <row r="2106" spans="5:7" x14ac:dyDescent="0.25">
      <c r="E2106" t="s">
        <v>429</v>
      </c>
      <c r="F2106">
        <v>0</v>
      </c>
      <c r="G2106">
        <v>0</v>
      </c>
    </row>
    <row r="2107" spans="5:7" x14ac:dyDescent="0.25">
      <c r="E2107" t="s">
        <v>429</v>
      </c>
      <c r="F2107">
        <v>0</v>
      </c>
      <c r="G2107">
        <v>0</v>
      </c>
    </row>
    <row r="2108" spans="5:7" x14ac:dyDescent="0.25">
      <c r="E2108" t="s">
        <v>429</v>
      </c>
      <c r="F2108">
        <v>0</v>
      </c>
      <c r="G2108">
        <v>0</v>
      </c>
    </row>
    <row r="2109" spans="5:7" x14ac:dyDescent="0.25">
      <c r="E2109" t="s">
        <v>429</v>
      </c>
      <c r="F2109">
        <v>0</v>
      </c>
      <c r="G2109">
        <v>0</v>
      </c>
    </row>
    <row r="2110" spans="5:7" x14ac:dyDescent="0.25">
      <c r="E2110" t="s">
        <v>429</v>
      </c>
      <c r="F2110">
        <v>6000</v>
      </c>
      <c r="G2110">
        <v>0</v>
      </c>
    </row>
    <row r="2111" spans="5:7" x14ac:dyDescent="0.25">
      <c r="E2111" t="s">
        <v>429</v>
      </c>
      <c r="F2111">
        <v>0</v>
      </c>
      <c r="G2111">
        <v>0</v>
      </c>
    </row>
    <row r="2112" spans="5:7" x14ac:dyDescent="0.25">
      <c r="E2112" t="s">
        <v>429</v>
      </c>
      <c r="F2112">
        <v>5000</v>
      </c>
      <c r="G2112">
        <v>0</v>
      </c>
    </row>
    <row r="2113" spans="5:7" x14ac:dyDescent="0.25">
      <c r="E2113" t="s">
        <v>429</v>
      </c>
      <c r="F2113">
        <v>0</v>
      </c>
      <c r="G2113">
        <v>0</v>
      </c>
    </row>
    <row r="2114" spans="5:7" x14ac:dyDescent="0.25">
      <c r="E2114" t="s">
        <v>429</v>
      </c>
      <c r="F2114">
        <v>0</v>
      </c>
      <c r="G2114">
        <v>0</v>
      </c>
    </row>
    <row r="2115" spans="5:7" x14ac:dyDescent="0.25">
      <c r="E2115" t="s">
        <v>429</v>
      </c>
      <c r="F2115">
        <v>0</v>
      </c>
      <c r="G2115">
        <v>0</v>
      </c>
    </row>
    <row r="2116" spans="5:7" x14ac:dyDescent="0.25">
      <c r="E2116" t="s">
        <v>429</v>
      </c>
      <c r="F2116">
        <v>0</v>
      </c>
      <c r="G2116">
        <v>0</v>
      </c>
    </row>
    <row r="2117" spans="5:7" x14ac:dyDescent="0.25">
      <c r="E2117" t="s">
        <v>429</v>
      </c>
      <c r="F2117">
        <v>0</v>
      </c>
      <c r="G2117">
        <v>0</v>
      </c>
    </row>
    <row r="2118" spans="5:7" x14ac:dyDescent="0.25">
      <c r="E2118" t="s">
        <v>429</v>
      </c>
      <c r="F2118">
        <v>0</v>
      </c>
      <c r="G2118">
        <v>0</v>
      </c>
    </row>
    <row r="2119" spans="5:7" x14ac:dyDescent="0.25">
      <c r="E2119" t="s">
        <v>373</v>
      </c>
      <c r="F2119">
        <v>0</v>
      </c>
      <c r="G2119">
        <v>7000</v>
      </c>
    </row>
    <row r="2120" spans="5:7" x14ac:dyDescent="0.25">
      <c r="E2120" t="s">
        <v>373</v>
      </c>
      <c r="F2120">
        <v>0</v>
      </c>
      <c r="G2120">
        <v>0</v>
      </c>
    </row>
    <row r="2121" spans="5:7" x14ac:dyDescent="0.25">
      <c r="E2121" t="s">
        <v>373</v>
      </c>
      <c r="F2121">
        <v>0</v>
      </c>
      <c r="G2121">
        <v>0</v>
      </c>
    </row>
    <row r="2122" spans="5:7" x14ac:dyDescent="0.25">
      <c r="E2122" t="s">
        <v>373</v>
      </c>
      <c r="F2122">
        <v>0</v>
      </c>
      <c r="G2122">
        <v>0</v>
      </c>
    </row>
    <row r="2123" spans="5:7" x14ac:dyDescent="0.25">
      <c r="E2123" t="s">
        <v>377</v>
      </c>
      <c r="F2123">
        <v>0</v>
      </c>
      <c r="G2123">
        <v>0</v>
      </c>
    </row>
    <row r="2124" spans="5:7" x14ac:dyDescent="0.25">
      <c r="E2124" t="s">
        <v>501</v>
      </c>
      <c r="F2124">
        <v>0</v>
      </c>
      <c r="G2124">
        <v>0</v>
      </c>
    </row>
    <row r="2125" spans="5:7" x14ac:dyDescent="0.25">
      <c r="E2125" t="s">
        <v>501</v>
      </c>
      <c r="F2125">
        <v>0</v>
      </c>
      <c r="G2125">
        <v>0</v>
      </c>
    </row>
    <row r="2126" spans="5:7" x14ac:dyDescent="0.25">
      <c r="E2126" t="s">
        <v>501</v>
      </c>
      <c r="F2126">
        <v>0</v>
      </c>
      <c r="G2126">
        <v>0</v>
      </c>
    </row>
    <row r="2127" spans="5:7" x14ac:dyDescent="0.25">
      <c r="E2127" t="s">
        <v>501</v>
      </c>
      <c r="F2127">
        <v>0</v>
      </c>
      <c r="G2127">
        <v>0</v>
      </c>
    </row>
    <row r="2128" spans="5:7" x14ac:dyDescent="0.25">
      <c r="E2128" t="s">
        <v>501</v>
      </c>
      <c r="F2128">
        <v>0</v>
      </c>
      <c r="G2128">
        <v>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Entities</vt:lpstr>
      <vt:lpstr>Dragons</vt:lpstr>
      <vt:lpstr>Prog.</vt:lpstr>
      <vt:lpstr>Prog. "Village"</vt:lpstr>
      <vt:lpstr>Prog. "Castle"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2017-09-01T11:11:39Z</dcterms:modified>
</cp:coreProperties>
</file>