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4" activeTab="15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84" i="15" l="1"/>
  <c r="C84" i="15"/>
  <c r="F40" i="15"/>
  <c r="K3" i="15"/>
  <c r="K2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E35" i="15"/>
  <c r="L31" i="32" l="1"/>
  <c r="K31" i="32"/>
  <c r="J31" i="32"/>
  <c r="C82" i="15" l="1"/>
  <c r="B18" i="15"/>
  <c r="C18" i="15"/>
  <c r="N23" i="15"/>
  <c r="C99" i="15" s="1"/>
  <c r="V9" i="11" l="1"/>
  <c r="V10" i="11"/>
  <c r="V11" i="11"/>
  <c r="V12" i="11"/>
  <c r="V13" i="11"/>
  <c r="V14" i="11"/>
  <c r="V15" i="11"/>
  <c r="V16" i="11"/>
  <c r="V17" i="11"/>
  <c r="V18" i="11"/>
  <c r="V19" i="11"/>
  <c r="V20" i="11"/>
  <c r="V21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GV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B14" i="60"/>
  <c r="B15" i="60"/>
  <c r="B16" i="60"/>
  <c r="B21" i="1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B26" i="15"/>
  <c r="L7" i="15"/>
  <c r="L8" i="15"/>
  <c r="L6" i="15"/>
  <c r="C81" i="15"/>
  <c r="C102" i="15" s="1"/>
  <c r="B104" i="15" s="1"/>
  <c r="N22" i="15"/>
  <c r="C98" i="15" s="1"/>
  <c r="N21" i="15"/>
  <c r="C97" i="15" s="1"/>
  <c r="N20" i="15"/>
  <c r="C96" i="15" s="1"/>
  <c r="N19" i="15"/>
  <c r="C95" i="15" s="1"/>
  <c r="N18" i="15"/>
  <c r="C94" i="15" s="1"/>
  <c r="N17" i="15"/>
  <c r="C93" i="15" s="1"/>
  <c r="N16" i="15"/>
  <c r="C92" i="15" s="1"/>
  <c r="N15" i="15"/>
  <c r="C91" i="15" s="1"/>
  <c r="N14" i="15"/>
  <c r="C90" i="15" s="1"/>
  <c r="N13" i="15"/>
  <c r="C89" i="15" s="1"/>
  <c r="N12" i="15"/>
  <c r="C88" i="15" s="1"/>
  <c r="B31" i="15" l="1"/>
  <c r="B23" i="15" s="1"/>
  <c r="F41" i="15" l="1"/>
  <c r="L3" i="15"/>
  <c r="L2" i="15"/>
  <c r="O23" i="15"/>
  <c r="D99" i="15" s="1"/>
  <c r="E36" i="15"/>
  <c r="N12" i="4"/>
  <c r="O13" i="15"/>
  <c r="D89" i="15" s="1"/>
  <c r="O12" i="15"/>
  <c r="D88" i="15" s="1"/>
  <c r="O14" i="15"/>
  <c r="D90" i="15" s="1"/>
  <c r="O22" i="15"/>
  <c r="D98" i="15" s="1"/>
  <c r="O18" i="15"/>
  <c r="D94" i="15" s="1"/>
  <c r="O17" i="15"/>
  <c r="D93" i="15" s="1"/>
  <c r="O15" i="15"/>
  <c r="D91" i="15" s="1"/>
  <c r="M7" i="15"/>
  <c r="O21" i="15"/>
  <c r="D97" i="15" s="1"/>
  <c r="M8" i="15"/>
  <c r="O20" i="15"/>
  <c r="D96" i="15" s="1"/>
  <c r="M6" i="15"/>
  <c r="O19" i="15"/>
  <c r="D95" i="15" s="1"/>
  <c r="O16" i="15"/>
  <c r="D92" i="15" s="1"/>
  <c r="B55" i="15"/>
  <c r="C87" i="15" s="1"/>
  <c r="B50" i="15"/>
  <c r="C86" i="15" s="1"/>
  <c r="B45" i="15"/>
  <c r="C85" i="15"/>
  <c r="B40" i="15"/>
  <c r="C83" i="15" s="1"/>
  <c r="D82" i="15"/>
  <c r="B28" i="15" l="1"/>
  <c r="B17" i="15"/>
  <c r="C17" i="15"/>
  <c r="B16" i="15"/>
  <c r="C16" i="15"/>
  <c r="C15" i="15"/>
  <c r="B20" i="11"/>
  <c r="B19" i="11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27" i="15" l="1"/>
  <c r="B29" i="15"/>
  <c r="B30" i="15"/>
  <c r="B56" i="15"/>
  <c r="D87" i="15" s="1"/>
  <c r="B51" i="15" l="1"/>
  <c r="D86" i="15" s="1"/>
  <c r="B46" i="15"/>
  <c r="D85" i="15" s="1"/>
  <c r="B41" i="15"/>
  <c r="D83" i="15" s="1"/>
  <c r="D81" i="15"/>
  <c r="D102" i="15" s="1"/>
  <c r="M12" i="4"/>
  <c r="S59" i="32"/>
  <c r="Q64" i="32"/>
  <c r="F10" i="24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D9" i="29" s="1"/>
  <c r="C10" i="29"/>
  <c r="D10" i="29" s="1"/>
  <c r="C11" i="29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J2" i="11" a="1"/>
  <c r="J2" i="11"/>
  <c r="W5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1" i="32" a="1"/>
  <c r="E31" i="32" s="1"/>
  <c r="D31" i="32"/>
  <c r="M3" i="32"/>
  <c r="C19" i="32"/>
  <c r="K2" i="11"/>
  <c r="DZ5" i="11"/>
  <c r="DL5" i="11"/>
  <c r="BT5" i="11"/>
  <c r="CD5" i="11"/>
  <c r="CJ5" i="11"/>
  <c r="AJ5" i="11"/>
  <c r="AV5" i="11"/>
  <c r="AA5" i="11"/>
  <c r="DI5" i="11"/>
  <c r="CG5" i="11"/>
  <c r="CE5" i="11"/>
  <c r="BV5" i="11"/>
  <c r="AQ5" i="11"/>
  <c r="BZ5" i="11"/>
  <c r="CO5" i="11"/>
  <c r="D5" i="11"/>
  <c r="BY5" i="11"/>
  <c r="CC5" i="11"/>
  <c r="AR5" i="11"/>
  <c r="C5" i="11"/>
  <c r="DE5" i="11"/>
  <c r="Q5" i="11"/>
  <c r="AM5" i="11"/>
  <c r="CP5" i="11"/>
  <c r="AC5" i="11"/>
  <c r="AZ5" i="11"/>
  <c r="J5" i="11"/>
  <c r="EF5" i="11"/>
  <c r="BJ5" i="11"/>
  <c r="CZ5" i="11"/>
  <c r="AB5" i="11"/>
  <c r="BX5" i="11"/>
  <c r="BL5" i="11"/>
  <c r="AP5" i="11"/>
  <c r="BE5" i="11"/>
  <c r="R5" i="11"/>
  <c r="AY5" i="11"/>
  <c r="BF5" i="11"/>
  <c r="CL5" i="11"/>
  <c r="AH5" i="11"/>
  <c r="CM5" i="11"/>
  <c r="CQ5" i="11"/>
  <c r="BW5" i="11"/>
  <c r="AD5" i="11"/>
  <c r="DK5" i="11"/>
  <c r="BS5" i="11"/>
  <c r="CF5" i="11"/>
  <c r="E5" i="11"/>
  <c r="CU5" i="11"/>
  <c r="AI5" i="11"/>
  <c r="N5" i="11"/>
  <c r="T5" i="11"/>
  <c r="DT5" i="11"/>
  <c r="M5" i="11"/>
  <c r="F5" i="11"/>
  <c r="C13" i="32"/>
  <c r="C18" i="32"/>
  <c r="C17" i="32"/>
  <c r="C16" i="32"/>
  <c r="C15" i="32"/>
  <c r="C12" i="32"/>
  <c r="C14" i="32"/>
  <c r="DU5" i="11"/>
  <c r="BB5" i="11"/>
  <c r="BR5" i="11"/>
  <c r="L44" i="2" l="1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DA5" i="11"/>
  <c r="Y17" i="11" s="1"/>
  <c r="S5" i="11"/>
  <c r="L5" i="11"/>
  <c r="BU5" i="11"/>
  <c r="Y15" i="11" s="1"/>
  <c r="AU5" i="11"/>
  <c r="DN5" i="11"/>
  <c r="EN5" i="11"/>
  <c r="AN5" i="11"/>
  <c r="EA5" i="11"/>
  <c r="I5" i="11"/>
  <c r="DP5" i="11"/>
  <c r="DC5" i="11"/>
  <c r="CN5" i="11"/>
  <c r="EE5" i="11"/>
  <c r="CX5" i="11"/>
  <c r="AL5" i="11"/>
  <c r="BP5" i="11"/>
  <c r="DB5" i="11"/>
  <c r="EB5" i="11"/>
  <c r="EC5" i="11"/>
  <c r="EJ5" i="11"/>
  <c r="AT5" i="11"/>
  <c r="O5" i="11"/>
  <c r="EH5" i="11"/>
  <c r="BK5" i="11"/>
  <c r="X5" i="11"/>
  <c r="BH5" i="11"/>
  <c r="Z5" i="11"/>
  <c r="CW5" i="11"/>
  <c r="DD5" i="11"/>
  <c r="CB5" i="11"/>
  <c r="H5" i="11"/>
  <c r="CY5" i="11"/>
  <c r="DQ5" i="11"/>
  <c r="AO5" i="11"/>
  <c r="CT5" i="11"/>
  <c r="BC5" i="11"/>
  <c r="Y14" i="11" s="1"/>
  <c r="CV5" i="11"/>
  <c r="G5" i="11"/>
  <c r="Y9" i="11" s="1"/>
  <c r="BD5" i="11"/>
  <c r="CK5" i="11"/>
  <c r="Y16" i="11" s="1"/>
  <c r="DJ5" i="11"/>
  <c r="BI5" i="11"/>
  <c r="BG5" i="11"/>
  <c r="BA5" i="11"/>
  <c r="DG5" i="11"/>
  <c r="CR5" i="11"/>
  <c r="CI5" i="11"/>
  <c r="V5" i="11"/>
  <c r="U5" i="11"/>
  <c r="DY5" i="11"/>
  <c r="BO5" i="11"/>
  <c r="AK5" i="11"/>
  <c r="Y12" i="11" s="1"/>
  <c r="K5" i="11"/>
  <c r="Y10" i="11" s="1"/>
  <c r="BQ5" i="11"/>
  <c r="P5" i="11"/>
  <c r="BN5" i="11"/>
  <c r="AF5" i="11"/>
  <c r="DS5" i="11"/>
  <c r="DX5" i="11"/>
  <c r="EM5" i="11"/>
  <c r="DH5" i="11"/>
  <c r="AX5" i="11"/>
  <c r="BM5" i="11"/>
  <c r="DR5" i="11"/>
  <c r="DM5" i="11"/>
  <c r="EI5" i="11"/>
  <c r="DF5" i="11"/>
  <c r="ED5" i="11"/>
  <c r="CH5" i="11"/>
  <c r="EZ5" i="11"/>
  <c r="FL5" i="11"/>
  <c r="FX5" i="11"/>
  <c r="EQ5" i="11"/>
  <c r="EL5" i="11"/>
  <c r="EU5" i="11"/>
  <c r="FG5" i="11"/>
  <c r="FS5" i="11"/>
  <c r="EV5" i="11"/>
  <c r="FT5" i="11"/>
  <c r="EW5" i="11"/>
  <c r="EY5" i="11"/>
  <c r="EO5" i="11"/>
  <c r="FA5" i="11"/>
  <c r="FM5" i="11"/>
  <c r="FY5" i="11"/>
  <c r="FC5" i="11"/>
  <c r="GA5" i="11"/>
  <c r="FE5" i="11"/>
  <c r="ET5" i="11"/>
  <c r="FF5" i="11"/>
  <c r="FR5" i="11"/>
  <c r="FH5" i="11"/>
  <c r="B5" i="11"/>
  <c r="FI5" i="11"/>
  <c r="FJ5" i="11"/>
  <c r="FK5" i="11"/>
  <c r="EP5" i="11"/>
  <c r="FB5" i="11"/>
  <c r="FN5" i="11"/>
  <c r="FZ5" i="11"/>
  <c r="FO5" i="11"/>
  <c r="FQ5" i="11"/>
  <c r="FW5" i="11"/>
  <c r="ER5" i="11"/>
  <c r="FD5" i="11"/>
  <c r="FP5" i="11"/>
  <c r="GB5" i="11"/>
  <c r="ES5" i="11"/>
  <c r="FU5" i="11"/>
  <c r="EX5" i="11"/>
  <c r="FV5" i="11"/>
  <c r="Y5" i="11"/>
  <c r="EK5" i="11"/>
  <c r="AE5" i="11"/>
  <c r="CA5" i="11"/>
  <c r="EG5" i="11"/>
  <c r="AG5" i="11"/>
  <c r="DO5" i="11"/>
  <c r="AS5" i="11"/>
  <c r="CS5" i="11"/>
  <c r="AW5" i="11"/>
  <c r="DW5" i="11"/>
  <c r="DV5" i="1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<sst xmlns="http://schemas.openxmlformats.org/spreadsheetml/2006/main" count="492" uniqueCount="294">
  <si>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</si>
  <si>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</si>
  <si>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</si>
  <si>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</si>
  <si>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</si>
  <si>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</si>
  <si>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</si>
  <si>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</si>
  <si>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</si>
  <si>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</si>
  <si>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</si>
  <si>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</si>
  <si>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</si>
  <si>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</si>
  <si>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</si>
  <si>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</si>
  <si>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</si>
  <si>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</si>
  <si>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</si>
  <si>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</si>
  <si>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</si>
  <si>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</si>
  <si>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</si>
  <si>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</si>
  <si>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</si>
  <si>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</si>
  <si>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</si>
  <si>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</si>
  <si>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</si>
  <si>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</si>
  <si>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</si>
  <si>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</si>
  <si>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</si>
  <si>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</si>
  <si>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</si>
  <si>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</si>
  <si>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</si>
  <si>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</si>
  <si>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</si>
  <si>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</si>
  <si>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</si>
  <si>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</si>
  <si>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</si>
  <si>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</si>
  <si>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</si>
  <si>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</si>
  <si>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</si>
  <si>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</si>
  <si>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</si>
  <si>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</si>
  <si>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</si>
  <si>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</si>
  <si>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</si>
  <si>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</si>
  <si>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</si>
  <si>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</si>
  <si>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</si>
  <si>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</si>
  <si>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</si>
  <si>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</si>
  <si>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</si>
  <si>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</si>
  <si>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</si>
  <si>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</si>
  <si>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</si>
  <si>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</si>
  <si>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</si>
  <si>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</si>
  <si>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</si>
  <si>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</si>
  <si>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</si>
  <si>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</si>
  <si>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</si>
  <si>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</si>
  <si>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</si>
  <si>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</si>
  <si>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</si>
  <si>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</si>
  <si>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</si>
  <si>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</si>
  <si>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</si>
  <si>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</si>
  <si>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Timers</t>
  </si>
  <si>
    <t>$ min</t>
  </si>
  <si>
    <t>$ max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</si>
  <si>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</si>
  <si>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</si>
  <si>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</si>
  <si>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</si>
  <si>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</si>
  <si>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</si>
  <si>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</si>
  <si>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</si>
  <si>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</si>
  <si>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</si>
  <si>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</si>
  <si>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</si>
  <si>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</si>
  <si>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</si>
  <si>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</si>
  <si>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</si>
  <si>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</si>
  <si>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</si>
  <si>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</si>
  <si>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</si>
  <si>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</si>
  <si>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</si>
  <si>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</si>
  <si>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</si>
  <si>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</si>
  <si>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</si>
  <si>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</si>
  <si>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</si>
  <si>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</si>
  <si>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</si>
  <si>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</si>
  <si>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</si>
  <si>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</si>
  <si>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</si>
  <si>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</si>
  <si>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</si>
  <si>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</si>
  <si>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</si>
  <si>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</si>
  <si>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</si>
  <si>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</si>
  <si>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</si>
  <si>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</si>
  <si>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</si>
  <si>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</si>
  <si>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</si>
  <si>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</si>
  <si>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</si>
  <si>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</si>
  <si>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</si>
  <si>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</si>
  <si>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</si>
  <si>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</si>
  <si>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</si>
  <si>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</si>
  <si>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</si>
  <si>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</si>
  <si>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</si>
  <si>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</si>
  <si>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</si>
  <si>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</si>
  <si>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</si>
  <si>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</si>
  <si>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</si>
  <si>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</si>
  <si>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</si>
  <si>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</si>
  <si>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</si>
  <si>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</si>
  <si>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</si>
  <si>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</si>
  <si>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</si>
  <si>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</si>
  <si>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</si>
  <si>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</si>
  <si>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</si>
  <si>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</si>
  <si>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</si>
  <si>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</si>
  <si>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</si>
  <si>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</si>
  <si>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</si>
  <si>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</si>
  <si>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</si>
  <si>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</si>
  <si>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</si>
  <si>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</si>
  <si>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</si>
  <si>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</si>
  <si>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</si>
  <si>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</si>
  <si>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</si>
  <si>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</si>
  <si>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</si>
  <si>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</si>
  <si>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</si>
  <si>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</si>
  <si>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</si>
  <si>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</si>
  <si>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</si>
  <si>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</si>
  <si>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</si>
  <si>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</si>
  <si>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</si>
  <si>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</si>
  <si>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</si>
  <si>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</si>
  <si>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</si>
  <si>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</si>
  <si>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</si>
  <si>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</si>
  <si>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</si>
  <si>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</si>
  <si>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</si>
  <si>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</si>
  <si>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</si>
  <si>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</si>
  <si>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</si>
  <si>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</si>
  <si>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</si>
  <si>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</si>
  <si>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</si>
  <si>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</si>
  <si>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</si>
  <si>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</si>
  <si>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</si>
  <si>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</si>
  <si>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</si>
  <si>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</si>
  <si>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</si>
  <si>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</si>
  <si>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</si>
  <si>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</si>
  <si>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</si>
  <si>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</si>
  <si>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</si>
  <si>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</si>
  <si>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</si>
  <si>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</si>
  <si>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</si>
  <si>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</si>
  <si>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</si>
  <si>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</si>
  <si>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</si>
  <si>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</si>
  <si>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</si>
  <si>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</si>
  <si>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</si>
  <si>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</si>
  <si>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</si>
  <si>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</si>
  <si>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</si>
  <si>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</si>
  <si>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</si>
  <si>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</si>
  <si>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</si>
  <si>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</si>
  <si>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</si>
  <si>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</si>
  <si>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unlock pricing (HC)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</si>
  <si>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</si>
  <si>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</si>
  <si>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</si>
  <si>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</si>
  <si>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</si>
  <si>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</si>
  <si>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</si>
  <si>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</si>
  <si>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</si>
  <si>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</si>
  <si>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</si>
  <si>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</si>
  <si>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</si>
  <si>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</si>
  <si>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</si>
  <si>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</si>
  <si>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</si>
  <si>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</si>
  <si>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</si>
  <si>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</si>
  <si>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</si>
  <si>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</si>
  <si>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</si>
  <si>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</si>
  <si>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</si>
  <si>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</si>
  <si>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</si>
  <si>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?</t>
  </si>
  <si>
    <t>dragon_dark</t>
  </si>
  <si>
    <t>Dark</t>
  </si>
  <si>
    <t>Dragon Dark</t>
  </si>
  <si>
    <t>per HC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</si>
  <si>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</si>
  <si>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</si>
  <si>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</si>
  <si>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</si>
  <si>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</si>
  <si>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</si>
  <si>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</si>
  <si>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</si>
  <si>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 xml:space="preserve">  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</si>
  <si>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</si>
  <si>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</si>
  <si>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</si>
  <si>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</si>
  <si>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</si>
  <si>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</si>
  <si>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*Falta añadir los especiales</t>
  </si>
  <si>
    <t>Equivalence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</si>
</sst>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0" fillId="29" borderId="1" xfId="0" applyFill="1" applyBorder="1" applyAlignment="1">
      <alignment horizontal="center" vertical="center"/>
    </xf>
    <xf numFmtId="165" fontId="0" fillId="33" borderId="22" xfId="2" applyNumberFormat="1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10" borderId="0" xfId="0" applyNumberFormat="1" applyFill="1" applyBorder="1" applyAlignment="1">
      <alignment horizontal="center" vertical="center"/>
    </xf>
    <xf numFmtId="0" fontId="0" fillId="34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9" borderId="0" xfId="0" applyFont="1" applyFill="1" applyAlignment="1"/>
    <xf numFmtId="0" fontId="0" fillId="0" borderId="0" xfId="0" applyBorder="1" applyAlignment="1"/>
    <xf numFmtId="0" fontId="0" fillId="0" borderId="4" xfId="0" applyNumberFormat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29" borderId="0" xfId="0" applyFill="1" applyBorder="1"/>
    <xf numFmtId="0" fontId="0" fillId="14" borderId="0" xfId="0" applyFill="1"/>
    <xf numFmtId="0" fontId="0" fillId="10" borderId="0" xfId="0" applyFill="1"/>
    <xf numFmtId="0" fontId="0" fillId="27" borderId="0" xfId="0" applyFill="1" applyAlignment="1">
      <alignment horizontal="center"/>
    </xf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1" fillId="0" borderId="0" xfId="0" applyFo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20</c:v>
                </c:pt>
                <c:pt idx="3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90487</xdr:colOff>
      <xdr:row>6</xdr:row>
      <xdr:rowOff>19050</xdr:rowOff>
    </xdr:from>
    <xdr:to>
      <xdr:col>15</xdr:col>
      <xdr:colOff>395287</xdr:colOff>
      <xdr:row>20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61" dataDxfId="160">
  <autoFilter ref="A58:T71"/>
  <tableColumns count="20">
    <tableColumn id="1" name="Dragon ID / Step XP per Level" dataDxfId="159"/>
    <tableColumn id="2" name="1" dataDxfId="158">
      <calculatedColumnFormula>IF(OFFSET(F30,$A59,0)="","",ROUND(SUM(OFFSET($F30:F30,$A59,0)),0))</calculatedColumnFormula>
    </tableColumn>
    <tableColumn id="3" name="2" dataDxfId="157">
      <calculatedColumnFormula>IF(OFFSET(G30,$A59,0)="","",ROUND(SUM(OFFSET($F30:G30,$A59,0)),0))</calculatedColumnFormula>
    </tableColumn>
    <tableColumn id="4" name="3" dataDxfId="156">
      <calculatedColumnFormula>IF(OFFSET(H30,$A59,0)="","",ROUND(SUM(OFFSET($F30:H30,$A59,0)),0))</calculatedColumnFormula>
    </tableColumn>
    <tableColumn id="5" name="4" dataDxfId="155">
      <calculatedColumnFormula>IF(OFFSET(I30,$A59,0)="","",ROUND(SUM(OFFSET($F30:I30,$A59,0)),0))</calculatedColumnFormula>
    </tableColumn>
    <tableColumn id="6" name="5" dataDxfId="154">
      <calculatedColumnFormula>IF(OFFSET(J30,$A59,0)="","",ROUND(SUM(OFFSET($F30:J30,$A59,0)),0))</calculatedColumnFormula>
    </tableColumn>
    <tableColumn id="7" name="6" dataDxfId="153">
      <calculatedColumnFormula>IF(OFFSET(K30,$A59,0)="","",ROUND(SUM(OFFSET($F30:K30,$A59,0)),0))</calculatedColumnFormula>
    </tableColumn>
    <tableColumn id="8" name="7" dataDxfId="152">
      <calculatedColumnFormula>IF(OFFSET(L30,$A59,0)="","",ROUND(SUM(OFFSET($F30:L30,$A59,0)),0))</calculatedColumnFormula>
    </tableColumn>
    <tableColumn id="9" name="8" dataDxfId="151">
      <calculatedColumnFormula>IF(OFFSET(M30,$A59,0)="","",ROUND(SUM(OFFSET($F30:M30,$A59,0)),0))</calculatedColumnFormula>
    </tableColumn>
    <tableColumn id="10" name="9" dataDxfId="150">
      <calculatedColumnFormula>IF(OFFSET(N30,$A59,0)="","",ROUND(SUM(OFFSET($F30:N30,$A59,0)),0))</calculatedColumnFormula>
    </tableColumn>
    <tableColumn id="11" name="10" dataDxfId="149">
      <calculatedColumnFormula>IF(OFFSET(O30,$A59,0)="","",ROUND(SUM(OFFSET($F30:O30,$A59,0)),0))</calculatedColumnFormula>
    </tableColumn>
    <tableColumn id="12" name="11" dataDxfId="148">
      <calculatedColumnFormula>IF(OFFSET(P30,$A59,0)="","",ROUND(SUM(OFFSET($F30:P30,$A59,0)),0))</calculatedColumnFormula>
    </tableColumn>
    <tableColumn id="13" name="12" dataDxfId="147">
      <calculatedColumnFormula>IF(OFFSET(Q30,$A59,0)="","",ROUND(SUM(OFFSET($F30:Q30,$A59,0)),0))</calculatedColumnFormula>
    </tableColumn>
    <tableColumn id="14" name="13" dataDxfId="146">
      <calculatedColumnFormula>IF(OFFSET(R30,$A59,0)="","",ROUND(SUM(OFFSET($F30:R30,$A59,0)),0))</calculatedColumnFormula>
    </tableColumn>
    <tableColumn id="15" name="14" dataDxfId="145">
      <calculatedColumnFormula>IF(OFFSET(S30,$A59,0)="","",ROUND(SUM(OFFSET($F30:S30,$A59,0)),0))</calculatedColumnFormula>
    </tableColumn>
    <tableColumn id="16" name="15" dataDxfId="144">
      <calculatedColumnFormula>IF(OFFSET(T30,$A59,0)="","",ROUND(SUM(OFFSET($F30:T30,$A59,0)),0))</calculatedColumnFormula>
    </tableColumn>
    <tableColumn id="17" name="16" dataDxfId="143">
      <calculatedColumnFormula>IF(OFFSET(U30,$A59,0)="","",ROUND(SUM(OFFSET($F30:U30,$A59,0)),0))</calculatedColumnFormula>
    </tableColumn>
    <tableColumn id="18" name="17" dataDxfId="142">
      <calculatedColumnFormula>IF(OFFSET(V30,$A59,0)="","",ROUND(SUM(OFFSET($F30:V30,$A59,0)),0))</calculatedColumnFormula>
    </tableColumn>
    <tableColumn id="19" name="18" dataDxfId="141">
      <calculatedColumnFormula>IF(OFFSET(W30,$A59,0)="","",ROUND(SUM(OFFSET($F30:W30,$A59,0)),0))</calculatedColumnFormula>
    </tableColumn>
    <tableColumn id="20" name="19" dataDxfId="140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39" dataDxfId="138">
  <autoFilter ref="A74:C87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211" totalsRowShown="0" headerRowDxfId="134" dataDxfId="133">
  <autoFilter ref="A8:C211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21" totalsRowShown="0" headerRowDxfId="129" dataDxfId="128">
  <autoFilter ref="A8:B21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7" totalsRowShown="0" headerRowDxfId="125" dataDxfId="124">
  <autoFilter ref="E4:J17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5" totalsRowShown="0" headerRowDxfId="110" dataDxfId="109" tableBorderDxfId="108">
  <autoFilter ref="A12:B25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9" totalsRowShown="0" headerRowDxfId="97" dataDxfId="96">
  <autoFilter ref="A6:C19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1" totalsRowShown="0" headerRowDxfId="76" dataDxfId="75">
  <autoFilter ref="A8:V21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rate'!$B$4:$GV$5,2,FALSE),0),"")</calculatedColumnFormula>
    </tableColumn>
    <tableColumn id="3" name="2" dataDxfId="71">
      <calculatedColumnFormula>_xlfn.IFNA(ROUND(HLOOKUP('Link table'!C4,'Progression - Gold rate'!$B$4:$GV$5,2,FALSE),0),"")</calculatedColumnFormula>
    </tableColumn>
    <tableColumn id="4" name="3" dataDxfId="70">
      <calculatedColumnFormula>_xlfn.IFNA(ROUND(HLOOKUP('Link table'!D4,'Progression - Gold rate'!$B$4:$GV$5,2,FALSE),0),"")</calculatedColumnFormula>
    </tableColumn>
    <tableColumn id="5" name="4" dataDxfId="69">
      <calculatedColumnFormula>_xlfn.IFNA(ROUND(HLOOKUP('Link table'!E4,'Progression - Gold rate'!$B$4:$GV$5,2,FALSE),0),"")</calculatedColumnFormula>
    </tableColumn>
    <tableColumn id="6" name="5" dataDxfId="68">
      <calculatedColumnFormula>_xlfn.IFNA(ROUND(HLOOKUP('Link table'!F4,'Progression - Gold rate'!$B$4:$GV$5,2,FALSE),0),"")</calculatedColumnFormula>
    </tableColumn>
    <tableColumn id="7" name="6" dataDxfId="67">
      <calculatedColumnFormula>_xlfn.IFNA(ROUND(HLOOKUP('Link table'!G4,'Progression - Gold rate'!$B$4:$GV$5,2,FALSE),0),"")</calculatedColumnFormula>
    </tableColumn>
    <tableColumn id="8" name="7" dataDxfId="66">
      <calculatedColumnFormula>_xlfn.IFNA(ROUND(HLOOKUP('Link table'!H4,'Progression - Gold rate'!$B$4:$GV$5,2,FALSE),0),"")</calculatedColumnFormula>
    </tableColumn>
    <tableColumn id="9" name="8" dataDxfId="65">
      <calculatedColumnFormula>_xlfn.IFNA(ROUND(HLOOKUP('Link table'!I4,'Progression - Gold rate'!$B$4:$GV$5,2,FALSE),0),"")</calculatedColumnFormula>
    </tableColumn>
    <tableColumn id="10" name="9" dataDxfId="64">
      <calculatedColumnFormula>_xlfn.IFNA(ROUND(HLOOKUP('Link table'!J4,'Progression - Gold rate'!$B$4:$GV$5,2,FALSE),0),"")</calculatedColumnFormula>
    </tableColumn>
    <tableColumn id="11" name="10" dataDxfId="63">
      <calculatedColumnFormula>_xlfn.IFNA(ROUND(HLOOKUP('Link table'!K4,'Progression - Gold rate'!$B$4:$GV$5,2,FALSE),0),"")</calculatedColumnFormula>
    </tableColumn>
    <tableColumn id="12" name="11" dataDxfId="62">
      <calculatedColumnFormula>_xlfn.IFNA(ROUND(HLOOKUP('Link table'!L4,'Progression - Gold rate'!$B$4:$GV$5,2,FALSE),0),"")</calculatedColumnFormula>
    </tableColumn>
    <tableColumn id="13" name="12" dataDxfId="61">
      <calculatedColumnFormula>_xlfn.IFNA(ROUND(HLOOKUP('Link table'!M4,'Progression - Gold rate'!$B$4:$GV$5,2,FALSE),0),"")</calculatedColumnFormula>
    </tableColumn>
    <tableColumn id="14" name="13" dataDxfId="60">
      <calculatedColumnFormula>_xlfn.IFNA(ROUND(HLOOKUP('Link table'!N4,'Progression - Gold rate'!$B$4:$GV$5,2,FALSE),0),"")</calculatedColumnFormula>
    </tableColumn>
    <tableColumn id="15" name="14" dataDxfId="59">
      <calculatedColumnFormula>_xlfn.IFNA(ROUND(HLOOKUP('Link table'!O4,'Progression - Gold rate'!$B$4:$GV$5,2,FALSE),0),"")</calculatedColumnFormula>
    </tableColumn>
    <tableColumn id="16" name="15" dataDxfId="58">
      <calculatedColumnFormula>_xlfn.IFNA(ROUND(HLOOKUP('Link table'!P4,'Progression - Gold rate'!$B$4:$GV$5,2,FALSE),0),"")</calculatedColumnFormula>
    </tableColumn>
    <tableColumn id="17" name="16" dataDxfId="57">
      <calculatedColumnFormula>_xlfn.IFNA(ROUND(HLOOKUP('Link table'!Q4,'Progression - Gold rate'!$B$4:$GV$5,2,FALSE),0),"")</calculatedColumnFormula>
    </tableColumn>
    <tableColumn id="18" name="17" dataDxfId="56">
      <calculatedColumnFormula>_xlfn.IFNA(ROUND(HLOOKUP('Link table'!R4,'Progression - Gold rate'!$B$4:$GV$5,2,FALSE),0),"")</calculatedColumnFormula>
    </tableColumn>
    <tableColumn id="19" name="18" dataDxfId="55">
      <calculatedColumnFormula>_xlfn.IFNA(ROUND(HLOOKUP('Link table'!S4,'Progression - Gold rate'!$B$4:$GV$5,2,FALSE),0),"")</calculatedColumnFormula>
    </tableColumn>
    <tableColumn id="20" name="19" dataDxfId="54">
      <calculatedColumnFormula>_xlfn.IFNA(ROUND(HLOOKUP('Link table'!T4,'Progression - Gold rate'!$B$4:$GV$5,2,FALSE),0),"")</calculatedColumnFormula>
    </tableColumn>
    <tableColumn id="21" name="20" dataDxfId="53">
      <calculatedColumnFormula>_xlfn.IFNA(ROUND(HLOOKUP('Link table'!U4,'Progression - Gold rate'!$B$4:$GV$5,2,FALSE),0),"")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6" totalsRowShown="0" headerRowDxfId="52" dataDxfId="51">
  <autoFilter ref="A3:U16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8" totalsRowShown="0" headerRowDxfId="29" dataDxfId="28">
  <autoFilter ref="A5:C18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in)" dataDxfId="8"/>
    <tableColumn id="2" name="HC" dataDxfId="7">
      <calculatedColumnFormula>IF(ROUND(HCtoSkipTimers[[#This Row],[Equivalence (min)]]*$F$3+$G$3,0)=0,1,ROUND(HCtoSkipTimers[[#This Row],[Equivalence (min)]]*$F$3+$G$3,0))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F37" sqref="F37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77" t="s">
        <v>79</v>
      </c>
      <c r="B1" s="78"/>
      <c r="C1" s="78"/>
      <c r="D1" s="78"/>
      <c r="E1" s="78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129</v>
      </c>
      <c r="M5" t="s">
        <v>197</v>
      </c>
      <c r="N5" t="s">
        <v>271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650000</v>
      </c>
    </row>
    <row r="9" spans="1:14" x14ac:dyDescent="0.25">
      <c r="A9" t="s">
        <v>168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" si="1">ROUND(M8,2-LEN(M8))</f>
        <v>600000</v>
      </c>
      <c r="N9">
        <v>5000000</v>
      </c>
    </row>
    <row r="10" spans="1:14" x14ac:dyDescent="0.25">
      <c r="A10" t="s">
        <v>73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77</v>
      </c>
      <c r="B11">
        <f>B10/'Hard currency'!$B$22</f>
        <v>0</v>
      </c>
      <c r="C11">
        <f>C10/'Hard currency'!$B$22</f>
        <v>2</v>
      </c>
      <c r="D11">
        <f>D10/'Hard currency'!$B$22</f>
        <v>3.5</v>
      </c>
      <c r="E11">
        <f>E10/'Hard currency'!$B$22</f>
        <v>4</v>
      </c>
      <c r="F11">
        <f>F10/'Hard currency'!$B$22</f>
        <v>5</v>
      </c>
      <c r="G11">
        <f>G10/'Hard currency'!$B$22</f>
        <v>8</v>
      </c>
      <c r="H11">
        <f>H10/'Hard currency'!$B$22</f>
        <v>10</v>
      </c>
      <c r="I11">
        <f>I10/'Hard currency'!$B$22</f>
        <v>14</v>
      </c>
      <c r="J11">
        <f>J10/'Hard currency'!$B$22</f>
        <v>17.5</v>
      </c>
      <c r="K11">
        <f>K10/'Hard currency'!$B$22</f>
        <v>35</v>
      </c>
      <c r="L11">
        <f>L10/'Hard currency'!$B$22</f>
        <v>40</v>
      </c>
      <c r="M11">
        <f>M10/'Hard currency'!$B$22</f>
        <v>45</v>
      </c>
      <c r="N11">
        <f>N10/'Hard currency'!$B$22</f>
        <v>55</v>
      </c>
    </row>
    <row r="12" spans="1:14" x14ac:dyDescent="0.25">
      <c r="A12" t="s">
        <v>78</v>
      </c>
      <c r="B12">
        <f>B10/'Hard currency'!$B$23</f>
        <v>0</v>
      </c>
      <c r="C12" s="135">
        <f>C10/'Hard currency'!$B$23</f>
        <v>1.3333333333333333</v>
      </c>
      <c r="D12" s="135">
        <f>D10/'Hard currency'!$B$23</f>
        <v>2.3333333333333335</v>
      </c>
      <c r="E12" s="135">
        <f>E10/'Hard currency'!$B$23</f>
        <v>2.6666666666666665</v>
      </c>
      <c r="F12" s="135">
        <f>F10/'Hard currency'!$B$23</f>
        <v>3.3333333333333335</v>
      </c>
      <c r="G12" s="135">
        <f>G10/'Hard currency'!$B$23</f>
        <v>5.333333333333333</v>
      </c>
      <c r="H12" s="135">
        <f>H10/'Hard currency'!$B$23</f>
        <v>6.666666666666667</v>
      </c>
      <c r="I12" s="135">
        <f>I10/'Hard currency'!$B$23</f>
        <v>9.3333333333333339</v>
      </c>
      <c r="J12" s="135">
        <f>J10/'Hard currency'!$B$23</f>
        <v>11.666666666666666</v>
      </c>
      <c r="K12" s="135">
        <f>K10/'Hard currency'!$B$23</f>
        <v>23.333333333333332</v>
      </c>
      <c r="L12" s="135">
        <f>L10/'Hard currency'!$B$23</f>
        <v>26.666666666666668</v>
      </c>
      <c r="M12" s="135">
        <f>M10/'Hard currency'!$B$23</f>
        <v>30</v>
      </c>
      <c r="N12" s="135">
        <f>N10/'Hard currency'!$B$23</f>
        <v>36.666666666666664</v>
      </c>
    </row>
    <row r="13" spans="1:14" x14ac:dyDescent="0.25">
      <c r="A13" t="s">
        <v>112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L11" sqref="L1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87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150</v>
      </c>
      <c r="I2" s="66"/>
      <c r="J2" s="66"/>
      <c r="L2" s="102" t="s">
        <v>126</v>
      </c>
      <c r="M2" s="102" t="s">
        <v>127</v>
      </c>
      <c r="O2" s="122" t="s">
        <v>155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5">
        <v>1</v>
      </c>
      <c r="J3" s="155">
        <v>10</v>
      </c>
      <c r="L3" s="67">
        <f t="array" ref="L3:M3">LINEST(I4:J4,I3:J3,TRUE,FALSE)</f>
        <v>86.111111111111114</v>
      </c>
      <c r="M3" s="67">
        <v>1513.8888888888889</v>
      </c>
      <c r="O3" s="156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5">
        <v>1600</v>
      </c>
      <c r="J4" s="155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106</v>
      </c>
      <c r="H9" s="186" t="s">
        <v>278</v>
      </c>
      <c r="I9" s="186"/>
      <c r="J9" s="186"/>
      <c r="L9" s="186" t="s">
        <v>281</v>
      </c>
      <c r="M9" s="186"/>
    </row>
    <row r="10" spans="1:15" x14ac:dyDescent="0.25">
      <c r="A10" s="7" t="s">
        <v>46</v>
      </c>
      <c r="B10" s="7" t="s">
        <v>47</v>
      </c>
      <c r="C10" s="73" t="s">
        <v>149</v>
      </c>
      <c r="D10" s="73" t="s">
        <v>154</v>
      </c>
      <c r="E10" s="73" t="s">
        <v>153</v>
      </c>
      <c r="G10" t="s">
        <v>282</v>
      </c>
      <c r="H10" s="73" t="s">
        <v>279</v>
      </c>
      <c r="I10" s="73" t="s">
        <v>277</v>
      </c>
      <c r="J10" s="73" t="s">
        <v>280</v>
      </c>
      <c r="L10" s="73" t="s">
        <v>279</v>
      </c>
      <c r="M10" s="73" t="s">
        <v>277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7">
        <v>1100</v>
      </c>
      <c r="E11" s="103">
        <f>IF(ISNUMBER(D11),D11*'Run - Duration'!C7,C11*'Run - Duration'!C7)</f>
        <v>3300.0000000000005</v>
      </c>
      <c r="H11" s="183">
        <v>6</v>
      </c>
      <c r="I11" s="185">
        <f ca="1">H59</f>
        <v>14192</v>
      </c>
      <c r="J11" s="184">
        <f ca="1">ROUND(I11/H11,0)</f>
        <v>2365</v>
      </c>
      <c r="L11" s="169">
        <v>4</v>
      </c>
      <c r="M11" s="184">
        <f ca="1">J11*L11</f>
        <v>9460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7">
        <v>2200</v>
      </c>
      <c r="E12" s="103">
        <f>IF(ISNUMBER(D12),D12*'Run - Duration'!C8,C12*'Run - Duration'!C8)</f>
        <v>7800.0000000000009</v>
      </c>
      <c r="H12" s="183"/>
      <c r="I12" s="185"/>
      <c r="J12" s="184"/>
      <c r="L12" s="169"/>
      <c r="M12" s="184"/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7">
        <v>2700</v>
      </c>
      <c r="E13" s="103">
        <f>IF(ISNUMBER(D13),D13*'Run - Duration'!C9,C13*'Run - Duration'!C9)</f>
        <v>11045.454545454548</v>
      </c>
      <c r="H13" s="183"/>
      <c r="I13" s="185"/>
      <c r="J13" s="184"/>
      <c r="L13" s="169"/>
      <c r="M13" s="184"/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7">
        <v>3200</v>
      </c>
      <c r="E14" s="103">
        <f>IF(ISNUMBER(D14),D14*'Run - Duration'!C10,C14*'Run - Duration'!C10)</f>
        <v>14836.363636363638</v>
      </c>
      <c r="H14" s="183"/>
      <c r="I14" s="185"/>
      <c r="J14" s="184"/>
      <c r="L14" s="169"/>
      <c r="M14" s="184"/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7">
        <v>4000</v>
      </c>
      <c r="E15" s="103">
        <f>IF(ISNUMBER(D15),D15*'Run - Duration'!C11,C15*'Run - Duration'!C11)</f>
        <v>20727.272727272728</v>
      </c>
      <c r="H15" s="183"/>
      <c r="I15" s="185"/>
      <c r="J15" s="184"/>
      <c r="L15" s="169"/>
      <c r="M15" s="184"/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7">
        <v>5200</v>
      </c>
      <c r="E16" s="103">
        <f>IF(ISNUMBER(D16),D16*'Run - Duration'!C12,C16*'Run - Duration'!C12)</f>
        <v>29781.818181818184</v>
      </c>
      <c r="H16" s="183"/>
      <c r="I16" s="185"/>
      <c r="J16" s="184"/>
      <c r="L16" s="169"/>
      <c r="M16" s="184"/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7">
        <v>6000</v>
      </c>
      <c r="E17" s="103">
        <f>IF(ISNUMBER(D17),D17*'Run - Duration'!C13,C17*'Run - Duration'!C13)</f>
        <v>37636.36363636364</v>
      </c>
      <c r="H17" s="183"/>
      <c r="I17" s="185"/>
      <c r="J17" s="184"/>
      <c r="L17" s="169"/>
      <c r="M17" s="184"/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7">
        <v>8000</v>
      </c>
      <c r="E18" s="103">
        <f>IF(ISNUMBER(D18),D18*'Run - Duration'!C14,C18*'Run - Duration'!C14)</f>
        <v>54545.454545454544</v>
      </c>
      <c r="H18" s="183"/>
      <c r="I18" s="185"/>
      <c r="J18" s="184"/>
      <c r="L18" s="169"/>
      <c r="M18" s="184"/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7">
        <v>8000</v>
      </c>
      <c r="E19" s="103">
        <f>IF(ISNUMBER(D19),D19*'Run - Duration'!C15,C19*'Run - Duration'!C15)</f>
        <v>58909.090909090904</v>
      </c>
      <c r="H19" s="183"/>
      <c r="I19" s="185"/>
      <c r="J19" s="184"/>
      <c r="L19" s="169"/>
      <c r="M19" s="184"/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7">
        <v>10000</v>
      </c>
      <c r="E20" s="103">
        <f>IF(ISNUMBER(D20),D20*'Run - Duration'!C16,C20*'Run - Duration'!C16)</f>
        <v>79090.909090909088</v>
      </c>
      <c r="H20" s="183"/>
      <c r="I20" s="185"/>
      <c r="J20" s="184"/>
      <c r="L20" s="169"/>
      <c r="M20" s="184"/>
    </row>
    <row r="21" spans="1:25" x14ac:dyDescent="0.25">
      <c r="A21" s="23">
        <v>11</v>
      </c>
      <c r="B21" s="72">
        <v>20</v>
      </c>
      <c r="C21" s="103">
        <f t="shared" ref="C21:C23" si="1">A21*$L$3+$M$3</f>
        <v>2461.1111111111113</v>
      </c>
      <c r="D21" s="157">
        <v>10000</v>
      </c>
      <c r="E21" s="103">
        <f>IF(ISNUMBER(D21),D21*'Run - Duration'!C17,C21*'Run - Duration'!C17)</f>
        <v>84545.454545454544</v>
      </c>
      <c r="H21" s="183"/>
      <c r="I21" s="185"/>
      <c r="J21" s="184"/>
      <c r="L21" s="169"/>
      <c r="M21" s="184"/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7">
        <v>10000</v>
      </c>
      <c r="E22" s="103">
        <f>IF(ISNUMBER(D22),D22*'Run - Duration'!C18,C22*'Run - Duration'!C18)</f>
        <v>90000</v>
      </c>
      <c r="H22" s="183"/>
      <c r="I22" s="185"/>
      <c r="J22" s="184"/>
      <c r="L22" s="169"/>
      <c r="M22" s="184"/>
    </row>
    <row r="23" spans="1:25" x14ac:dyDescent="0.25">
      <c r="A23" s="173">
        <v>13</v>
      </c>
      <c r="B23" s="174">
        <v>20</v>
      </c>
      <c r="C23" s="103">
        <f t="shared" si="1"/>
        <v>2633.3333333333335</v>
      </c>
      <c r="D23" s="157">
        <v>12000</v>
      </c>
      <c r="E23" s="103">
        <f>IF(ISNUMBER(D23),D23*'Run - Duration'!C19,C23*'Run - Duration'!C19)</f>
        <v>114545.45454545454</v>
      </c>
      <c r="H23" s="183"/>
      <c r="I23" s="185"/>
      <c r="J23" s="184"/>
      <c r="L23" s="169"/>
      <c r="M23" s="184"/>
    </row>
    <row r="25" spans="1:25" ht="18.75" x14ac:dyDescent="0.25">
      <c r="A25" s="124" t="s">
        <v>228</v>
      </c>
      <c r="B25" s="125"/>
      <c r="C25" s="125"/>
      <c r="D25" t="s">
        <v>284</v>
      </c>
    </row>
    <row r="26" spans="1:25" x14ac:dyDescent="0.25">
      <c r="A26" s="1"/>
      <c r="B26" s="1"/>
      <c r="C26" s="110" t="s">
        <v>123</v>
      </c>
      <c r="D26" s="110" t="s">
        <v>283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0">
        <v>4000</v>
      </c>
      <c r="D27" s="27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127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10" t="s">
        <v>118</v>
      </c>
      <c r="B29" s="110" t="s">
        <v>119</v>
      </c>
      <c r="C29" s="110" t="s">
        <v>120</v>
      </c>
      <c r="D29" s="110" t="s">
        <v>121</v>
      </c>
      <c r="E29" s="110" t="s">
        <v>122</v>
      </c>
      <c r="F29" s="110">
        <v>1</v>
      </c>
      <c r="G29" s="110">
        <v>2</v>
      </c>
      <c r="H29" s="110">
        <v>3</v>
      </c>
      <c r="I29" s="110">
        <v>4</v>
      </c>
      <c r="J29" s="110">
        <v>5</v>
      </c>
      <c r="K29" s="110">
        <v>6</v>
      </c>
      <c r="L29" s="110">
        <v>7</v>
      </c>
      <c r="M29" s="110">
        <v>8</v>
      </c>
      <c r="N29" s="110">
        <v>9</v>
      </c>
      <c r="O29" s="110">
        <v>10</v>
      </c>
      <c r="P29" s="110">
        <v>11</v>
      </c>
      <c r="Q29" s="110">
        <v>12</v>
      </c>
      <c r="R29" s="110">
        <v>13</v>
      </c>
      <c r="S29" s="110">
        <v>14</v>
      </c>
      <c r="T29" s="110">
        <v>15</v>
      </c>
      <c r="U29" s="110">
        <v>16</v>
      </c>
      <c r="V29" s="110">
        <v>17</v>
      </c>
      <c r="W29" s="110">
        <v>18</v>
      </c>
      <c r="X29" s="110">
        <v>19</v>
      </c>
      <c r="Y29" s="110">
        <v>20</v>
      </c>
    </row>
    <row r="30" spans="1:25" x14ac:dyDescent="0.25">
      <c r="A30" s="27">
        <v>1</v>
      </c>
      <c r="B30" s="27">
        <v>0</v>
      </c>
      <c r="C30" s="27">
        <f>ROUND(IF(B30=0,0,$C$27*POWER(A30,$C$28)),0)</f>
        <v>0</v>
      </c>
      <c r="D30" s="27"/>
      <c r="E30" s="27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111">
        <v>1</v>
      </c>
      <c r="B31" s="111">
        <v>7</v>
      </c>
      <c r="C31" s="111">
        <f>ROUND(IF(B31=0,0,$C$27*POWER(A31,$C$28)),0)</f>
        <v>4000</v>
      </c>
      <c r="D31" s="111">
        <f t="array" ref="D31:E31">LINEST(C30:C31,B30:B31,FALSE,FALSE)</f>
        <v>571.42857142857144</v>
      </c>
      <c r="E31" s="111">
        <v>0</v>
      </c>
      <c r="F31" s="54">
        <f>IF(F30,$D$31*F29+$E$31,"")</f>
        <v>571.42857142857144</v>
      </c>
      <c r="G31" s="54">
        <f t="shared" ref="G31:Y31" si="3">IF(G30,$D$31*G29+$E$31,"")</f>
        <v>1142.8571428571429</v>
      </c>
      <c r="H31" s="54">
        <f t="shared" si="3"/>
        <v>1714.2857142857142</v>
      </c>
      <c r="I31" s="54">
        <f t="shared" si="3"/>
        <v>2285.7142857142858</v>
      </c>
      <c r="J31" s="54">
        <f>IF(J30,$D$27*J29+$E$31,"")</f>
        <v>2355</v>
      </c>
      <c r="K31" s="54">
        <f>IF(K30,$D$27*K29+$E$31,"")</f>
        <v>2826</v>
      </c>
      <c r="L31" s="54">
        <f>IF(L30,$D$27*L29+$E$31,"")</f>
        <v>3297</v>
      </c>
      <c r="M31" s="54" t="str">
        <f t="shared" si="3"/>
        <v/>
      </c>
      <c r="N31" s="54" t="str">
        <f t="shared" si="3"/>
        <v/>
      </c>
      <c r="O31" s="54" t="str">
        <f t="shared" si="3"/>
        <v/>
      </c>
      <c r="P31" s="54" t="str">
        <f t="shared" si="3"/>
        <v/>
      </c>
      <c r="Q31" s="54" t="str">
        <f t="shared" si="3"/>
        <v/>
      </c>
      <c r="R31" s="54" t="str">
        <f t="shared" si="3"/>
        <v/>
      </c>
      <c r="S31" s="54" t="str">
        <f t="shared" si="3"/>
        <v/>
      </c>
      <c r="T31" s="54" t="str">
        <f t="shared" si="3"/>
        <v/>
      </c>
      <c r="U31" s="54" t="str">
        <f t="shared" si="3"/>
        <v/>
      </c>
      <c r="V31" s="54" t="str">
        <f t="shared" si="3"/>
        <v/>
      </c>
      <c r="W31" s="54" t="str">
        <f t="shared" si="3"/>
        <v/>
      </c>
      <c r="X31" s="54" t="str">
        <f t="shared" si="3"/>
        <v/>
      </c>
      <c r="Y31" s="54" t="str">
        <f t="shared" si="3"/>
        <v/>
      </c>
    </row>
    <row r="32" spans="1:25" x14ac:dyDescent="0.25">
      <c r="A32" s="112">
        <v>2</v>
      </c>
      <c r="B32" s="112">
        <v>0</v>
      </c>
      <c r="C32" s="112">
        <f t="shared" ref="C32:C52" si="4">ROUND(IF(B32=0,0,$C$27*POWER(A32,$C$28)),0)</f>
        <v>0</v>
      </c>
      <c r="D32" s="112"/>
      <c r="E32" s="112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113">
        <v>2</v>
      </c>
      <c r="B33" s="113">
        <v>9</v>
      </c>
      <c r="C33" s="113">
        <f t="shared" si="4"/>
        <v>9190</v>
      </c>
      <c r="D33" s="113">
        <f t="array" ref="D33:E33">LINEST(C32:C33,B32:B33,FALSE,FALSE)</f>
        <v>1021.1111111111111</v>
      </c>
      <c r="E33" s="113">
        <v>0</v>
      </c>
      <c r="F33" s="54">
        <f>IF(F32,$D$33*F29+$E$33,"")</f>
        <v>1021.1111111111111</v>
      </c>
      <c r="G33" s="54">
        <f t="shared" ref="G33:Y33" si="6">IF(G32,$D$33*G29+$E$33,"")</f>
        <v>2042.2222222222222</v>
      </c>
      <c r="H33" s="54">
        <f t="shared" si="6"/>
        <v>3063.333333333333</v>
      </c>
      <c r="I33" s="54">
        <f t="shared" si="6"/>
        <v>4084.4444444444443</v>
      </c>
      <c r="J33" s="54">
        <f t="shared" si="6"/>
        <v>5105.5555555555557</v>
      </c>
      <c r="K33" s="54">
        <f t="shared" si="6"/>
        <v>6126.6666666666661</v>
      </c>
      <c r="L33" s="54">
        <f t="shared" si="6"/>
        <v>7147.7777777777774</v>
      </c>
      <c r="M33" s="54">
        <f t="shared" si="6"/>
        <v>8168.8888888888887</v>
      </c>
      <c r="N33" s="54">
        <f t="shared" si="6"/>
        <v>9190</v>
      </c>
      <c r="O33" s="54" t="str">
        <f t="shared" si="6"/>
        <v/>
      </c>
      <c r="P33" s="54" t="str">
        <f t="shared" si="6"/>
        <v/>
      </c>
      <c r="Q33" s="54" t="str">
        <f t="shared" si="6"/>
        <v/>
      </c>
      <c r="R33" s="54" t="str">
        <f t="shared" si="6"/>
        <v/>
      </c>
      <c r="S33" s="54" t="str">
        <f t="shared" si="6"/>
        <v/>
      </c>
      <c r="T33" s="54" t="str">
        <f t="shared" si="6"/>
        <v/>
      </c>
      <c r="U33" s="54" t="str">
        <f t="shared" si="6"/>
        <v/>
      </c>
      <c r="V33" s="54" t="str">
        <f t="shared" si="6"/>
        <v/>
      </c>
      <c r="W33" s="54" t="str">
        <f t="shared" si="6"/>
        <v/>
      </c>
      <c r="X33" s="54" t="str">
        <f t="shared" si="6"/>
        <v/>
      </c>
      <c r="Y33" s="54" t="str">
        <f t="shared" si="6"/>
        <v/>
      </c>
    </row>
    <row r="34" spans="1:25" x14ac:dyDescent="0.25">
      <c r="A34" s="112">
        <v>3</v>
      </c>
      <c r="B34" s="112">
        <v>0</v>
      </c>
      <c r="C34" s="112">
        <f t="shared" si="4"/>
        <v>0</v>
      </c>
      <c r="D34" s="112"/>
      <c r="E34" s="112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113">
        <v>3</v>
      </c>
      <c r="B35" s="113">
        <v>9</v>
      </c>
      <c r="C35" s="113">
        <f t="shared" si="4"/>
        <v>14949</v>
      </c>
      <c r="D35" s="113">
        <f t="array" ref="D35:E35">LINEST(C34:C35,B34:B35,FALSE,FALSE)</f>
        <v>1661</v>
      </c>
      <c r="E35" s="113">
        <v>0</v>
      </c>
      <c r="F35" s="54">
        <f>IF(F34,$D$35*F29+$E$35,"")</f>
        <v>1661</v>
      </c>
      <c r="G35" s="54">
        <f t="shared" ref="G35:Y35" si="8">IF(G34,$D$35*G29+$E$35,"")</f>
        <v>3322</v>
      </c>
      <c r="H35" s="54">
        <f t="shared" si="8"/>
        <v>4983</v>
      </c>
      <c r="I35" s="54">
        <f t="shared" si="8"/>
        <v>6644</v>
      </c>
      <c r="J35" s="54">
        <f t="shared" si="8"/>
        <v>8305</v>
      </c>
      <c r="K35" s="54">
        <f t="shared" si="8"/>
        <v>9966</v>
      </c>
      <c r="L35" s="54">
        <f t="shared" si="8"/>
        <v>11627</v>
      </c>
      <c r="M35" s="54">
        <f t="shared" si="8"/>
        <v>13288</v>
      </c>
      <c r="N35" s="54">
        <f t="shared" si="8"/>
        <v>14949</v>
      </c>
      <c r="O35" s="54" t="str">
        <f t="shared" si="8"/>
        <v/>
      </c>
      <c r="P35" s="54" t="str">
        <f t="shared" si="8"/>
        <v/>
      </c>
      <c r="Q35" s="54" t="str">
        <f t="shared" si="8"/>
        <v/>
      </c>
      <c r="R35" s="54" t="str">
        <f t="shared" si="8"/>
        <v/>
      </c>
      <c r="S35" s="54" t="str">
        <f t="shared" si="8"/>
        <v/>
      </c>
      <c r="T35" s="54" t="str">
        <f t="shared" si="8"/>
        <v/>
      </c>
      <c r="U35" s="54" t="str">
        <f t="shared" si="8"/>
        <v/>
      </c>
      <c r="V35" s="54" t="str">
        <f t="shared" si="8"/>
        <v/>
      </c>
      <c r="W35" s="54" t="str">
        <f t="shared" si="8"/>
        <v/>
      </c>
      <c r="X35" s="54" t="str">
        <f t="shared" si="8"/>
        <v/>
      </c>
      <c r="Y35" s="54" t="str">
        <f t="shared" si="8"/>
        <v/>
      </c>
    </row>
    <row r="36" spans="1:25" x14ac:dyDescent="0.25">
      <c r="A36" s="114">
        <v>4</v>
      </c>
      <c r="B36" s="114">
        <v>0</v>
      </c>
      <c r="C36" s="114">
        <f t="shared" si="4"/>
        <v>0</v>
      </c>
      <c r="D36" s="114"/>
      <c r="E36" s="114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115">
        <v>4</v>
      </c>
      <c r="B37" s="115">
        <v>9</v>
      </c>
      <c r="C37" s="115">
        <f t="shared" si="4"/>
        <v>21112</v>
      </c>
      <c r="D37" s="115">
        <f t="array" ref="D37:E37">LINEST(C36:C37,B36:B37,FALSE,FALSE)</f>
        <v>2345.7777777777778</v>
      </c>
      <c r="E37" s="115">
        <v>0</v>
      </c>
      <c r="F37" s="54">
        <f>IF(F36,$D$37*F29+$E$37,"")</f>
        <v>2345.7777777777778</v>
      </c>
      <c r="G37" s="54">
        <f t="shared" ref="G37:Y37" si="10">IF(G36,$D$37*G29+$E$37,"")</f>
        <v>4691.5555555555557</v>
      </c>
      <c r="H37" s="54">
        <f t="shared" si="10"/>
        <v>7037.3333333333339</v>
      </c>
      <c r="I37" s="54">
        <f t="shared" si="10"/>
        <v>9383.1111111111113</v>
      </c>
      <c r="J37" s="54">
        <f t="shared" si="10"/>
        <v>11728.888888888889</v>
      </c>
      <c r="K37" s="54">
        <f t="shared" si="10"/>
        <v>14074.666666666668</v>
      </c>
      <c r="L37" s="54">
        <f t="shared" si="10"/>
        <v>16420.444444444445</v>
      </c>
      <c r="M37" s="54">
        <f t="shared" si="10"/>
        <v>18766.222222222223</v>
      </c>
      <c r="N37" s="54">
        <f t="shared" si="10"/>
        <v>21112</v>
      </c>
      <c r="O37" s="54" t="str">
        <f t="shared" si="10"/>
        <v/>
      </c>
      <c r="P37" s="54" t="str">
        <f t="shared" si="10"/>
        <v/>
      </c>
      <c r="Q37" s="54" t="str">
        <f t="shared" si="10"/>
        <v/>
      </c>
      <c r="R37" s="54" t="str">
        <f t="shared" si="10"/>
        <v/>
      </c>
      <c r="S37" s="54" t="str">
        <f t="shared" si="10"/>
        <v/>
      </c>
      <c r="T37" s="54" t="str">
        <f t="shared" si="10"/>
        <v/>
      </c>
      <c r="U37" s="54" t="str">
        <f t="shared" si="10"/>
        <v/>
      </c>
      <c r="V37" s="54" t="str">
        <f t="shared" si="10"/>
        <v/>
      </c>
      <c r="W37" s="54" t="str">
        <f t="shared" si="10"/>
        <v/>
      </c>
      <c r="X37" s="54" t="str">
        <f t="shared" si="10"/>
        <v/>
      </c>
      <c r="Y37" s="54" t="str">
        <f t="shared" si="10"/>
        <v/>
      </c>
    </row>
    <row r="38" spans="1:25" x14ac:dyDescent="0.25">
      <c r="A38" s="114">
        <v>5</v>
      </c>
      <c r="B38" s="114">
        <v>0</v>
      </c>
      <c r="C38" s="114">
        <f t="shared" si="4"/>
        <v>0</v>
      </c>
      <c r="D38" s="114"/>
      <c r="E38" s="114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115">
        <v>5</v>
      </c>
      <c r="B39" s="115">
        <v>14</v>
      </c>
      <c r="C39" s="115">
        <f t="shared" si="4"/>
        <v>27595</v>
      </c>
      <c r="D39" s="115">
        <f t="array" ref="D39:E39">LINEST(C38:C39,B38:B39,TRUE,FALSE)</f>
        <v>1971.0714285714287</v>
      </c>
      <c r="E39" s="115">
        <v>0</v>
      </c>
      <c r="F39" s="54">
        <f>IF(F38,$D$39*F29+$E$39,"")</f>
        <v>1971.0714285714287</v>
      </c>
      <c r="G39" s="54">
        <f t="shared" ref="G39:Y39" si="12">IF(G38,$D$39*G29+$E$39,"")</f>
        <v>3942.1428571428573</v>
      </c>
      <c r="H39" s="54">
        <f t="shared" si="12"/>
        <v>5913.2142857142862</v>
      </c>
      <c r="I39" s="54">
        <f t="shared" si="12"/>
        <v>7884.2857142857147</v>
      </c>
      <c r="J39" s="54">
        <f t="shared" si="12"/>
        <v>9855.3571428571431</v>
      </c>
      <c r="K39" s="54">
        <f t="shared" si="12"/>
        <v>11826.428571428572</v>
      </c>
      <c r="L39" s="54">
        <f t="shared" si="12"/>
        <v>13797.5</v>
      </c>
      <c r="M39" s="54">
        <f t="shared" si="12"/>
        <v>15768.571428571429</v>
      </c>
      <c r="N39" s="54">
        <f t="shared" si="12"/>
        <v>17739.642857142859</v>
      </c>
      <c r="O39" s="54">
        <f t="shared" si="12"/>
        <v>19710.714285714286</v>
      </c>
      <c r="P39" s="54">
        <f t="shared" si="12"/>
        <v>21681.785714285714</v>
      </c>
      <c r="Q39" s="54">
        <f t="shared" si="12"/>
        <v>23652.857142857145</v>
      </c>
      <c r="R39" s="54">
        <f t="shared" si="12"/>
        <v>25623.928571428572</v>
      </c>
      <c r="S39" s="54">
        <f t="shared" si="12"/>
        <v>27595</v>
      </c>
      <c r="T39" s="54" t="str">
        <f t="shared" si="12"/>
        <v/>
      </c>
      <c r="U39" s="54" t="str">
        <f t="shared" si="12"/>
        <v/>
      </c>
      <c r="V39" s="54" t="str">
        <f t="shared" si="12"/>
        <v/>
      </c>
      <c r="W39" s="54" t="str">
        <f t="shared" si="12"/>
        <v/>
      </c>
      <c r="X39" s="54" t="str">
        <f t="shared" si="12"/>
        <v/>
      </c>
      <c r="Y39" s="54" t="str">
        <f t="shared" si="12"/>
        <v/>
      </c>
    </row>
    <row r="40" spans="1:25" x14ac:dyDescent="0.25">
      <c r="A40" s="114">
        <v>6</v>
      </c>
      <c r="B40" s="114">
        <v>0</v>
      </c>
      <c r="C40" s="114">
        <f t="shared" si="4"/>
        <v>0</v>
      </c>
      <c r="D40" s="114"/>
      <c r="E40" s="114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115">
        <v>6</v>
      </c>
      <c r="B41" s="115">
        <v>14</v>
      </c>
      <c r="C41" s="115">
        <f t="shared" si="4"/>
        <v>34343</v>
      </c>
      <c r="D41" s="115">
        <f t="array" ref="D41:E41">LINEST(C40:C41,B40:B41,TRUE,FALSE)</f>
        <v>2453.0714285714284</v>
      </c>
      <c r="E41" s="115">
        <v>0</v>
      </c>
      <c r="F41" s="54">
        <f>IF(F40,$D$41*F29+$E$41,"")</f>
        <v>2453.0714285714284</v>
      </c>
      <c r="G41" s="54">
        <f t="shared" ref="G41:Y41" si="14">IF(G40,$D$41*G29+$E$41,"")</f>
        <v>4906.1428571428569</v>
      </c>
      <c r="H41" s="54">
        <f t="shared" si="14"/>
        <v>7359.2142857142853</v>
      </c>
      <c r="I41" s="54">
        <f t="shared" si="14"/>
        <v>9812.2857142857138</v>
      </c>
      <c r="J41" s="54">
        <f t="shared" si="14"/>
        <v>12265.357142857141</v>
      </c>
      <c r="K41" s="54">
        <f t="shared" si="14"/>
        <v>14718.428571428571</v>
      </c>
      <c r="L41" s="54">
        <f t="shared" si="14"/>
        <v>17171.5</v>
      </c>
      <c r="M41" s="54">
        <f t="shared" si="14"/>
        <v>19624.571428571428</v>
      </c>
      <c r="N41" s="54">
        <f t="shared" si="14"/>
        <v>22077.642857142855</v>
      </c>
      <c r="O41" s="54">
        <f t="shared" si="14"/>
        <v>24530.714285714283</v>
      </c>
      <c r="P41" s="54">
        <f t="shared" si="14"/>
        <v>26983.785714285714</v>
      </c>
      <c r="Q41" s="54">
        <f t="shared" si="14"/>
        <v>29436.857142857141</v>
      </c>
      <c r="R41" s="54">
        <f t="shared" si="14"/>
        <v>31889.928571428569</v>
      </c>
      <c r="S41" s="54">
        <f t="shared" si="14"/>
        <v>34343</v>
      </c>
      <c r="T41" s="54" t="str">
        <f t="shared" si="14"/>
        <v/>
      </c>
      <c r="U41" s="54" t="str">
        <f t="shared" si="14"/>
        <v/>
      </c>
      <c r="V41" s="54" t="str">
        <f t="shared" si="14"/>
        <v/>
      </c>
      <c r="W41" s="54" t="str">
        <f t="shared" si="14"/>
        <v/>
      </c>
      <c r="X41" s="54" t="str">
        <f t="shared" si="14"/>
        <v/>
      </c>
      <c r="Y41" s="54" t="str">
        <f t="shared" si="14"/>
        <v/>
      </c>
    </row>
    <row r="42" spans="1:25" x14ac:dyDescent="0.25">
      <c r="A42" s="116">
        <v>7</v>
      </c>
      <c r="B42" s="116">
        <v>0</v>
      </c>
      <c r="C42" s="116">
        <f t="shared" si="4"/>
        <v>0</v>
      </c>
      <c r="D42" s="116"/>
      <c r="E42" s="116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117">
        <v>7</v>
      </c>
      <c r="B43" s="117">
        <v>14</v>
      </c>
      <c r="C43" s="117">
        <f t="shared" si="4"/>
        <v>41322</v>
      </c>
      <c r="D43" s="117">
        <f t="array" ref="D43:E43">LINEST(C42:C43,B42:B43,TRUE,FALSE)</f>
        <v>2951.5714285714275</v>
      </c>
      <c r="E43" s="117">
        <v>7.2759576141834259E-12</v>
      </c>
      <c r="F43" s="54">
        <f>IF(F42,$D$43*F29+$E$43,"")</f>
        <v>2951.5714285714348</v>
      </c>
      <c r="G43" s="54">
        <f t="shared" ref="G43:Y43" si="16">IF(G42,$D$43*G29+$E$43,"")</f>
        <v>5903.1428571428623</v>
      </c>
      <c r="H43" s="54">
        <f t="shared" si="16"/>
        <v>8854.7142857142899</v>
      </c>
      <c r="I43" s="54">
        <f t="shared" si="16"/>
        <v>11806.285714285717</v>
      </c>
      <c r="J43" s="54">
        <f t="shared" si="16"/>
        <v>14757.857142857145</v>
      </c>
      <c r="K43" s="54">
        <f t="shared" si="16"/>
        <v>17709.428571428572</v>
      </c>
      <c r="L43" s="54">
        <f t="shared" si="16"/>
        <v>20661</v>
      </c>
      <c r="M43" s="54">
        <f t="shared" si="16"/>
        <v>23612.571428571428</v>
      </c>
      <c r="N43" s="54">
        <f t="shared" si="16"/>
        <v>26564.142857142855</v>
      </c>
      <c r="O43" s="54">
        <f t="shared" si="16"/>
        <v>29515.714285714283</v>
      </c>
      <c r="P43" s="54">
        <f t="shared" si="16"/>
        <v>32467.28571428571</v>
      </c>
      <c r="Q43" s="54">
        <f t="shared" si="16"/>
        <v>35418.857142857138</v>
      </c>
      <c r="R43" s="54">
        <f t="shared" si="16"/>
        <v>38370.428571428565</v>
      </c>
      <c r="S43" s="54">
        <f t="shared" si="16"/>
        <v>41321.999999999993</v>
      </c>
      <c r="T43" s="54" t="str">
        <f t="shared" si="16"/>
        <v/>
      </c>
      <c r="U43" s="54" t="str">
        <f t="shared" si="16"/>
        <v/>
      </c>
      <c r="V43" s="54" t="str">
        <f t="shared" si="16"/>
        <v/>
      </c>
      <c r="W43" s="54" t="str">
        <f t="shared" si="16"/>
        <v/>
      </c>
      <c r="X43" s="54" t="str">
        <f t="shared" si="16"/>
        <v/>
      </c>
      <c r="Y43" s="54" t="str">
        <f t="shared" si="16"/>
        <v/>
      </c>
    </row>
    <row r="44" spans="1:25" x14ac:dyDescent="0.25">
      <c r="A44" s="116">
        <v>8</v>
      </c>
      <c r="B44" s="116">
        <v>0</v>
      </c>
      <c r="C44" s="116">
        <f t="shared" si="4"/>
        <v>0</v>
      </c>
      <c r="D44" s="116"/>
      <c r="E44" s="116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117">
        <v>8</v>
      </c>
      <c r="B45" s="117">
        <v>19</v>
      </c>
      <c r="C45" s="117">
        <f t="shared" si="4"/>
        <v>48503</v>
      </c>
      <c r="D45" s="117">
        <f t="array" ref="D45:E45">LINEST(C44:C45,B44:B45,TRUE,FALSE)</f>
        <v>2552.7894736842104</v>
      </c>
      <c r="E45" s="117">
        <v>0</v>
      </c>
      <c r="F45" s="54">
        <f>IF(F44,$D$45*F29+$E$45,"")</f>
        <v>2552.7894736842104</v>
      </c>
      <c r="G45" s="54">
        <f t="shared" ref="G45:Y45" si="18">IF(G44,$D$45*G29+$E$45,"")</f>
        <v>5105.5789473684208</v>
      </c>
      <c r="H45" s="54">
        <f t="shared" si="18"/>
        <v>7658.3684210526317</v>
      </c>
      <c r="I45" s="54">
        <f t="shared" si="18"/>
        <v>10211.157894736842</v>
      </c>
      <c r="J45" s="54">
        <f t="shared" si="18"/>
        <v>12763.947368421052</v>
      </c>
      <c r="K45" s="54">
        <f t="shared" si="18"/>
        <v>15316.736842105263</v>
      </c>
      <c r="L45" s="54">
        <f t="shared" si="18"/>
        <v>17869.526315789473</v>
      </c>
      <c r="M45" s="54">
        <f t="shared" si="18"/>
        <v>20422.315789473683</v>
      </c>
      <c r="N45" s="54">
        <f t="shared" si="18"/>
        <v>22975.105263157893</v>
      </c>
      <c r="O45" s="54">
        <f t="shared" si="18"/>
        <v>25527.894736842103</v>
      </c>
      <c r="P45" s="54">
        <f t="shared" si="18"/>
        <v>28080.684210526313</v>
      </c>
      <c r="Q45" s="54">
        <f t="shared" si="18"/>
        <v>30633.473684210527</v>
      </c>
      <c r="R45" s="54">
        <f t="shared" si="18"/>
        <v>33186.263157894733</v>
      </c>
      <c r="S45" s="54">
        <f t="shared" si="18"/>
        <v>35739.052631578947</v>
      </c>
      <c r="T45" s="54">
        <f t="shared" si="18"/>
        <v>38291.842105263153</v>
      </c>
      <c r="U45" s="54">
        <f t="shared" si="18"/>
        <v>40844.631578947367</v>
      </c>
      <c r="V45" s="54">
        <f t="shared" si="18"/>
        <v>43397.42105263158</v>
      </c>
      <c r="W45" s="54">
        <f t="shared" si="18"/>
        <v>45950.210526315786</v>
      </c>
      <c r="X45" s="54">
        <f t="shared" si="18"/>
        <v>48503</v>
      </c>
      <c r="Y45" s="54" t="str">
        <f t="shared" si="18"/>
        <v/>
      </c>
    </row>
    <row r="46" spans="1:25" x14ac:dyDescent="0.25">
      <c r="A46" s="116">
        <v>9</v>
      </c>
      <c r="B46" s="116">
        <v>0</v>
      </c>
      <c r="C46" s="116">
        <f t="shared" si="4"/>
        <v>0</v>
      </c>
      <c r="D46" s="116"/>
      <c r="E46" s="116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117">
        <v>9</v>
      </c>
      <c r="B47" s="117">
        <v>19</v>
      </c>
      <c r="C47" s="117">
        <f t="shared" si="4"/>
        <v>55866</v>
      </c>
      <c r="D47" s="117">
        <f t="array" ref="D47:E47">LINEST(C46:C47,B46:B47,TRUE,FALSE)</f>
        <v>2940.3157894736842</v>
      </c>
      <c r="E47" s="117">
        <v>0</v>
      </c>
      <c r="F47" s="54">
        <f>IF(F46,$D$47*F29+$E$47,"")</f>
        <v>2940.3157894736842</v>
      </c>
      <c r="G47" s="54">
        <f t="shared" ref="G47:Y47" si="20">IF(G46,$D$47*G29+$E$47,"")</f>
        <v>5880.6315789473683</v>
      </c>
      <c r="H47" s="54">
        <f t="shared" si="20"/>
        <v>8820.9473684210534</v>
      </c>
      <c r="I47" s="54">
        <f t="shared" si="20"/>
        <v>11761.263157894737</v>
      </c>
      <c r="J47" s="54">
        <f t="shared" si="20"/>
        <v>14701.57894736842</v>
      </c>
      <c r="K47" s="54">
        <f t="shared" si="20"/>
        <v>17641.894736842107</v>
      </c>
      <c r="L47" s="54">
        <f t="shared" si="20"/>
        <v>20582.21052631579</v>
      </c>
      <c r="M47" s="54">
        <f t="shared" si="20"/>
        <v>23522.526315789473</v>
      </c>
      <c r="N47" s="54">
        <f t="shared" si="20"/>
        <v>26462.842105263157</v>
      </c>
      <c r="O47" s="54">
        <f t="shared" si="20"/>
        <v>29403.15789473684</v>
      </c>
      <c r="P47" s="54">
        <f t="shared" si="20"/>
        <v>32343.473684210527</v>
      </c>
      <c r="Q47" s="54">
        <f t="shared" si="20"/>
        <v>35283.789473684214</v>
      </c>
      <c r="R47" s="54">
        <f t="shared" si="20"/>
        <v>38224.105263157893</v>
      </c>
      <c r="S47" s="54">
        <f t="shared" si="20"/>
        <v>41164.42105263158</v>
      </c>
      <c r="T47" s="54">
        <f t="shared" si="20"/>
        <v>44104.73684210526</v>
      </c>
      <c r="U47" s="54">
        <f t="shared" si="20"/>
        <v>47045.052631578947</v>
      </c>
      <c r="V47" s="54">
        <f t="shared" si="20"/>
        <v>49985.368421052633</v>
      </c>
      <c r="W47" s="54">
        <f t="shared" si="20"/>
        <v>52925.684210526313</v>
      </c>
      <c r="X47" s="54">
        <f t="shared" si="20"/>
        <v>55866</v>
      </c>
      <c r="Y47" s="54" t="str">
        <f t="shared" si="20"/>
        <v/>
      </c>
    </row>
    <row r="48" spans="1:25" x14ac:dyDescent="0.25">
      <c r="A48" s="118">
        <v>10</v>
      </c>
      <c r="B48" s="118">
        <v>0</v>
      </c>
      <c r="C48" s="118">
        <f t="shared" si="4"/>
        <v>0</v>
      </c>
      <c r="D48" s="118"/>
      <c r="E48" s="118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119">
        <v>10</v>
      </c>
      <c r="B49" s="119">
        <v>19</v>
      </c>
      <c r="C49" s="119">
        <f>ROUND(IF(B49=0,0,$C$27*POWER(A49,$C$28)),0)</f>
        <v>63396</v>
      </c>
      <c r="D49" s="119">
        <f t="array" ref="D49:E49">LINEST(C48:C49,B48:B49,TRUE,FALSE)</f>
        <v>3336.6315789473679</v>
      </c>
      <c r="E49" s="119">
        <v>3.637978807091713E-12</v>
      </c>
      <c r="F49" s="54">
        <f>IF(F48,$D$49*F29+$E$49,"")</f>
        <v>3336.6315789473715</v>
      </c>
      <c r="G49" s="54">
        <f t="shared" ref="G49:Y49" si="22">IF(G48,$D$49*G29+$E$49,"")</f>
        <v>6673.2631578947394</v>
      </c>
      <c r="H49" s="54">
        <f t="shared" si="22"/>
        <v>10009.894736842107</v>
      </c>
      <c r="I49" s="54">
        <f t="shared" si="22"/>
        <v>13346.526315789475</v>
      </c>
      <c r="J49" s="54">
        <f t="shared" si="22"/>
        <v>16683.157894736843</v>
      </c>
      <c r="K49" s="54">
        <f t="shared" si="22"/>
        <v>20019.78947368421</v>
      </c>
      <c r="L49" s="54">
        <f t="shared" si="22"/>
        <v>23356.42105263158</v>
      </c>
      <c r="M49" s="54">
        <f t="shared" si="22"/>
        <v>26693.052631578947</v>
      </c>
      <c r="N49" s="54">
        <f t="shared" si="22"/>
        <v>30029.684210526313</v>
      </c>
      <c r="O49" s="54">
        <f t="shared" si="22"/>
        <v>33366.31578947368</v>
      </c>
      <c r="P49" s="54">
        <f t="shared" si="22"/>
        <v>36702.947368421053</v>
      </c>
      <c r="Q49" s="54">
        <f t="shared" si="22"/>
        <v>40039.578947368413</v>
      </c>
      <c r="R49" s="54">
        <f t="shared" si="22"/>
        <v>43376.210526315786</v>
      </c>
      <c r="S49" s="54">
        <f t="shared" si="22"/>
        <v>46712.84210526316</v>
      </c>
      <c r="T49" s="54">
        <f t="shared" si="22"/>
        <v>50049.473684210519</v>
      </c>
      <c r="U49" s="54">
        <f t="shared" si="22"/>
        <v>53386.105263157893</v>
      </c>
      <c r="V49" s="54">
        <f t="shared" si="22"/>
        <v>56722.736842105252</v>
      </c>
      <c r="W49" s="54">
        <f t="shared" si="22"/>
        <v>60059.368421052626</v>
      </c>
      <c r="X49" s="54">
        <f t="shared" si="22"/>
        <v>63396</v>
      </c>
      <c r="Y49" s="54" t="str">
        <f t="shared" si="22"/>
        <v/>
      </c>
    </row>
    <row r="50" spans="1:25" x14ac:dyDescent="0.25">
      <c r="A50" s="90">
        <v>11</v>
      </c>
      <c r="B50" s="90">
        <v>0</v>
      </c>
      <c r="C50" s="90">
        <f t="shared" si="4"/>
        <v>0</v>
      </c>
      <c r="D50" s="90"/>
      <c r="E50" s="90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119">
        <v>11</v>
      </c>
      <c r="B51" s="119">
        <v>19</v>
      </c>
      <c r="C51" s="119">
        <f>ROUND(IF(B51=0,0,$C$27*POWER(A51,$C$28)),0)</f>
        <v>71077</v>
      </c>
      <c r="D51" s="119">
        <f t="array" ref="D51:E51">LINEST(C50:C51,B50:B51,TRUE,FALSE)</f>
        <v>3740.8947368421054</v>
      </c>
      <c r="E51" s="119">
        <v>0</v>
      </c>
      <c r="F51" s="54">
        <f>IF(F50,$D$51*F29+$E$51,"")</f>
        <v>3740.8947368421054</v>
      </c>
      <c r="G51" s="54">
        <f t="shared" ref="G51:Y51" si="23">IF(G50,$D$51*G29+$E$51,"")</f>
        <v>7481.7894736842109</v>
      </c>
      <c r="H51" s="54">
        <f t="shared" si="23"/>
        <v>11222.684210526317</v>
      </c>
      <c r="I51" s="54">
        <f t="shared" si="23"/>
        <v>14963.578947368422</v>
      </c>
      <c r="J51" s="54">
        <f t="shared" si="23"/>
        <v>18704.473684210527</v>
      </c>
      <c r="K51" s="54">
        <f t="shared" si="23"/>
        <v>22445.368421052633</v>
      </c>
      <c r="L51" s="54">
        <f t="shared" si="23"/>
        <v>26186.263157894737</v>
      </c>
      <c r="M51" s="54">
        <f t="shared" si="23"/>
        <v>29927.157894736843</v>
      </c>
      <c r="N51" s="54">
        <f t="shared" si="23"/>
        <v>33668.052631578947</v>
      </c>
      <c r="O51" s="54">
        <f t="shared" si="23"/>
        <v>37408.947368421053</v>
      </c>
      <c r="P51" s="54">
        <f t="shared" si="23"/>
        <v>41149.84210526316</v>
      </c>
      <c r="Q51" s="54">
        <f t="shared" si="23"/>
        <v>44890.736842105267</v>
      </c>
      <c r="R51" s="54">
        <f t="shared" si="23"/>
        <v>48631.631578947374</v>
      </c>
      <c r="S51" s="54">
        <f t="shared" si="23"/>
        <v>52372.526315789473</v>
      </c>
      <c r="T51" s="54">
        <f t="shared" si="23"/>
        <v>56113.42105263158</v>
      </c>
      <c r="U51" s="54">
        <f t="shared" si="23"/>
        <v>59854.315789473687</v>
      </c>
      <c r="V51" s="54">
        <f t="shared" si="23"/>
        <v>63595.210526315794</v>
      </c>
      <c r="W51" s="54">
        <f t="shared" si="23"/>
        <v>67336.105263157893</v>
      </c>
      <c r="X51" s="54">
        <f t="shared" si="23"/>
        <v>71077</v>
      </c>
      <c r="Y51" s="54" t="str">
        <f t="shared" si="23"/>
        <v/>
      </c>
    </row>
    <row r="52" spans="1:25" x14ac:dyDescent="0.25">
      <c r="A52" s="90">
        <v>12</v>
      </c>
      <c r="B52" s="90">
        <v>0</v>
      </c>
      <c r="C52" s="90">
        <f t="shared" si="4"/>
        <v>0</v>
      </c>
      <c r="D52" s="90"/>
      <c r="E52" s="90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119">
        <v>12</v>
      </c>
      <c r="B53" s="119">
        <v>19</v>
      </c>
      <c r="C53" s="119">
        <f>ROUND(IF(B53=0,0,$C$27*POWER(A53,$C$28)),0)</f>
        <v>78900</v>
      </c>
      <c r="D53" s="119">
        <f t="array" ref="D53:E53">LINEST(C52:C53,B52:B53,TRUE,FALSE)</f>
        <v>4152.6315789473683</v>
      </c>
      <c r="E53" s="119">
        <v>0</v>
      </c>
      <c r="F53" s="54">
        <f>IF(F52,$D$53*F29+$E$53,"")</f>
        <v>4152.6315789473683</v>
      </c>
      <c r="G53" s="54">
        <f t="shared" ref="G53:Y53" si="24">IF(G52,$D$53*G29+$E$53,"")</f>
        <v>8305.2631578947367</v>
      </c>
      <c r="H53" s="54">
        <f t="shared" si="24"/>
        <v>12457.894736842105</v>
      </c>
      <c r="I53" s="54">
        <f t="shared" si="24"/>
        <v>16610.526315789473</v>
      </c>
      <c r="J53" s="54">
        <f t="shared" si="24"/>
        <v>20763.15789473684</v>
      </c>
      <c r="K53" s="54">
        <f t="shared" si="24"/>
        <v>24915.78947368421</v>
      </c>
      <c r="L53" s="54">
        <f t="shared" si="24"/>
        <v>29068.42105263158</v>
      </c>
      <c r="M53" s="54">
        <f t="shared" si="24"/>
        <v>33221.052631578947</v>
      </c>
      <c r="N53" s="54">
        <f t="shared" si="24"/>
        <v>37373.684210526313</v>
      </c>
      <c r="O53" s="54">
        <f t="shared" si="24"/>
        <v>41526.31578947368</v>
      </c>
      <c r="P53" s="54">
        <f t="shared" si="24"/>
        <v>45678.947368421053</v>
      </c>
      <c r="Q53" s="54">
        <f t="shared" si="24"/>
        <v>49831.57894736842</v>
      </c>
      <c r="R53" s="54">
        <f t="shared" si="24"/>
        <v>53984.210526315786</v>
      </c>
      <c r="S53" s="54">
        <f t="shared" si="24"/>
        <v>58136.84210526316</v>
      </c>
      <c r="T53" s="54">
        <f t="shared" si="24"/>
        <v>62289.473684210527</v>
      </c>
      <c r="U53" s="54">
        <f t="shared" si="24"/>
        <v>66442.105263157893</v>
      </c>
      <c r="V53" s="54">
        <f t="shared" si="24"/>
        <v>70594.736842105267</v>
      </c>
      <c r="W53" s="54">
        <f t="shared" si="24"/>
        <v>74747.368421052626</v>
      </c>
      <c r="X53" s="54">
        <f t="shared" si="24"/>
        <v>78900</v>
      </c>
      <c r="Y53" s="54" t="str">
        <f t="shared" si="24"/>
        <v/>
      </c>
    </row>
    <row r="54" spans="1:25" x14ac:dyDescent="0.25">
      <c r="A54" s="175">
        <v>13</v>
      </c>
      <c r="B54" s="175">
        <v>0</v>
      </c>
      <c r="C54" s="175">
        <f>ROUND(IF(B54=0,0,$C$27*POWER(A54,$C$28)),0)</f>
        <v>0</v>
      </c>
      <c r="D54" s="175"/>
      <c r="E54" s="175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75">
        <v>13</v>
      </c>
      <c r="B55" s="175">
        <v>19</v>
      </c>
      <c r="C55" s="175">
        <f>ROUND(IF(B55=0,0,$C$27*POWER(A55,$C$28)),0)</f>
        <v>86854</v>
      </c>
      <c r="D55" s="175">
        <f t="array" ref="D55:E55">LINEST(C54:C55,B54:B55,TRUE,FALSE)</f>
        <v>4571.2631578947367</v>
      </c>
      <c r="E55" s="175">
        <v>0</v>
      </c>
      <c r="F55" s="54">
        <f>IF(F54,$D$55*F29+$E$55,"")</f>
        <v>4571.2631578947367</v>
      </c>
      <c r="G55" s="54">
        <f t="shared" ref="G55:X55" si="25">IF(G54,$D$55*G29+$E$55,"")</f>
        <v>9142.5263157894733</v>
      </c>
      <c r="H55" s="54">
        <f t="shared" si="25"/>
        <v>13713.78947368421</v>
      </c>
      <c r="I55" s="54">
        <f t="shared" si="25"/>
        <v>18285.052631578947</v>
      </c>
      <c r="J55" s="54">
        <f t="shared" si="25"/>
        <v>22856.315789473683</v>
      </c>
      <c r="K55" s="54">
        <f t="shared" si="25"/>
        <v>27427.57894736842</v>
      </c>
      <c r="L55" s="54">
        <f t="shared" si="25"/>
        <v>31998.842105263157</v>
      </c>
      <c r="M55" s="54">
        <f t="shared" si="25"/>
        <v>36570.105263157893</v>
      </c>
      <c r="N55" s="54">
        <f t="shared" si="25"/>
        <v>41141.368421052626</v>
      </c>
      <c r="O55" s="54">
        <f t="shared" si="25"/>
        <v>45712.631578947367</v>
      </c>
      <c r="P55" s="54">
        <f t="shared" si="25"/>
        <v>50283.894736842107</v>
      </c>
      <c r="Q55" s="54">
        <f t="shared" si="25"/>
        <v>54855.15789473684</v>
      </c>
      <c r="R55" s="54">
        <f t="shared" si="25"/>
        <v>59426.421052631573</v>
      </c>
      <c r="S55" s="54">
        <f t="shared" si="25"/>
        <v>63997.684210526313</v>
      </c>
      <c r="T55" s="54">
        <f t="shared" si="25"/>
        <v>68568.947368421053</v>
      </c>
      <c r="U55" s="54">
        <f t="shared" si="25"/>
        <v>73140.210526315786</v>
      </c>
      <c r="V55" s="54">
        <f t="shared" si="25"/>
        <v>77711.473684210519</v>
      </c>
      <c r="W55" s="54">
        <f t="shared" si="25"/>
        <v>82282.736842105252</v>
      </c>
      <c r="X55" s="54">
        <f t="shared" si="25"/>
        <v>86854</v>
      </c>
      <c r="Y55" s="54"/>
    </row>
    <row r="57" spans="1:25" ht="18.75" x14ac:dyDescent="0.3">
      <c r="A57" s="109" t="s">
        <v>227</v>
      </c>
    </row>
    <row r="58" spans="1:25" x14ac:dyDescent="0.25">
      <c r="A58" s="1" t="s">
        <v>124</v>
      </c>
      <c r="B58" s="1" t="s">
        <v>25</v>
      </c>
      <c r="C58" s="1" t="s">
        <v>26</v>
      </c>
      <c r="D58" s="1" t="s">
        <v>27</v>
      </c>
      <c r="E58" s="1" t="s">
        <v>28</v>
      </c>
      <c r="F58" s="1" t="s">
        <v>29</v>
      </c>
      <c r="G58" s="1" t="s">
        <v>30</v>
      </c>
      <c r="H58" s="1" t="s">
        <v>31</v>
      </c>
      <c r="I58" s="1" t="s">
        <v>32</v>
      </c>
      <c r="J58" s="1" t="s">
        <v>33</v>
      </c>
      <c r="K58" s="1" t="s">
        <v>34</v>
      </c>
      <c r="L58" s="1" t="s">
        <v>35</v>
      </c>
      <c r="M58" s="1" t="s">
        <v>36</v>
      </c>
      <c r="N58" s="1" t="s">
        <v>37</v>
      </c>
      <c r="O58" s="1" t="s">
        <v>38</v>
      </c>
      <c r="P58" s="1" t="s">
        <v>39</v>
      </c>
      <c r="Q58" s="1" t="s">
        <v>40</v>
      </c>
      <c r="R58" s="1" t="s">
        <v>41</v>
      </c>
      <c r="S58" s="1" t="s">
        <v>42</v>
      </c>
      <c r="T58" s="1" t="s">
        <v>43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10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10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10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109" t="s">
        <v>128</v>
      </c>
      <c r="B73" s="109"/>
    </row>
    <row r="74" spans="1:21" x14ac:dyDescent="0.25">
      <c r="A74" s="7" t="s">
        <v>16</v>
      </c>
      <c r="B74" s="7" t="s">
        <v>151</v>
      </c>
      <c r="C74" s="7" t="s">
        <v>125</v>
      </c>
    </row>
    <row r="75" spans="1:21" x14ac:dyDescent="0.25">
      <c r="A75" s="1">
        <v>1</v>
      </c>
      <c r="B75" s="54">
        <f>ROUND(AVERAGE(D11:D11),0)</f>
        <v>1100</v>
      </c>
      <c r="C75" s="54">
        <f ca="1">MAX(B59:T59)/Table74[[#This Row],[AVG_XP/min]]</f>
        <v>12.901818181818182</v>
      </c>
    </row>
    <row r="76" spans="1:21" x14ac:dyDescent="0.25">
      <c r="A76" s="1">
        <v>2</v>
      </c>
      <c r="B76" s="54">
        <f t="shared" ref="B76:B83" si="26">ROUND(AVERAGE(D12:D12),0)</f>
        <v>2200</v>
      </c>
      <c r="C76" s="54">
        <f ca="1">MAX(B60:T60)/Table74[[#This Row],[AVG_XP/min]]</f>
        <v>20.886363636363637</v>
      </c>
    </row>
    <row r="77" spans="1:21" x14ac:dyDescent="0.25">
      <c r="A77" s="1">
        <v>3</v>
      </c>
      <c r="B77" s="54">
        <f t="shared" si="26"/>
        <v>2700</v>
      </c>
      <c r="C77" s="54">
        <f ca="1">MAX(B61:T61)/Table74[[#This Row],[AVG_XP/min]]</f>
        <v>27.683333333333334</v>
      </c>
    </row>
    <row r="78" spans="1:21" x14ac:dyDescent="0.25">
      <c r="A78" s="1">
        <v>4</v>
      </c>
      <c r="B78" s="54">
        <f t="shared" si="26"/>
        <v>3200</v>
      </c>
      <c r="C78" s="54">
        <f ca="1">MAX(B62:T62)/Table74[[#This Row],[AVG_XP/min]]</f>
        <v>32.987499999999997</v>
      </c>
    </row>
    <row r="79" spans="1:21" x14ac:dyDescent="0.25">
      <c r="A79" s="1">
        <v>5</v>
      </c>
      <c r="B79" s="54">
        <f t="shared" si="26"/>
        <v>4000</v>
      </c>
      <c r="C79" s="54">
        <f ca="1">MAX(B63:T63)/Table74[[#This Row],[AVG_XP/min]]</f>
        <v>51.740749999999998</v>
      </c>
    </row>
    <row r="80" spans="1:21" x14ac:dyDescent="0.25">
      <c r="A80" s="1">
        <v>6</v>
      </c>
      <c r="B80" s="54">
        <f t="shared" si="26"/>
        <v>5200</v>
      </c>
      <c r="C80" s="54">
        <f ca="1">MAX(B64:T64)/Table74[[#This Row],[AVG_XP/min]]</f>
        <v>49.533269230769228</v>
      </c>
    </row>
    <row r="81" spans="1:3" x14ac:dyDescent="0.25">
      <c r="A81" s="1">
        <v>7</v>
      </c>
      <c r="B81" s="54">
        <f>ROUND(AVERAGE(D17:D17),0)</f>
        <v>6000</v>
      </c>
      <c r="C81" s="54">
        <f ca="1">MAX(B65:T65)/Table74[[#This Row],[AVG_XP/min]]</f>
        <v>51.652500000000003</v>
      </c>
    </row>
    <row r="82" spans="1:3" x14ac:dyDescent="0.25">
      <c r="A82" s="1">
        <v>8</v>
      </c>
      <c r="B82" s="54">
        <f t="shared" si="26"/>
        <v>8000</v>
      </c>
      <c r="C82" s="54">
        <f ca="1">MAX(B66:T66)/Table74[[#This Row],[AVG_XP/min]]</f>
        <v>60.628749999999997</v>
      </c>
    </row>
    <row r="83" spans="1:3" x14ac:dyDescent="0.25">
      <c r="A83" s="1">
        <v>9</v>
      </c>
      <c r="B83" s="54">
        <f t="shared" si="26"/>
        <v>8000</v>
      </c>
      <c r="C83" s="54">
        <f ca="1">MAX(B67:T67)/Table74[[#This Row],[AVG_XP/min]]</f>
        <v>69.832499999999996</v>
      </c>
    </row>
    <row r="84" spans="1:3" x14ac:dyDescent="0.25">
      <c r="A84" s="1">
        <v>10</v>
      </c>
      <c r="B84" s="54">
        <f>ROUND(AVERAGE(D20:D20),0)</f>
        <v>10000</v>
      </c>
      <c r="C84" s="54">
        <f ca="1">MAX(B68:T68)/Table74[[#This Row],[AVG_XP/min]]</f>
        <v>63.396000000000001</v>
      </c>
    </row>
    <row r="85" spans="1:3" x14ac:dyDescent="0.25">
      <c r="A85" s="1">
        <v>11</v>
      </c>
      <c r="B85" s="54">
        <f>ROUND(AVERAGE(D21:D21),0)</f>
        <v>10000</v>
      </c>
      <c r="C85" s="54">
        <f ca="1">MAX(B69:T69)/Table74[[#This Row],[AVG_XP/min]]</f>
        <v>71.076999999999998</v>
      </c>
    </row>
    <row r="86" spans="1:3" x14ac:dyDescent="0.25">
      <c r="A86" s="1">
        <v>12</v>
      </c>
      <c r="B86" s="54">
        <f>ROUND(AVERAGE(D22:D22),0)</f>
        <v>10000</v>
      </c>
      <c r="C86" s="54">
        <f ca="1">MAX(B70:T70)/Table74[[#This Row],[AVG_XP/min]]</f>
        <v>78.900000000000006</v>
      </c>
    </row>
    <row r="87" spans="1:3" x14ac:dyDescent="0.25">
      <c r="A87" s="1">
        <v>13</v>
      </c>
      <c r="B87" s="54">
        <f>ROUND(AVERAGE(D23:D23),0)</f>
        <v>12000</v>
      </c>
      <c r="C87" s="54">
        <f ca="1">MAX(B71:T71)/Table74[[#This Row],[AVG_XP/min]]</f>
        <v>72.37833333333333</v>
      </c>
    </row>
    <row r="89" spans="1:3" x14ac:dyDescent="0.25">
      <c r="B89" s="7" t="s">
        <v>152</v>
      </c>
      <c r="C89" s="121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211"/>
  <sheetViews>
    <sheetView workbookViewId="0">
      <selection activeCell="J196" sqref="J196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107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105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0">
        <f>IF(Table99[[#This Row],[Global Level]]-10&lt;0,1,LEFT(Table99[[#This Row],[Global Level]])+1)</f>
        <v>1</v>
      </c>
      <c r="C14" s="1">
        <v>6</v>
      </c>
    </row>
    <row r="15" spans="1:3" x14ac:dyDescent="0.25">
      <c r="A15" s="1">
        <v>7</v>
      </c>
      <c r="B15" s="10">
        <f>IF(Table99[[#This Row],[Global Level]]-10&lt;0,1,LEFT(Table99[[#This Row],[Global Level]])+1)</f>
        <v>1</v>
      </c>
      <c r="C15" s="1">
        <v>7</v>
      </c>
    </row>
    <row r="16" spans="1:3" x14ac:dyDescent="0.25">
      <c r="A16" s="1">
        <v>8</v>
      </c>
      <c r="B16" s="10">
        <f>IF(Table99[[#This Row],[Global Level]]-10&lt;0,1,LEFT(Table99[[#This Row],[Global Level]])+1)</f>
        <v>1</v>
      </c>
      <c r="C16" s="1">
        <v>8</v>
      </c>
    </row>
    <row r="17" spans="1:3" x14ac:dyDescent="0.25">
      <c r="A17" s="1">
        <v>9</v>
      </c>
      <c r="B17" s="1">
        <v>2</v>
      </c>
      <c r="C17" s="1">
        <v>1</v>
      </c>
    </row>
    <row r="18" spans="1:3" x14ac:dyDescent="0.25">
      <c r="A18" s="1">
        <v>10</v>
      </c>
      <c r="B18" s="1">
        <v>2</v>
      </c>
      <c r="C18" s="1">
        <v>2</v>
      </c>
    </row>
    <row r="19" spans="1:3" x14ac:dyDescent="0.25">
      <c r="A19" s="1">
        <v>11</v>
      </c>
      <c r="B19" s="1">
        <v>2</v>
      </c>
      <c r="C19" s="1">
        <v>3</v>
      </c>
    </row>
    <row r="20" spans="1:3" x14ac:dyDescent="0.25">
      <c r="A20" s="1">
        <v>12</v>
      </c>
      <c r="B20" s="1">
        <v>2</v>
      </c>
      <c r="C20" s="1">
        <v>4</v>
      </c>
    </row>
    <row r="21" spans="1:3" x14ac:dyDescent="0.25">
      <c r="A21" s="1">
        <v>13</v>
      </c>
      <c r="B21" s="1">
        <v>2</v>
      </c>
      <c r="C21" s="1">
        <v>5</v>
      </c>
    </row>
    <row r="22" spans="1:3" x14ac:dyDescent="0.25">
      <c r="A22" s="1">
        <v>14</v>
      </c>
      <c r="B22" s="1">
        <v>2</v>
      </c>
      <c r="C22" s="1">
        <v>6</v>
      </c>
    </row>
    <row r="23" spans="1:3" x14ac:dyDescent="0.25">
      <c r="A23" s="1">
        <v>15</v>
      </c>
      <c r="B23" s="1">
        <v>2</v>
      </c>
      <c r="C23" s="1">
        <v>7</v>
      </c>
    </row>
    <row r="24" spans="1:3" x14ac:dyDescent="0.25">
      <c r="A24" s="1">
        <v>16</v>
      </c>
      <c r="B24" s="1">
        <v>2</v>
      </c>
      <c r="C24" s="1">
        <v>8</v>
      </c>
    </row>
    <row r="25" spans="1:3" x14ac:dyDescent="0.25">
      <c r="A25" s="1">
        <v>17</v>
      </c>
      <c r="B25" s="1">
        <v>2</v>
      </c>
      <c r="C25" s="1">
        <v>9</v>
      </c>
    </row>
    <row r="26" spans="1:3" x14ac:dyDescent="0.25">
      <c r="A26" s="1">
        <v>18</v>
      </c>
      <c r="B26" s="1">
        <v>2</v>
      </c>
      <c r="C26" s="1">
        <v>10</v>
      </c>
    </row>
    <row r="27" spans="1:3" x14ac:dyDescent="0.25">
      <c r="A27" s="1">
        <v>19</v>
      </c>
      <c r="B27" s="1">
        <v>3</v>
      </c>
      <c r="C27" s="1">
        <v>1</v>
      </c>
    </row>
    <row r="28" spans="1:3" x14ac:dyDescent="0.25">
      <c r="A28" s="1">
        <v>20</v>
      </c>
      <c r="B28" s="1">
        <v>3</v>
      </c>
      <c r="C28" s="1">
        <v>2</v>
      </c>
    </row>
    <row r="29" spans="1:3" x14ac:dyDescent="0.25">
      <c r="A29" s="1">
        <v>21</v>
      </c>
      <c r="B29" s="1">
        <v>3</v>
      </c>
      <c r="C29" s="1">
        <v>3</v>
      </c>
    </row>
    <row r="30" spans="1:3" x14ac:dyDescent="0.25">
      <c r="A30" s="1">
        <v>22</v>
      </c>
      <c r="B30" s="1">
        <v>3</v>
      </c>
      <c r="C30" s="1">
        <v>4</v>
      </c>
    </row>
    <row r="31" spans="1:3" x14ac:dyDescent="0.25">
      <c r="A31" s="1">
        <v>23</v>
      </c>
      <c r="B31" s="1">
        <v>3</v>
      </c>
      <c r="C31" s="1">
        <v>5</v>
      </c>
    </row>
    <row r="32" spans="1:3" x14ac:dyDescent="0.25">
      <c r="A32" s="1">
        <v>24</v>
      </c>
      <c r="B32" s="1">
        <v>3</v>
      </c>
      <c r="C32" s="1">
        <v>6</v>
      </c>
    </row>
    <row r="33" spans="1:3" x14ac:dyDescent="0.25">
      <c r="A33" s="1">
        <v>25</v>
      </c>
      <c r="B33" s="1">
        <v>3</v>
      </c>
      <c r="C33" s="1">
        <v>7</v>
      </c>
    </row>
    <row r="34" spans="1:3" x14ac:dyDescent="0.25">
      <c r="A34" s="1">
        <v>26</v>
      </c>
      <c r="B34" s="1">
        <v>3</v>
      </c>
      <c r="C34" s="1">
        <v>8</v>
      </c>
    </row>
    <row r="35" spans="1:3" x14ac:dyDescent="0.25">
      <c r="A35" s="1">
        <v>27</v>
      </c>
      <c r="B35" s="1">
        <v>3</v>
      </c>
      <c r="C35" s="1">
        <v>9</v>
      </c>
    </row>
    <row r="36" spans="1:3" x14ac:dyDescent="0.25">
      <c r="A36" s="1">
        <v>28</v>
      </c>
      <c r="B36" s="1">
        <v>3</v>
      </c>
      <c r="C36" s="1">
        <v>10</v>
      </c>
    </row>
    <row r="37" spans="1:3" x14ac:dyDescent="0.25">
      <c r="A37" s="1">
        <v>29</v>
      </c>
      <c r="B37" s="1">
        <v>4</v>
      </c>
      <c r="C37" s="1">
        <v>1</v>
      </c>
    </row>
    <row r="38" spans="1:3" x14ac:dyDescent="0.25">
      <c r="A38" s="1">
        <v>30</v>
      </c>
      <c r="B38" s="1">
        <v>4</v>
      </c>
      <c r="C38" s="1">
        <v>2</v>
      </c>
    </row>
    <row r="39" spans="1:3" x14ac:dyDescent="0.25">
      <c r="A39" s="1">
        <v>31</v>
      </c>
      <c r="B39" s="1">
        <v>4</v>
      </c>
      <c r="C39" s="1">
        <v>3</v>
      </c>
    </row>
    <row r="40" spans="1:3" x14ac:dyDescent="0.25">
      <c r="A40" s="1">
        <v>32</v>
      </c>
      <c r="B40" s="1">
        <v>4</v>
      </c>
      <c r="C40" s="1">
        <v>4</v>
      </c>
    </row>
    <row r="41" spans="1:3" x14ac:dyDescent="0.25">
      <c r="A41" s="1">
        <v>33</v>
      </c>
      <c r="B41" s="1">
        <v>4</v>
      </c>
      <c r="C41" s="1">
        <v>5</v>
      </c>
    </row>
    <row r="42" spans="1:3" x14ac:dyDescent="0.25">
      <c r="A42" s="1">
        <v>34</v>
      </c>
      <c r="B42" s="1">
        <v>4</v>
      </c>
      <c r="C42" s="1">
        <v>6</v>
      </c>
    </row>
    <row r="43" spans="1:3" x14ac:dyDescent="0.25">
      <c r="A43" s="1">
        <v>35</v>
      </c>
      <c r="B43" s="1">
        <v>4</v>
      </c>
      <c r="C43" s="1">
        <v>7</v>
      </c>
    </row>
    <row r="44" spans="1:3" x14ac:dyDescent="0.25">
      <c r="A44" s="1">
        <v>36</v>
      </c>
      <c r="B44" s="1">
        <v>4</v>
      </c>
      <c r="C44" s="1">
        <v>8</v>
      </c>
    </row>
    <row r="45" spans="1:3" x14ac:dyDescent="0.25">
      <c r="A45" s="1">
        <v>37</v>
      </c>
      <c r="B45" s="1">
        <v>4</v>
      </c>
      <c r="C45" s="1">
        <v>9</v>
      </c>
    </row>
    <row r="46" spans="1:3" x14ac:dyDescent="0.25">
      <c r="A46" s="1">
        <v>38</v>
      </c>
      <c r="B46" s="1">
        <v>4</v>
      </c>
      <c r="C46" s="1">
        <v>10</v>
      </c>
    </row>
    <row r="47" spans="1:3" x14ac:dyDescent="0.25">
      <c r="A47" s="1">
        <v>39</v>
      </c>
      <c r="B47" s="1">
        <v>5</v>
      </c>
      <c r="C47" s="1">
        <v>1</v>
      </c>
    </row>
    <row r="48" spans="1:3" x14ac:dyDescent="0.25">
      <c r="A48" s="1">
        <v>40</v>
      </c>
      <c r="B48" s="1">
        <v>5</v>
      </c>
      <c r="C48" s="1">
        <v>2</v>
      </c>
    </row>
    <row r="49" spans="1:3" x14ac:dyDescent="0.25">
      <c r="A49" s="1">
        <v>41</v>
      </c>
      <c r="B49" s="1">
        <v>5</v>
      </c>
      <c r="C49" s="1">
        <v>3</v>
      </c>
    </row>
    <row r="50" spans="1:3" x14ac:dyDescent="0.25">
      <c r="A50" s="1">
        <v>42</v>
      </c>
      <c r="B50" s="1">
        <v>5</v>
      </c>
      <c r="C50" s="1">
        <v>4</v>
      </c>
    </row>
    <row r="51" spans="1:3" x14ac:dyDescent="0.25">
      <c r="A51" s="1">
        <v>43</v>
      </c>
      <c r="B51" s="1">
        <v>5</v>
      </c>
      <c r="C51" s="1">
        <v>5</v>
      </c>
    </row>
    <row r="52" spans="1:3" x14ac:dyDescent="0.25">
      <c r="A52" s="1">
        <v>44</v>
      </c>
      <c r="B52" s="1">
        <v>5</v>
      </c>
      <c r="C52" s="1">
        <v>6</v>
      </c>
    </row>
    <row r="53" spans="1:3" x14ac:dyDescent="0.25">
      <c r="A53" s="1">
        <v>45</v>
      </c>
      <c r="B53" s="1">
        <v>5</v>
      </c>
      <c r="C53" s="1">
        <v>7</v>
      </c>
    </row>
    <row r="54" spans="1:3" x14ac:dyDescent="0.25">
      <c r="A54" s="1">
        <v>46</v>
      </c>
      <c r="B54" s="1">
        <v>5</v>
      </c>
      <c r="C54" s="1">
        <v>8</v>
      </c>
    </row>
    <row r="55" spans="1:3" x14ac:dyDescent="0.25">
      <c r="A55" s="1">
        <v>47</v>
      </c>
      <c r="B55" s="1">
        <v>5</v>
      </c>
      <c r="C55" s="1">
        <v>9</v>
      </c>
    </row>
    <row r="56" spans="1:3" x14ac:dyDescent="0.25">
      <c r="A56" s="1">
        <v>48</v>
      </c>
      <c r="B56" s="1">
        <v>5</v>
      </c>
      <c r="C56" s="1">
        <v>10</v>
      </c>
    </row>
    <row r="57" spans="1:3" x14ac:dyDescent="0.25">
      <c r="A57" s="1">
        <v>49</v>
      </c>
      <c r="B57" s="1">
        <v>5</v>
      </c>
      <c r="C57" s="1">
        <v>11</v>
      </c>
    </row>
    <row r="58" spans="1:3" x14ac:dyDescent="0.25">
      <c r="A58" s="1">
        <v>50</v>
      </c>
      <c r="B58" s="1">
        <v>5</v>
      </c>
      <c r="C58" s="1">
        <v>12</v>
      </c>
    </row>
    <row r="59" spans="1:3" x14ac:dyDescent="0.25">
      <c r="A59" s="1">
        <v>51</v>
      </c>
      <c r="B59" s="1">
        <v>5</v>
      </c>
      <c r="C59" s="1">
        <v>13</v>
      </c>
    </row>
    <row r="60" spans="1:3" x14ac:dyDescent="0.25">
      <c r="A60" s="1">
        <v>52</v>
      </c>
      <c r="B60" s="1">
        <v>5</v>
      </c>
      <c r="C60" s="1">
        <v>14</v>
      </c>
    </row>
    <row r="61" spans="1:3" x14ac:dyDescent="0.25">
      <c r="A61" s="1">
        <v>53</v>
      </c>
      <c r="B61" s="1">
        <v>5</v>
      </c>
      <c r="C61" s="1">
        <v>15</v>
      </c>
    </row>
    <row r="62" spans="1:3" x14ac:dyDescent="0.25">
      <c r="A62" s="1">
        <v>54</v>
      </c>
      <c r="B62" s="1">
        <v>6</v>
      </c>
      <c r="C62" s="1">
        <v>1</v>
      </c>
    </row>
    <row r="63" spans="1:3" x14ac:dyDescent="0.25">
      <c r="A63" s="1">
        <v>55</v>
      </c>
      <c r="B63" s="1">
        <v>6</v>
      </c>
      <c r="C63" s="1">
        <v>2</v>
      </c>
    </row>
    <row r="64" spans="1:3" x14ac:dyDescent="0.25">
      <c r="A64" s="1">
        <v>56</v>
      </c>
      <c r="B64" s="1">
        <v>6</v>
      </c>
      <c r="C64" s="1">
        <v>3</v>
      </c>
    </row>
    <row r="65" spans="1:3" x14ac:dyDescent="0.25">
      <c r="A65" s="1">
        <v>57</v>
      </c>
      <c r="B65" s="1">
        <v>6</v>
      </c>
      <c r="C65" s="1">
        <v>4</v>
      </c>
    </row>
    <row r="66" spans="1:3" x14ac:dyDescent="0.25">
      <c r="A66" s="1">
        <v>58</v>
      </c>
      <c r="B66" s="1">
        <v>6</v>
      </c>
      <c r="C66" s="1">
        <v>5</v>
      </c>
    </row>
    <row r="67" spans="1:3" x14ac:dyDescent="0.25">
      <c r="A67" s="1">
        <v>59</v>
      </c>
      <c r="B67" s="1">
        <v>6</v>
      </c>
      <c r="C67" s="1">
        <v>6</v>
      </c>
    </row>
    <row r="68" spans="1:3" x14ac:dyDescent="0.25">
      <c r="A68" s="1">
        <v>60</v>
      </c>
      <c r="B68" s="1">
        <v>6</v>
      </c>
      <c r="C68" s="1">
        <v>7</v>
      </c>
    </row>
    <row r="69" spans="1:3" x14ac:dyDescent="0.25">
      <c r="A69" s="1">
        <v>61</v>
      </c>
      <c r="B69" s="1">
        <v>6</v>
      </c>
      <c r="C69" s="1">
        <v>8</v>
      </c>
    </row>
    <row r="70" spans="1:3" x14ac:dyDescent="0.25">
      <c r="A70" s="1">
        <v>62</v>
      </c>
      <c r="B70" s="1">
        <v>6</v>
      </c>
      <c r="C70" s="1">
        <v>9</v>
      </c>
    </row>
    <row r="71" spans="1:3" x14ac:dyDescent="0.25">
      <c r="A71" s="1">
        <v>63</v>
      </c>
      <c r="B71" s="1">
        <v>6</v>
      </c>
      <c r="C71" s="1">
        <v>10</v>
      </c>
    </row>
    <row r="72" spans="1:3" x14ac:dyDescent="0.25">
      <c r="A72" s="1">
        <v>64</v>
      </c>
      <c r="B72" s="1">
        <v>6</v>
      </c>
      <c r="C72" s="1">
        <v>11</v>
      </c>
    </row>
    <row r="73" spans="1:3" x14ac:dyDescent="0.25">
      <c r="A73" s="1">
        <v>65</v>
      </c>
      <c r="B73" s="1">
        <v>6</v>
      </c>
      <c r="C73" s="1">
        <v>12</v>
      </c>
    </row>
    <row r="74" spans="1:3" x14ac:dyDescent="0.25">
      <c r="A74" s="1">
        <v>66</v>
      </c>
      <c r="B74" s="1">
        <v>6</v>
      </c>
      <c r="C74" s="1">
        <v>13</v>
      </c>
    </row>
    <row r="75" spans="1:3" x14ac:dyDescent="0.25">
      <c r="A75" s="1">
        <v>67</v>
      </c>
      <c r="B75" s="1">
        <v>6</v>
      </c>
      <c r="C75" s="1">
        <v>14</v>
      </c>
    </row>
    <row r="76" spans="1:3" x14ac:dyDescent="0.25">
      <c r="A76" s="1">
        <v>68</v>
      </c>
      <c r="B76" s="1">
        <v>6</v>
      </c>
      <c r="C76" s="1">
        <v>15</v>
      </c>
    </row>
    <row r="77" spans="1:3" x14ac:dyDescent="0.25">
      <c r="A77" s="1">
        <v>69</v>
      </c>
      <c r="B77" s="1">
        <v>7</v>
      </c>
      <c r="C77" s="1">
        <v>1</v>
      </c>
    </row>
    <row r="78" spans="1:3" x14ac:dyDescent="0.25">
      <c r="A78" s="1">
        <v>70</v>
      </c>
      <c r="B78" s="1">
        <v>7</v>
      </c>
      <c r="C78" s="1">
        <v>2</v>
      </c>
    </row>
    <row r="79" spans="1:3" x14ac:dyDescent="0.25">
      <c r="A79" s="1">
        <v>71</v>
      </c>
      <c r="B79" s="1">
        <v>7</v>
      </c>
      <c r="C79" s="1">
        <v>3</v>
      </c>
    </row>
    <row r="80" spans="1:3" x14ac:dyDescent="0.25">
      <c r="A80" s="1">
        <v>72</v>
      </c>
      <c r="B80" s="1">
        <v>7</v>
      </c>
      <c r="C80" s="1">
        <v>4</v>
      </c>
    </row>
    <row r="81" spans="1:3" x14ac:dyDescent="0.25">
      <c r="A81" s="1">
        <v>73</v>
      </c>
      <c r="B81" s="1">
        <v>7</v>
      </c>
      <c r="C81" s="1">
        <v>5</v>
      </c>
    </row>
    <row r="82" spans="1:3" x14ac:dyDescent="0.25">
      <c r="A82" s="1">
        <v>74</v>
      </c>
      <c r="B82" s="1">
        <v>7</v>
      </c>
      <c r="C82" s="1">
        <v>6</v>
      </c>
    </row>
    <row r="83" spans="1:3" x14ac:dyDescent="0.25">
      <c r="A83" s="1">
        <v>75</v>
      </c>
      <c r="B83" s="1">
        <v>7</v>
      </c>
      <c r="C83" s="1">
        <v>7</v>
      </c>
    </row>
    <row r="84" spans="1:3" x14ac:dyDescent="0.25">
      <c r="A84" s="1">
        <v>76</v>
      </c>
      <c r="B84" s="1">
        <v>7</v>
      </c>
      <c r="C84" s="1">
        <v>8</v>
      </c>
    </row>
    <row r="85" spans="1:3" x14ac:dyDescent="0.25">
      <c r="A85" s="1">
        <v>77</v>
      </c>
      <c r="B85" s="1">
        <v>7</v>
      </c>
      <c r="C85" s="1">
        <v>9</v>
      </c>
    </row>
    <row r="86" spans="1:3" x14ac:dyDescent="0.25">
      <c r="A86" s="1">
        <v>78</v>
      </c>
      <c r="B86" s="1">
        <v>7</v>
      </c>
      <c r="C86" s="1">
        <v>10</v>
      </c>
    </row>
    <row r="87" spans="1:3" x14ac:dyDescent="0.25">
      <c r="A87" s="1">
        <v>79</v>
      </c>
      <c r="B87" s="1">
        <v>7</v>
      </c>
      <c r="C87" s="1">
        <v>11</v>
      </c>
    </row>
    <row r="88" spans="1:3" x14ac:dyDescent="0.25">
      <c r="A88" s="1">
        <v>80</v>
      </c>
      <c r="B88" s="1">
        <v>7</v>
      </c>
      <c r="C88" s="1">
        <v>12</v>
      </c>
    </row>
    <row r="89" spans="1:3" x14ac:dyDescent="0.25">
      <c r="A89" s="1">
        <v>81</v>
      </c>
      <c r="B89" s="1">
        <v>7</v>
      </c>
      <c r="C89" s="1">
        <v>13</v>
      </c>
    </row>
    <row r="90" spans="1:3" x14ac:dyDescent="0.25">
      <c r="A90" s="1">
        <v>82</v>
      </c>
      <c r="B90" s="1">
        <v>7</v>
      </c>
      <c r="C90" s="1">
        <v>14</v>
      </c>
    </row>
    <row r="91" spans="1:3" x14ac:dyDescent="0.25">
      <c r="A91" s="1">
        <v>83</v>
      </c>
      <c r="B91" s="1">
        <v>7</v>
      </c>
      <c r="C91" s="1">
        <v>15</v>
      </c>
    </row>
    <row r="92" spans="1:3" x14ac:dyDescent="0.25">
      <c r="A92" s="1">
        <v>84</v>
      </c>
      <c r="B92" s="1">
        <v>8</v>
      </c>
      <c r="C92" s="1">
        <v>1</v>
      </c>
    </row>
    <row r="93" spans="1:3" x14ac:dyDescent="0.25">
      <c r="A93" s="1">
        <v>85</v>
      </c>
      <c r="B93" s="1">
        <v>8</v>
      </c>
      <c r="C93" s="1">
        <v>2</v>
      </c>
    </row>
    <row r="94" spans="1:3" x14ac:dyDescent="0.25">
      <c r="A94" s="1">
        <v>86</v>
      </c>
      <c r="B94" s="1">
        <v>8</v>
      </c>
      <c r="C94" s="1">
        <v>3</v>
      </c>
    </row>
    <row r="95" spans="1:3" x14ac:dyDescent="0.25">
      <c r="A95" s="1">
        <v>87</v>
      </c>
      <c r="B95" s="1">
        <v>8</v>
      </c>
      <c r="C95" s="1">
        <v>4</v>
      </c>
    </row>
    <row r="96" spans="1:3" x14ac:dyDescent="0.25">
      <c r="A96" s="1">
        <v>88</v>
      </c>
      <c r="B96" s="1">
        <v>8</v>
      </c>
      <c r="C96" s="1">
        <v>5</v>
      </c>
    </row>
    <row r="97" spans="1:3" x14ac:dyDescent="0.25">
      <c r="A97" s="1">
        <v>89</v>
      </c>
      <c r="B97" s="1">
        <v>8</v>
      </c>
      <c r="C97" s="1">
        <v>6</v>
      </c>
    </row>
    <row r="98" spans="1:3" x14ac:dyDescent="0.25">
      <c r="A98" s="1">
        <v>90</v>
      </c>
      <c r="B98" s="1">
        <v>8</v>
      </c>
      <c r="C98" s="1">
        <v>7</v>
      </c>
    </row>
    <row r="99" spans="1:3" x14ac:dyDescent="0.25">
      <c r="A99" s="1">
        <v>91</v>
      </c>
      <c r="B99" s="1">
        <v>8</v>
      </c>
      <c r="C99" s="1">
        <v>8</v>
      </c>
    </row>
    <row r="100" spans="1:3" x14ac:dyDescent="0.25">
      <c r="A100" s="1">
        <v>92</v>
      </c>
      <c r="B100" s="1">
        <v>8</v>
      </c>
      <c r="C100" s="1">
        <v>9</v>
      </c>
    </row>
    <row r="101" spans="1:3" x14ac:dyDescent="0.25">
      <c r="A101" s="1">
        <v>93</v>
      </c>
      <c r="B101" s="1">
        <v>8</v>
      </c>
      <c r="C101" s="1">
        <v>10</v>
      </c>
    </row>
    <row r="102" spans="1:3" x14ac:dyDescent="0.25">
      <c r="A102" s="1">
        <v>94</v>
      </c>
      <c r="B102" s="1">
        <v>8</v>
      </c>
      <c r="C102" s="1">
        <v>11</v>
      </c>
    </row>
    <row r="103" spans="1:3" x14ac:dyDescent="0.25">
      <c r="A103" s="1">
        <v>95</v>
      </c>
      <c r="B103" s="1">
        <v>8</v>
      </c>
      <c r="C103" s="1">
        <v>12</v>
      </c>
    </row>
    <row r="104" spans="1:3" x14ac:dyDescent="0.25">
      <c r="A104" s="1">
        <v>96</v>
      </c>
      <c r="B104" s="1">
        <v>8</v>
      </c>
      <c r="C104" s="1">
        <v>13</v>
      </c>
    </row>
    <row r="105" spans="1:3" x14ac:dyDescent="0.25">
      <c r="A105" s="1">
        <v>97</v>
      </c>
      <c r="B105" s="1">
        <v>8</v>
      </c>
      <c r="C105" s="1">
        <v>14</v>
      </c>
    </row>
    <row r="106" spans="1:3" x14ac:dyDescent="0.25">
      <c r="A106" s="1">
        <v>98</v>
      </c>
      <c r="B106" s="1">
        <v>8</v>
      </c>
      <c r="C106" s="1">
        <v>15</v>
      </c>
    </row>
    <row r="107" spans="1:3" x14ac:dyDescent="0.25">
      <c r="A107" s="1">
        <v>99</v>
      </c>
      <c r="B107" s="1">
        <v>8</v>
      </c>
      <c r="C107" s="1">
        <v>16</v>
      </c>
    </row>
    <row r="108" spans="1:3" x14ac:dyDescent="0.25">
      <c r="A108" s="1">
        <v>100</v>
      </c>
      <c r="B108" s="1">
        <v>8</v>
      </c>
      <c r="C108" s="1">
        <v>17</v>
      </c>
    </row>
    <row r="109" spans="1:3" x14ac:dyDescent="0.25">
      <c r="A109" s="1">
        <v>101</v>
      </c>
      <c r="B109" s="1">
        <v>8</v>
      </c>
      <c r="C109" s="1">
        <v>18</v>
      </c>
    </row>
    <row r="110" spans="1:3" x14ac:dyDescent="0.25">
      <c r="A110" s="1">
        <v>102</v>
      </c>
      <c r="B110" s="1">
        <v>8</v>
      </c>
      <c r="C110" s="1">
        <v>19</v>
      </c>
    </row>
    <row r="111" spans="1:3" x14ac:dyDescent="0.25">
      <c r="A111" s="1">
        <v>103</v>
      </c>
      <c r="B111" s="1">
        <v>8</v>
      </c>
      <c r="C111" s="1">
        <v>20</v>
      </c>
    </row>
    <row r="112" spans="1:3" x14ac:dyDescent="0.25">
      <c r="A112" s="1">
        <v>104</v>
      </c>
      <c r="B112" s="1">
        <v>9</v>
      </c>
      <c r="C112" s="1">
        <v>1</v>
      </c>
    </row>
    <row r="113" spans="1:3" x14ac:dyDescent="0.25">
      <c r="A113" s="1">
        <v>105</v>
      </c>
      <c r="B113" s="1">
        <v>9</v>
      </c>
      <c r="C113" s="1">
        <v>2</v>
      </c>
    </row>
    <row r="114" spans="1:3" x14ac:dyDescent="0.25">
      <c r="A114" s="1">
        <v>106</v>
      </c>
      <c r="B114" s="1">
        <v>9</v>
      </c>
      <c r="C114" s="1">
        <v>3</v>
      </c>
    </row>
    <row r="115" spans="1:3" x14ac:dyDescent="0.25">
      <c r="A115" s="1">
        <v>107</v>
      </c>
      <c r="B115" s="1">
        <v>9</v>
      </c>
      <c r="C115" s="1">
        <v>4</v>
      </c>
    </row>
    <row r="116" spans="1:3" x14ac:dyDescent="0.25">
      <c r="A116" s="1">
        <v>108</v>
      </c>
      <c r="B116" s="1">
        <v>9</v>
      </c>
      <c r="C116" s="1">
        <v>5</v>
      </c>
    </row>
    <row r="117" spans="1:3" x14ac:dyDescent="0.25">
      <c r="A117" s="1">
        <v>109</v>
      </c>
      <c r="B117" s="1">
        <v>9</v>
      </c>
      <c r="C117" s="1">
        <v>6</v>
      </c>
    </row>
    <row r="118" spans="1:3" x14ac:dyDescent="0.25">
      <c r="A118" s="1">
        <v>110</v>
      </c>
      <c r="B118" s="1">
        <v>9</v>
      </c>
      <c r="C118" s="1">
        <v>7</v>
      </c>
    </row>
    <row r="119" spans="1:3" x14ac:dyDescent="0.25">
      <c r="A119" s="1">
        <v>111</v>
      </c>
      <c r="B119" s="1">
        <v>9</v>
      </c>
      <c r="C119" s="1">
        <v>8</v>
      </c>
    </row>
    <row r="120" spans="1:3" x14ac:dyDescent="0.25">
      <c r="A120" s="1">
        <v>112</v>
      </c>
      <c r="B120" s="1">
        <v>9</v>
      </c>
      <c r="C120" s="1">
        <v>9</v>
      </c>
    </row>
    <row r="121" spans="1:3" x14ac:dyDescent="0.25">
      <c r="A121" s="1">
        <v>113</v>
      </c>
      <c r="B121" s="1">
        <v>9</v>
      </c>
      <c r="C121" s="1">
        <v>10</v>
      </c>
    </row>
    <row r="122" spans="1:3" x14ac:dyDescent="0.25">
      <c r="A122" s="1">
        <v>114</v>
      </c>
      <c r="B122" s="1">
        <v>9</v>
      </c>
      <c r="C122" s="1">
        <v>11</v>
      </c>
    </row>
    <row r="123" spans="1:3" x14ac:dyDescent="0.25">
      <c r="A123" s="1">
        <v>115</v>
      </c>
      <c r="B123" s="1">
        <v>9</v>
      </c>
      <c r="C123" s="1">
        <v>12</v>
      </c>
    </row>
    <row r="124" spans="1:3" x14ac:dyDescent="0.25">
      <c r="A124" s="1">
        <v>116</v>
      </c>
      <c r="B124" s="1">
        <v>9</v>
      </c>
      <c r="C124" s="1">
        <v>13</v>
      </c>
    </row>
    <row r="125" spans="1:3" x14ac:dyDescent="0.25">
      <c r="A125" s="1">
        <v>117</v>
      </c>
      <c r="B125" s="1">
        <v>9</v>
      </c>
      <c r="C125" s="1">
        <v>14</v>
      </c>
    </row>
    <row r="126" spans="1:3" x14ac:dyDescent="0.25">
      <c r="A126" s="1">
        <v>118</v>
      </c>
      <c r="B126" s="1">
        <v>9</v>
      </c>
      <c r="C126" s="1">
        <v>15</v>
      </c>
    </row>
    <row r="127" spans="1:3" x14ac:dyDescent="0.25">
      <c r="A127" s="1">
        <v>119</v>
      </c>
      <c r="B127" s="1">
        <v>9</v>
      </c>
      <c r="C127" s="1">
        <v>16</v>
      </c>
    </row>
    <row r="128" spans="1:3" x14ac:dyDescent="0.25">
      <c r="A128" s="1">
        <v>120</v>
      </c>
      <c r="B128" s="1">
        <v>9</v>
      </c>
      <c r="C128" s="1">
        <v>17</v>
      </c>
    </row>
    <row r="129" spans="1:3" x14ac:dyDescent="0.25">
      <c r="A129" s="1">
        <v>121</v>
      </c>
      <c r="B129" s="1">
        <v>9</v>
      </c>
      <c r="C129" s="1">
        <v>18</v>
      </c>
    </row>
    <row r="130" spans="1:3" x14ac:dyDescent="0.25">
      <c r="A130" s="1">
        <v>122</v>
      </c>
      <c r="B130" s="1">
        <v>9</v>
      </c>
      <c r="C130" s="1">
        <v>19</v>
      </c>
    </row>
    <row r="131" spans="1:3" x14ac:dyDescent="0.25">
      <c r="A131" s="1">
        <v>123</v>
      </c>
      <c r="B131" s="1">
        <v>9</v>
      </c>
      <c r="C131" s="1">
        <v>20</v>
      </c>
    </row>
    <row r="132" spans="1:3" x14ac:dyDescent="0.25">
      <c r="A132" s="1">
        <v>124</v>
      </c>
      <c r="B132" s="1">
        <v>10</v>
      </c>
      <c r="C132" s="1">
        <v>1</v>
      </c>
    </row>
    <row r="133" spans="1:3" x14ac:dyDescent="0.25">
      <c r="A133" s="1">
        <v>125</v>
      </c>
      <c r="B133" s="1">
        <v>10</v>
      </c>
      <c r="C133" s="1">
        <v>2</v>
      </c>
    </row>
    <row r="134" spans="1:3" x14ac:dyDescent="0.25">
      <c r="A134" s="1">
        <v>126</v>
      </c>
      <c r="B134" s="1">
        <v>10</v>
      </c>
      <c r="C134" s="1">
        <v>3</v>
      </c>
    </row>
    <row r="135" spans="1:3" x14ac:dyDescent="0.25">
      <c r="A135" s="1">
        <v>127</v>
      </c>
      <c r="B135" s="1">
        <v>10</v>
      </c>
      <c r="C135" s="1">
        <v>4</v>
      </c>
    </row>
    <row r="136" spans="1:3" x14ac:dyDescent="0.25">
      <c r="A136" s="1">
        <v>128</v>
      </c>
      <c r="B136" s="1">
        <v>10</v>
      </c>
      <c r="C136" s="1">
        <v>5</v>
      </c>
    </row>
    <row r="137" spans="1:3" x14ac:dyDescent="0.25">
      <c r="A137" s="1">
        <v>129</v>
      </c>
      <c r="B137" s="1">
        <v>10</v>
      </c>
      <c r="C137" s="1">
        <v>6</v>
      </c>
    </row>
    <row r="138" spans="1:3" x14ac:dyDescent="0.25">
      <c r="A138" s="1">
        <v>130</v>
      </c>
      <c r="B138" s="1">
        <v>10</v>
      </c>
      <c r="C138" s="1">
        <v>7</v>
      </c>
    </row>
    <row r="139" spans="1:3" x14ac:dyDescent="0.25">
      <c r="A139" s="1">
        <v>131</v>
      </c>
      <c r="B139" s="1">
        <v>10</v>
      </c>
      <c r="C139" s="1">
        <v>8</v>
      </c>
    </row>
    <row r="140" spans="1:3" x14ac:dyDescent="0.25">
      <c r="A140" s="1">
        <v>132</v>
      </c>
      <c r="B140" s="1">
        <v>10</v>
      </c>
      <c r="C140" s="1">
        <v>9</v>
      </c>
    </row>
    <row r="141" spans="1:3" x14ac:dyDescent="0.25">
      <c r="A141" s="1">
        <v>133</v>
      </c>
      <c r="B141" s="1">
        <v>10</v>
      </c>
      <c r="C141" s="1">
        <v>10</v>
      </c>
    </row>
    <row r="142" spans="1:3" x14ac:dyDescent="0.25">
      <c r="A142" s="1">
        <v>134</v>
      </c>
      <c r="B142" s="1">
        <v>10</v>
      </c>
      <c r="C142" s="1">
        <v>11</v>
      </c>
    </row>
    <row r="143" spans="1:3" x14ac:dyDescent="0.25">
      <c r="A143" s="1">
        <v>135</v>
      </c>
      <c r="B143" s="1">
        <v>10</v>
      </c>
      <c r="C143" s="1">
        <v>12</v>
      </c>
    </row>
    <row r="144" spans="1:3" x14ac:dyDescent="0.25">
      <c r="A144" s="1">
        <v>136</v>
      </c>
      <c r="B144" s="1">
        <v>10</v>
      </c>
      <c r="C144" s="1">
        <v>13</v>
      </c>
    </row>
    <row r="145" spans="1:3" x14ac:dyDescent="0.25">
      <c r="A145" s="1">
        <v>137</v>
      </c>
      <c r="B145" s="1">
        <v>10</v>
      </c>
      <c r="C145" s="1">
        <v>14</v>
      </c>
    </row>
    <row r="146" spans="1:3" x14ac:dyDescent="0.25">
      <c r="A146" s="1">
        <v>138</v>
      </c>
      <c r="B146" s="1">
        <v>10</v>
      </c>
      <c r="C146" s="1">
        <v>15</v>
      </c>
    </row>
    <row r="147" spans="1:3" x14ac:dyDescent="0.25">
      <c r="A147" s="1">
        <v>139</v>
      </c>
      <c r="B147" s="1">
        <v>10</v>
      </c>
      <c r="C147" s="1">
        <v>16</v>
      </c>
    </row>
    <row r="148" spans="1:3" x14ac:dyDescent="0.25">
      <c r="A148" s="1">
        <v>140</v>
      </c>
      <c r="B148" s="1">
        <v>10</v>
      </c>
      <c r="C148" s="1">
        <v>17</v>
      </c>
    </row>
    <row r="149" spans="1:3" x14ac:dyDescent="0.25">
      <c r="A149" s="1">
        <v>141</v>
      </c>
      <c r="B149" s="1">
        <v>10</v>
      </c>
      <c r="C149" s="1">
        <v>18</v>
      </c>
    </row>
    <row r="150" spans="1:3" x14ac:dyDescent="0.25">
      <c r="A150" s="1">
        <v>142</v>
      </c>
      <c r="B150" s="1">
        <v>10</v>
      </c>
      <c r="C150" s="1">
        <v>19</v>
      </c>
    </row>
    <row r="151" spans="1:3" x14ac:dyDescent="0.25">
      <c r="A151" s="1">
        <v>143</v>
      </c>
      <c r="B151" s="1">
        <v>10</v>
      </c>
      <c r="C151" s="1">
        <v>20</v>
      </c>
    </row>
    <row r="152" spans="1:3" x14ac:dyDescent="0.25">
      <c r="A152" s="1">
        <v>144</v>
      </c>
      <c r="B152" s="10">
        <v>11</v>
      </c>
      <c r="C152" s="1">
        <v>21</v>
      </c>
    </row>
    <row r="153" spans="1:3" x14ac:dyDescent="0.25">
      <c r="A153" s="1">
        <v>145</v>
      </c>
      <c r="B153" s="10">
        <v>11</v>
      </c>
      <c r="C153" s="1">
        <v>22</v>
      </c>
    </row>
    <row r="154" spans="1:3" x14ac:dyDescent="0.25">
      <c r="A154" s="1">
        <v>146</v>
      </c>
      <c r="B154" s="10">
        <v>11</v>
      </c>
      <c r="C154" s="1">
        <v>23</v>
      </c>
    </row>
    <row r="155" spans="1:3" x14ac:dyDescent="0.25">
      <c r="A155" s="1">
        <v>147</v>
      </c>
      <c r="B155" s="10">
        <v>11</v>
      </c>
      <c r="C155" s="1">
        <v>24</v>
      </c>
    </row>
    <row r="156" spans="1:3" x14ac:dyDescent="0.25">
      <c r="A156" s="1">
        <v>148</v>
      </c>
      <c r="B156" s="10">
        <v>11</v>
      </c>
      <c r="C156" s="1">
        <v>25</v>
      </c>
    </row>
    <row r="157" spans="1:3" x14ac:dyDescent="0.25">
      <c r="A157" s="1">
        <v>149</v>
      </c>
      <c r="B157" s="10">
        <v>11</v>
      </c>
      <c r="C157" s="1">
        <v>26</v>
      </c>
    </row>
    <row r="158" spans="1:3" x14ac:dyDescent="0.25">
      <c r="A158" s="1">
        <v>150</v>
      </c>
      <c r="B158" s="10">
        <v>11</v>
      </c>
      <c r="C158" s="1">
        <v>27</v>
      </c>
    </row>
    <row r="159" spans="1:3" x14ac:dyDescent="0.25">
      <c r="A159" s="1">
        <v>151</v>
      </c>
      <c r="B159" s="10">
        <v>11</v>
      </c>
      <c r="C159" s="1">
        <v>28</v>
      </c>
    </row>
    <row r="160" spans="1:3" x14ac:dyDescent="0.25">
      <c r="A160" s="1">
        <v>152</v>
      </c>
      <c r="B160" s="10">
        <v>11</v>
      </c>
      <c r="C160" s="1">
        <v>29</v>
      </c>
    </row>
    <row r="161" spans="1:3" x14ac:dyDescent="0.25">
      <c r="A161" s="1">
        <v>153</v>
      </c>
      <c r="B161" s="10">
        <v>11</v>
      </c>
      <c r="C161" s="1">
        <v>30</v>
      </c>
    </row>
    <row r="162" spans="1:3" x14ac:dyDescent="0.25">
      <c r="A162" s="1">
        <v>154</v>
      </c>
      <c r="B162" s="10">
        <v>11</v>
      </c>
      <c r="C162" s="1">
        <v>31</v>
      </c>
    </row>
    <row r="163" spans="1:3" x14ac:dyDescent="0.25">
      <c r="A163" s="1">
        <v>155</v>
      </c>
      <c r="B163" s="10">
        <v>11</v>
      </c>
      <c r="C163" s="1">
        <v>32</v>
      </c>
    </row>
    <row r="164" spans="1:3" x14ac:dyDescent="0.25">
      <c r="A164" s="1">
        <v>156</v>
      </c>
      <c r="B164" s="10">
        <v>11</v>
      </c>
      <c r="C164" s="1">
        <v>33</v>
      </c>
    </row>
    <row r="165" spans="1:3" x14ac:dyDescent="0.25">
      <c r="A165" s="1">
        <v>157</v>
      </c>
      <c r="B165" s="10">
        <v>11</v>
      </c>
      <c r="C165" s="1">
        <v>34</v>
      </c>
    </row>
    <row r="166" spans="1:3" x14ac:dyDescent="0.25">
      <c r="A166" s="1">
        <v>158</v>
      </c>
      <c r="B166" s="10">
        <v>11</v>
      </c>
      <c r="C166" s="1">
        <v>35</v>
      </c>
    </row>
    <row r="167" spans="1:3" x14ac:dyDescent="0.25">
      <c r="A167" s="1">
        <v>159</v>
      </c>
      <c r="B167" s="10">
        <v>11</v>
      </c>
      <c r="C167" s="1">
        <v>36</v>
      </c>
    </row>
    <row r="168" spans="1:3" x14ac:dyDescent="0.25">
      <c r="A168" s="1">
        <v>160</v>
      </c>
      <c r="B168" s="10">
        <v>11</v>
      </c>
      <c r="C168" s="1">
        <v>37</v>
      </c>
    </row>
    <row r="169" spans="1:3" x14ac:dyDescent="0.25">
      <c r="A169" s="1">
        <v>161</v>
      </c>
      <c r="B169" s="10">
        <v>11</v>
      </c>
      <c r="C169" s="1">
        <v>38</v>
      </c>
    </row>
    <row r="170" spans="1:3" x14ac:dyDescent="0.25">
      <c r="A170" s="1">
        <v>162</v>
      </c>
      <c r="B170" s="10">
        <v>11</v>
      </c>
      <c r="C170" s="1">
        <v>39</v>
      </c>
    </row>
    <row r="171" spans="1:3" x14ac:dyDescent="0.25">
      <c r="A171" s="1">
        <v>163</v>
      </c>
      <c r="B171" s="10">
        <v>11</v>
      </c>
      <c r="C171" s="1">
        <v>40</v>
      </c>
    </row>
    <row r="172" spans="1:3" x14ac:dyDescent="0.25">
      <c r="A172" s="1">
        <v>164</v>
      </c>
      <c r="B172" s="10">
        <v>12</v>
      </c>
      <c r="C172" s="1">
        <v>41</v>
      </c>
    </row>
    <row r="173" spans="1:3" x14ac:dyDescent="0.25">
      <c r="A173" s="1">
        <v>165</v>
      </c>
      <c r="B173" s="10">
        <v>12</v>
      </c>
      <c r="C173" s="1">
        <v>42</v>
      </c>
    </row>
    <row r="174" spans="1:3" x14ac:dyDescent="0.25">
      <c r="A174" s="1">
        <v>166</v>
      </c>
      <c r="B174" s="10">
        <v>12</v>
      </c>
      <c r="C174" s="1">
        <v>43</v>
      </c>
    </row>
    <row r="175" spans="1:3" x14ac:dyDescent="0.25">
      <c r="A175" s="1">
        <v>167</v>
      </c>
      <c r="B175" s="10">
        <v>12</v>
      </c>
      <c r="C175" s="1">
        <v>44</v>
      </c>
    </row>
    <row r="176" spans="1:3" x14ac:dyDescent="0.25">
      <c r="A176" s="1">
        <v>168</v>
      </c>
      <c r="B176" s="10">
        <v>12</v>
      </c>
      <c r="C176" s="1">
        <v>45</v>
      </c>
    </row>
    <row r="177" spans="1:3" x14ac:dyDescent="0.25">
      <c r="A177" s="1">
        <v>169</v>
      </c>
      <c r="B177" s="10">
        <v>12</v>
      </c>
      <c r="C177" s="1">
        <v>46</v>
      </c>
    </row>
    <row r="178" spans="1:3" x14ac:dyDescent="0.25">
      <c r="A178" s="1">
        <v>170</v>
      </c>
      <c r="B178" s="10">
        <v>12</v>
      </c>
      <c r="C178" s="1">
        <v>47</v>
      </c>
    </row>
    <row r="179" spans="1:3" x14ac:dyDescent="0.25">
      <c r="A179" s="1">
        <v>171</v>
      </c>
      <c r="B179" s="10">
        <v>12</v>
      </c>
      <c r="C179" s="1">
        <v>48</v>
      </c>
    </row>
    <row r="180" spans="1:3" x14ac:dyDescent="0.25">
      <c r="A180" s="1">
        <v>172</v>
      </c>
      <c r="B180" s="10">
        <v>12</v>
      </c>
      <c r="C180" s="1">
        <v>49</v>
      </c>
    </row>
    <row r="181" spans="1:3" x14ac:dyDescent="0.25">
      <c r="A181" s="1">
        <v>173</v>
      </c>
      <c r="B181" s="10">
        <v>12</v>
      </c>
      <c r="C181" s="1">
        <v>50</v>
      </c>
    </row>
    <row r="182" spans="1:3" x14ac:dyDescent="0.25">
      <c r="A182" s="1">
        <v>174</v>
      </c>
      <c r="B182" s="10">
        <v>12</v>
      </c>
      <c r="C182" s="1">
        <v>51</v>
      </c>
    </row>
    <row r="183" spans="1:3" x14ac:dyDescent="0.25">
      <c r="A183" s="1">
        <v>175</v>
      </c>
      <c r="B183" s="10">
        <v>12</v>
      </c>
      <c r="C183" s="1">
        <v>52</v>
      </c>
    </row>
    <row r="184" spans="1:3" x14ac:dyDescent="0.25">
      <c r="A184" s="1">
        <v>176</v>
      </c>
      <c r="B184" s="10">
        <v>12</v>
      </c>
      <c r="C184" s="1">
        <v>53</v>
      </c>
    </row>
    <row r="185" spans="1:3" x14ac:dyDescent="0.25">
      <c r="A185" s="1">
        <v>177</v>
      </c>
      <c r="B185" s="10">
        <v>12</v>
      </c>
      <c r="C185" s="1">
        <v>54</v>
      </c>
    </row>
    <row r="186" spans="1:3" x14ac:dyDescent="0.25">
      <c r="A186" s="1">
        <v>178</v>
      </c>
      <c r="B186" s="10">
        <v>12</v>
      </c>
      <c r="C186" s="1">
        <v>55</v>
      </c>
    </row>
    <row r="187" spans="1:3" x14ac:dyDescent="0.25">
      <c r="A187" s="1">
        <v>179</v>
      </c>
      <c r="B187" s="10">
        <v>12</v>
      </c>
      <c r="C187" s="1">
        <v>56</v>
      </c>
    </row>
    <row r="188" spans="1:3" x14ac:dyDescent="0.25">
      <c r="A188" s="1">
        <v>180</v>
      </c>
      <c r="B188" s="10">
        <v>12</v>
      </c>
      <c r="C188" s="1">
        <v>57</v>
      </c>
    </row>
    <row r="189" spans="1:3" x14ac:dyDescent="0.25">
      <c r="A189" s="1">
        <v>181</v>
      </c>
      <c r="B189" s="10">
        <v>12</v>
      </c>
      <c r="C189" s="1">
        <v>58</v>
      </c>
    </row>
    <row r="190" spans="1:3" x14ac:dyDescent="0.25">
      <c r="A190" s="1">
        <v>182</v>
      </c>
      <c r="B190" s="10">
        <v>12</v>
      </c>
      <c r="C190" s="1">
        <v>59</v>
      </c>
    </row>
    <row r="191" spans="1:3" x14ac:dyDescent="0.25">
      <c r="A191" s="1">
        <v>183</v>
      </c>
      <c r="B191" s="10">
        <v>12</v>
      </c>
      <c r="C191" s="1">
        <v>60</v>
      </c>
    </row>
    <row r="192" spans="1:3" x14ac:dyDescent="0.25">
      <c r="A192" s="1">
        <v>184</v>
      </c>
      <c r="B192" s="10">
        <v>13</v>
      </c>
      <c r="C192" s="1">
        <v>61</v>
      </c>
    </row>
    <row r="193" spans="1:3" x14ac:dyDescent="0.25">
      <c r="A193" s="1">
        <v>185</v>
      </c>
      <c r="B193" s="10">
        <v>13</v>
      </c>
      <c r="C193" s="1">
        <v>62</v>
      </c>
    </row>
    <row r="194" spans="1:3" x14ac:dyDescent="0.25">
      <c r="A194" s="1">
        <v>186</v>
      </c>
      <c r="B194" s="10">
        <v>13</v>
      </c>
      <c r="C194" s="1">
        <v>63</v>
      </c>
    </row>
    <row r="195" spans="1:3" x14ac:dyDescent="0.25">
      <c r="A195" s="1">
        <v>187</v>
      </c>
      <c r="B195" s="10">
        <v>13</v>
      </c>
      <c r="C195" s="1">
        <v>64</v>
      </c>
    </row>
    <row r="196" spans="1:3" x14ac:dyDescent="0.25">
      <c r="A196" s="1">
        <v>188</v>
      </c>
      <c r="B196" s="10">
        <v>13</v>
      </c>
      <c r="C196" s="1">
        <v>65</v>
      </c>
    </row>
    <row r="197" spans="1:3" x14ac:dyDescent="0.25">
      <c r="A197" s="1">
        <v>189</v>
      </c>
      <c r="B197" s="10">
        <v>13</v>
      </c>
      <c r="C197" s="1">
        <v>66</v>
      </c>
    </row>
    <row r="198" spans="1:3" x14ac:dyDescent="0.25">
      <c r="A198" s="1">
        <v>190</v>
      </c>
      <c r="B198" s="10">
        <v>13</v>
      </c>
      <c r="C198" s="1">
        <v>67</v>
      </c>
    </row>
    <row r="199" spans="1:3" x14ac:dyDescent="0.25">
      <c r="A199" s="1">
        <v>191</v>
      </c>
      <c r="B199" s="10">
        <v>13</v>
      </c>
      <c r="C199" s="1">
        <v>68</v>
      </c>
    </row>
    <row r="200" spans="1:3" x14ac:dyDescent="0.25">
      <c r="A200" s="1">
        <v>192</v>
      </c>
      <c r="B200" s="10">
        <v>13</v>
      </c>
      <c r="C200" s="1">
        <v>69</v>
      </c>
    </row>
    <row r="201" spans="1:3" x14ac:dyDescent="0.25">
      <c r="A201" s="1">
        <v>193</v>
      </c>
      <c r="B201" s="10">
        <v>13</v>
      </c>
      <c r="C201" s="1">
        <v>70</v>
      </c>
    </row>
    <row r="202" spans="1:3" x14ac:dyDescent="0.25">
      <c r="A202" s="1">
        <v>194</v>
      </c>
      <c r="B202" s="10">
        <v>13</v>
      </c>
      <c r="C202" s="1">
        <v>71</v>
      </c>
    </row>
    <row r="203" spans="1:3" x14ac:dyDescent="0.25">
      <c r="A203" s="1">
        <v>195</v>
      </c>
      <c r="B203" s="10">
        <v>13</v>
      </c>
      <c r="C203" s="1">
        <v>72</v>
      </c>
    </row>
    <row r="204" spans="1:3" x14ac:dyDescent="0.25">
      <c r="A204" s="1">
        <v>196</v>
      </c>
      <c r="B204" s="10">
        <v>13</v>
      </c>
      <c r="C204" s="1">
        <v>73</v>
      </c>
    </row>
    <row r="205" spans="1:3" x14ac:dyDescent="0.25">
      <c r="A205" s="1">
        <v>197</v>
      </c>
      <c r="B205" s="10">
        <v>13</v>
      </c>
      <c r="C205" s="1">
        <v>74</v>
      </c>
    </row>
    <row r="206" spans="1:3" x14ac:dyDescent="0.25">
      <c r="A206" s="1">
        <v>198</v>
      </c>
      <c r="B206" s="10">
        <v>13</v>
      </c>
      <c r="C206" s="1">
        <v>75</v>
      </c>
    </row>
    <row r="207" spans="1:3" x14ac:dyDescent="0.25">
      <c r="A207" s="1">
        <v>199</v>
      </c>
      <c r="B207" s="10">
        <v>13</v>
      </c>
      <c r="C207" s="1">
        <v>76</v>
      </c>
    </row>
    <row r="208" spans="1:3" x14ac:dyDescent="0.25">
      <c r="A208" s="1">
        <v>200</v>
      </c>
      <c r="B208" s="10">
        <v>13</v>
      </c>
      <c r="C208" s="1">
        <v>77</v>
      </c>
    </row>
    <row r="209" spans="1:3" x14ac:dyDescent="0.25">
      <c r="A209" s="1">
        <v>201</v>
      </c>
      <c r="B209" s="10">
        <v>13</v>
      </c>
      <c r="C209" s="1">
        <v>78</v>
      </c>
    </row>
    <row r="210" spans="1:3" x14ac:dyDescent="0.25">
      <c r="A210" s="1">
        <v>202</v>
      </c>
      <c r="B210" s="10">
        <v>13</v>
      </c>
      <c r="C210" s="1">
        <v>79</v>
      </c>
    </row>
    <row r="211" spans="1:3" x14ac:dyDescent="0.25">
      <c r="A211" s="1">
        <v>203</v>
      </c>
      <c r="B211" s="10">
        <v>13</v>
      </c>
      <c r="C211" s="1">
        <v>80</v>
      </c>
    </row>
  </sheetData>
  <pageMargins left="0.7" right="0.7" top="0.75" bottom="0.75" header="0.3" footer="0.3"/>
  <pageSetup orientation="portrait" r:id="rId1"/>
  <ignoredErrors>
    <ignoredError sqref="B17:B211 B9:B13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21"/>
  <sheetViews>
    <sheetView workbookViewId="0">
      <selection activeCell="B26" sqref="B26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100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101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  <row r="19" spans="1:2" x14ac:dyDescent="0.25">
      <c r="A19" s="1">
        <v>11</v>
      </c>
      <c r="B19" s="10" t="s">
        <v>272</v>
      </c>
    </row>
    <row r="20" spans="1:2" x14ac:dyDescent="0.25">
      <c r="A20" s="1">
        <v>12</v>
      </c>
      <c r="B20" s="10" t="s">
        <v>272</v>
      </c>
    </row>
    <row r="21" spans="1:2" x14ac:dyDescent="0.25">
      <c r="A21" s="1">
        <v>13</v>
      </c>
      <c r="B21" s="10" t="s">
        <v>272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29" sqref="G2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3" t="s">
        <v>180</v>
      </c>
    </row>
    <row r="4" spans="1:10" x14ac:dyDescent="0.25">
      <c r="A4" s="1" t="s">
        <v>99</v>
      </c>
      <c r="B4" s="1" t="s">
        <v>3</v>
      </c>
      <c r="C4" s="1" t="s">
        <v>55</v>
      </c>
      <c r="E4" s="1" t="s">
        <v>4</v>
      </c>
      <c r="F4" s="1" t="s">
        <v>167</v>
      </c>
      <c r="G4" s="1" t="s">
        <v>95</v>
      </c>
      <c r="H4" s="1" t="s">
        <v>96</v>
      </c>
      <c r="I4" s="1" t="s">
        <v>97</v>
      </c>
      <c r="J4" s="1" t="s">
        <v>91</v>
      </c>
    </row>
    <row r="5" spans="1:10" x14ac:dyDescent="0.25">
      <c r="A5" s="1" t="s">
        <v>92</v>
      </c>
      <c r="B5" s="1">
        <v>1</v>
      </c>
      <c r="C5" s="145">
        <v>200</v>
      </c>
      <c r="E5" s="147" t="s">
        <v>133</v>
      </c>
      <c r="F5" s="145">
        <v>2</v>
      </c>
      <c r="G5" s="141">
        <f>missionsDragonRelativeMetrics[[#This Row],[Reward Multiplier]]*$C$5</f>
        <v>400</v>
      </c>
      <c r="H5" s="141">
        <f>missionsDragonRelativeMetrics[[#This Row],[Reward Multiplier]]*$C$6</f>
        <v>600</v>
      </c>
      <c r="I5" s="141">
        <f>missionsDragonRelativeMetrics[[#This Row],[Reward Multiplier]]*$C$7</f>
        <v>1200</v>
      </c>
      <c r="J5" s="1">
        <v>3</v>
      </c>
    </row>
    <row r="6" spans="1:10" x14ac:dyDescent="0.25">
      <c r="A6" s="1" t="s">
        <v>93</v>
      </c>
      <c r="B6" s="1">
        <v>2</v>
      </c>
      <c r="C6" s="145">
        <v>300</v>
      </c>
      <c r="E6" s="147" t="s">
        <v>134</v>
      </c>
      <c r="F6" s="145">
        <v>6</v>
      </c>
      <c r="G6" s="141">
        <f>missionsDragonRelativeMetrics[[#This Row],[Reward Multiplier]]*$C$5</f>
        <v>1200</v>
      </c>
      <c r="H6" s="141">
        <f>missionsDragonRelativeMetrics[[#This Row],[Reward Multiplier]]*$C$6</f>
        <v>1800</v>
      </c>
      <c r="I6" s="141">
        <f>missionsDragonRelativeMetrics[[#This Row],[Reward Multiplier]]*$C$7</f>
        <v>3600</v>
      </c>
      <c r="J6" s="1">
        <v>3</v>
      </c>
    </row>
    <row r="7" spans="1:10" x14ac:dyDescent="0.25">
      <c r="A7" s="1" t="s">
        <v>94</v>
      </c>
      <c r="B7" s="1">
        <v>3</v>
      </c>
      <c r="C7" s="145">
        <v>600</v>
      </c>
      <c r="E7" s="147" t="s">
        <v>135</v>
      </c>
      <c r="F7" s="145">
        <v>12</v>
      </c>
      <c r="G7" s="141">
        <f>missionsDragonRelativeMetrics[[#This Row],[Reward Multiplier]]*$C$5</f>
        <v>2400</v>
      </c>
      <c r="H7" s="141">
        <f>missionsDragonRelativeMetrics[[#This Row],[Reward Multiplier]]*$C$6</f>
        <v>3600</v>
      </c>
      <c r="I7" s="141">
        <f>missionsDragonRelativeMetrics[[#This Row],[Reward Multiplier]]*$C$7</f>
        <v>7200</v>
      </c>
      <c r="J7" s="1">
        <v>3</v>
      </c>
    </row>
    <row r="8" spans="1:10" x14ac:dyDescent="0.25">
      <c r="E8" s="147" t="s">
        <v>136</v>
      </c>
      <c r="F8" s="145">
        <v>18</v>
      </c>
      <c r="G8" s="141">
        <f>missionsDragonRelativeMetrics[[#This Row],[Reward Multiplier]]*$C$5</f>
        <v>3600</v>
      </c>
      <c r="H8" s="141">
        <f>missionsDragonRelativeMetrics[[#This Row],[Reward Multiplier]]*$C$6</f>
        <v>5400</v>
      </c>
      <c r="I8" s="141">
        <f>missionsDragonRelativeMetrics[[#This Row],[Reward Multiplier]]*$C$7</f>
        <v>10800</v>
      </c>
      <c r="J8" s="1">
        <v>3</v>
      </c>
    </row>
    <row r="9" spans="1:10" x14ac:dyDescent="0.25">
      <c r="E9" s="147" t="s">
        <v>137</v>
      </c>
      <c r="F9" s="145">
        <v>26</v>
      </c>
      <c r="G9" s="141">
        <f>missionsDragonRelativeMetrics[[#This Row],[Reward Multiplier]]*$C$5</f>
        <v>5200</v>
      </c>
      <c r="H9" s="141">
        <f>missionsDragonRelativeMetrics[[#This Row],[Reward Multiplier]]*$C$6</f>
        <v>7800</v>
      </c>
      <c r="I9" s="141">
        <f>missionsDragonRelativeMetrics[[#This Row],[Reward Multiplier]]*$C$7</f>
        <v>15600</v>
      </c>
      <c r="J9" s="1">
        <v>3</v>
      </c>
    </row>
    <row r="10" spans="1:10" x14ac:dyDescent="0.25">
      <c r="E10" s="147" t="s">
        <v>138</v>
      </c>
      <c r="F10" s="145">
        <v>35</v>
      </c>
      <c r="G10" s="141">
        <f>missionsDragonRelativeMetrics[[#This Row],[Reward Multiplier]]*$C$5</f>
        <v>7000</v>
      </c>
      <c r="H10" s="141">
        <f>missionsDragonRelativeMetrics[[#This Row],[Reward Multiplier]]*$C$6</f>
        <v>10500</v>
      </c>
      <c r="I10" s="141">
        <f>missionsDragonRelativeMetrics[[#This Row],[Reward Multiplier]]*$C$7</f>
        <v>21000</v>
      </c>
      <c r="J10" s="1">
        <v>3</v>
      </c>
    </row>
    <row r="11" spans="1:10" x14ac:dyDescent="0.25">
      <c r="E11" s="147" t="s">
        <v>139</v>
      </c>
      <c r="F11" s="145">
        <v>45</v>
      </c>
      <c r="G11" s="141">
        <f>missionsDragonRelativeMetrics[[#This Row],[Reward Multiplier]]*$C$5</f>
        <v>9000</v>
      </c>
      <c r="H11" s="141">
        <f>missionsDragonRelativeMetrics[[#This Row],[Reward Multiplier]]*$C$6</f>
        <v>13500</v>
      </c>
      <c r="I11" s="141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190</v>
      </c>
      <c r="E12" s="147" t="s">
        <v>140</v>
      </c>
      <c r="F12" s="145">
        <v>56</v>
      </c>
      <c r="G12" s="141">
        <f>missionsDragonRelativeMetrics[[#This Row],[Reward Multiplier]]*$C$5</f>
        <v>11200</v>
      </c>
      <c r="H12" s="141">
        <f>missionsDragonRelativeMetrics[[#This Row],[Reward Multiplier]]*$C$6</f>
        <v>16800</v>
      </c>
      <c r="I12" s="141">
        <f>missionsDragonRelativeMetrics[[#This Row],[Reward Multiplier]]*$C$7</f>
        <v>33600</v>
      </c>
      <c r="J12" s="1">
        <v>3</v>
      </c>
    </row>
    <row r="13" spans="1:10" x14ac:dyDescent="0.25">
      <c r="A13" s="147" t="s">
        <v>133</v>
      </c>
      <c r="B13" s="149">
        <v>0.1</v>
      </c>
      <c r="E13" s="147" t="s">
        <v>195</v>
      </c>
      <c r="F13" s="145">
        <v>62</v>
      </c>
      <c r="G13" s="141">
        <f>missionsDragonRelativeMetrics[[#This Row],[Reward Multiplier]]*$C$5</f>
        <v>12400</v>
      </c>
      <c r="H13" s="141">
        <f>missionsDragonRelativeMetrics[[#This Row],[Reward Multiplier]]*$C$6</f>
        <v>18600</v>
      </c>
      <c r="I13" s="141">
        <f>missionsDragonRelativeMetrics[[#This Row],[Reward Multiplier]]*$C$7</f>
        <v>37200</v>
      </c>
      <c r="J13" s="1">
        <v>3</v>
      </c>
    </row>
    <row r="14" spans="1:10" x14ac:dyDescent="0.25">
      <c r="A14" s="147" t="s">
        <v>134</v>
      </c>
      <c r="B14" s="149">
        <v>0.7</v>
      </c>
      <c r="E14" s="147" t="s">
        <v>141</v>
      </c>
      <c r="F14" s="145">
        <v>67</v>
      </c>
      <c r="G14" s="141">
        <f>missionsDragonRelativeMetrics[[#This Row],[Reward Multiplier]]*$C$5</f>
        <v>13400</v>
      </c>
      <c r="H14" s="141">
        <f>missionsDragonRelativeMetrics[[#This Row],[Reward Multiplier]]*$C$6</f>
        <v>20100</v>
      </c>
      <c r="I14" s="141">
        <f>missionsDragonRelativeMetrics[[#This Row],[Reward Multiplier]]*$C$7</f>
        <v>40200</v>
      </c>
      <c r="J14" s="1">
        <v>3</v>
      </c>
    </row>
    <row r="15" spans="1:10" x14ac:dyDescent="0.25">
      <c r="A15" s="147" t="s">
        <v>135</v>
      </c>
      <c r="B15" s="149">
        <v>1</v>
      </c>
      <c r="E15" s="147" t="s">
        <v>142</v>
      </c>
      <c r="F15" s="145">
        <v>80</v>
      </c>
      <c r="G15" s="151">
        <f>missionsDragonRelativeMetrics[[#This Row],[Reward Multiplier]]*$C$5</f>
        <v>16000</v>
      </c>
      <c r="H15" s="151">
        <f>missionsDragonRelativeMetrics[[#This Row],[Reward Multiplier]]*$C$6</f>
        <v>24000</v>
      </c>
      <c r="I15" s="141">
        <f>missionsDragonRelativeMetrics[[#This Row],[Reward Multiplier]]*$C$7</f>
        <v>48000</v>
      </c>
      <c r="J15" s="10">
        <v>3</v>
      </c>
    </row>
    <row r="16" spans="1:10" x14ac:dyDescent="0.25">
      <c r="A16" s="147" t="s">
        <v>136</v>
      </c>
      <c r="B16" s="149">
        <v>1.5</v>
      </c>
      <c r="E16" s="147" t="s">
        <v>196</v>
      </c>
      <c r="F16" s="145">
        <v>85</v>
      </c>
      <c r="G16" s="152">
        <f>missionsDragonRelativeMetrics[[#This Row],[Reward Multiplier]]*$C$5</f>
        <v>17000</v>
      </c>
      <c r="H16" s="152">
        <f>missionsDragonRelativeMetrics[[#This Row],[Reward Multiplier]]*$C$6</f>
        <v>25500</v>
      </c>
      <c r="I16" s="153">
        <f>missionsDragonRelativeMetrics[[#This Row],[Reward Multiplier]]*$C$7</f>
        <v>51000</v>
      </c>
      <c r="J16" s="126">
        <v>3</v>
      </c>
    </row>
    <row r="17" spans="1:12" x14ac:dyDescent="0.25">
      <c r="A17" s="147" t="s">
        <v>137</v>
      </c>
      <c r="B17" s="149">
        <v>2</v>
      </c>
      <c r="E17" s="178" t="s">
        <v>273</v>
      </c>
      <c r="F17" s="145">
        <v>90</v>
      </c>
      <c r="G17" s="152">
        <f>missionsDragonRelativeMetrics[[#This Row],[Reward Multiplier]]*$C$5</f>
        <v>18000</v>
      </c>
      <c r="H17" s="152">
        <f>missionsDragonRelativeMetrics[[#This Row],[Reward Multiplier]]*$C$6</f>
        <v>27000</v>
      </c>
      <c r="I17" s="153">
        <f>missionsDragonRelativeMetrics[[#This Row],[Reward Multiplier]]*$C$7</f>
        <v>54000</v>
      </c>
      <c r="J17" s="126">
        <v>3</v>
      </c>
    </row>
    <row r="18" spans="1:12" x14ac:dyDescent="0.25">
      <c r="A18" s="147" t="s">
        <v>138</v>
      </c>
      <c r="B18" s="149">
        <v>2.5</v>
      </c>
    </row>
    <row r="19" spans="1:12" x14ac:dyDescent="0.25">
      <c r="A19" s="147" t="s">
        <v>139</v>
      </c>
      <c r="B19" s="149">
        <v>3</v>
      </c>
      <c r="C19" s="1"/>
    </row>
    <row r="20" spans="1:12" x14ac:dyDescent="0.25">
      <c r="A20" s="147" t="s">
        <v>140</v>
      </c>
      <c r="B20" s="149">
        <v>4</v>
      </c>
      <c r="C20" s="1"/>
      <c r="D20" s="1"/>
      <c r="E20" s="143" t="s">
        <v>179</v>
      </c>
    </row>
    <row r="21" spans="1:12" x14ac:dyDescent="0.25">
      <c r="A21" s="147" t="s">
        <v>195</v>
      </c>
      <c r="B21" s="149">
        <v>4.5</v>
      </c>
      <c r="D21" s="1"/>
    </row>
    <row r="22" spans="1:12" x14ac:dyDescent="0.25">
      <c r="A22" s="147" t="s">
        <v>141</v>
      </c>
      <c r="B22" s="149">
        <v>5</v>
      </c>
      <c r="E22" s="132" t="s">
        <v>143</v>
      </c>
      <c r="F22" s="133" t="s">
        <v>132</v>
      </c>
      <c r="G22" s="133" t="s">
        <v>132</v>
      </c>
      <c r="H22" s="133" t="s">
        <v>132</v>
      </c>
      <c r="I22" s="129" t="s">
        <v>144</v>
      </c>
    </row>
    <row r="23" spans="1:12" x14ac:dyDescent="0.25">
      <c r="A23" s="147" t="s">
        <v>142</v>
      </c>
      <c r="B23" s="154">
        <v>7</v>
      </c>
      <c r="E23" s="144" t="s">
        <v>137</v>
      </c>
      <c r="F23" s="131" t="s">
        <v>156</v>
      </c>
      <c r="G23" s="131" t="s">
        <v>157</v>
      </c>
      <c r="H23" s="131" t="s">
        <v>158</v>
      </c>
      <c r="I23" s="145" t="b">
        <v>0</v>
      </c>
    </row>
    <row r="24" spans="1:12" x14ac:dyDescent="0.25">
      <c r="A24" s="147" t="s">
        <v>196</v>
      </c>
      <c r="B24" s="154">
        <v>7.5</v>
      </c>
      <c r="E24" s="132" t="s">
        <v>145</v>
      </c>
      <c r="F24" s="133" t="s">
        <v>146</v>
      </c>
      <c r="G24" s="133" t="s">
        <v>146</v>
      </c>
      <c r="H24" s="133" t="s">
        <v>146</v>
      </c>
      <c r="I24" s="129" t="s">
        <v>147</v>
      </c>
    </row>
    <row r="25" spans="1:12" x14ac:dyDescent="0.25">
      <c r="A25" s="176" t="s">
        <v>273</v>
      </c>
      <c r="B25" s="177">
        <v>8</v>
      </c>
      <c r="E25" s="130">
        <f>INDEX(Table1[QuantityModifier],MATCH(E23,Table1[Dragon],0))</f>
        <v>2</v>
      </c>
      <c r="F25" s="150">
        <v>0.05</v>
      </c>
      <c r="G25" s="150">
        <v>0.1</v>
      </c>
      <c r="H25" s="150">
        <v>0.2</v>
      </c>
      <c r="I25" s="134">
        <f>IF(I23,B28,0)</f>
        <v>0</v>
      </c>
    </row>
    <row r="27" spans="1:12" x14ac:dyDescent="0.25">
      <c r="A27" s="7" t="s">
        <v>191</v>
      </c>
      <c r="B27" s="7" t="s">
        <v>190</v>
      </c>
      <c r="E27" s="132" t="s">
        <v>148</v>
      </c>
      <c r="F27" s="142">
        <f>$E$25+F25</f>
        <v>2.0499999999999998</v>
      </c>
      <c r="G27" s="142">
        <f>$E$25+G25</f>
        <v>2.1</v>
      </c>
      <c r="H27" s="142">
        <f>$E$25+H25</f>
        <v>2.2000000000000002</v>
      </c>
    </row>
    <row r="28" spans="1:12" x14ac:dyDescent="0.25">
      <c r="A28" s="148" t="b">
        <v>1</v>
      </c>
      <c r="B28" s="149">
        <v>0.7</v>
      </c>
    </row>
    <row r="32" spans="1:12" x14ac:dyDescent="0.25">
      <c r="G32" s="187" t="s">
        <v>187</v>
      </c>
      <c r="H32" s="187"/>
      <c r="I32" s="188" t="s">
        <v>188</v>
      </c>
      <c r="J32" s="189"/>
      <c r="K32" s="190" t="s">
        <v>189</v>
      </c>
      <c r="L32" s="191"/>
    </row>
    <row r="33" spans="2:12" x14ac:dyDescent="0.25">
      <c r="B33" s="161" t="s">
        <v>181</v>
      </c>
      <c r="C33" s="161" t="s">
        <v>182</v>
      </c>
      <c r="D33" s="161" t="s">
        <v>192</v>
      </c>
      <c r="E33" s="161" t="s">
        <v>185</v>
      </c>
      <c r="F33" s="161" t="s">
        <v>186</v>
      </c>
      <c r="G33" s="162" t="s">
        <v>193</v>
      </c>
      <c r="H33" s="163" t="s">
        <v>194</v>
      </c>
      <c r="I33" s="162" t="s">
        <v>225</v>
      </c>
      <c r="J33" s="163" t="s">
        <v>231</v>
      </c>
      <c r="K33" s="162" t="s">
        <v>232</v>
      </c>
      <c r="L33" s="163" t="s">
        <v>226</v>
      </c>
    </row>
    <row r="34" spans="2:12" x14ac:dyDescent="0.25">
      <c r="B34" t="s">
        <v>0</v>
      </c>
      <c r="C34" t="s">
        <v>183</v>
      </c>
      <c r="D34" t="s">
        <v>184</v>
      </c>
      <c r="E34" s="146">
        <v>700</v>
      </c>
      <c r="F34" s="146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198</v>
      </c>
      <c r="D35" t="s">
        <v>184</v>
      </c>
      <c r="E35" s="146">
        <v>25</v>
      </c>
      <c r="F35" s="146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199</v>
      </c>
      <c r="C36" t="s">
        <v>200</v>
      </c>
      <c r="D36" t="s">
        <v>201</v>
      </c>
      <c r="E36" s="146">
        <v>1000</v>
      </c>
      <c r="F36" s="146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184</v>
      </c>
      <c r="E37" s="158">
        <v>10</v>
      </c>
      <c r="F37" s="158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202</v>
      </c>
      <c r="C38" s="159" t="s">
        <v>203</v>
      </c>
      <c r="D38" t="s">
        <v>184</v>
      </c>
      <c r="E38" s="158">
        <v>5</v>
      </c>
      <c r="F38" s="158">
        <v>6</v>
      </c>
      <c r="G38" s="160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0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0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204</v>
      </c>
      <c r="C39" s="159" t="s">
        <v>203</v>
      </c>
      <c r="D39" t="s">
        <v>201</v>
      </c>
      <c r="E39" s="158">
        <v>350</v>
      </c>
      <c r="F39" s="158">
        <v>400</v>
      </c>
      <c r="G39" s="160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0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0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205</v>
      </c>
      <c r="C40" s="159" t="s">
        <v>203</v>
      </c>
      <c r="D40" t="s">
        <v>201</v>
      </c>
      <c r="E40" s="158">
        <v>300</v>
      </c>
      <c r="F40" s="158">
        <v>400</v>
      </c>
      <c r="G40" s="160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0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0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59" t="s">
        <v>203</v>
      </c>
      <c r="D41" t="s">
        <v>184</v>
      </c>
      <c r="E41" s="158">
        <v>400000</v>
      </c>
      <c r="F41" s="158">
        <v>500000</v>
      </c>
      <c r="G41" s="160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0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0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206</v>
      </c>
      <c r="D42" t="s">
        <v>184</v>
      </c>
      <c r="E42" s="158">
        <v>45</v>
      </c>
      <c r="F42" s="158">
        <v>55</v>
      </c>
      <c r="G42" s="160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0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0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207</v>
      </c>
      <c r="D43" t="s">
        <v>184</v>
      </c>
      <c r="E43" s="158">
        <v>40</v>
      </c>
      <c r="F43" s="158">
        <v>45</v>
      </c>
      <c r="G43" s="160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0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0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208</v>
      </c>
      <c r="D44" t="s">
        <v>184</v>
      </c>
      <c r="E44" s="158">
        <v>150</v>
      </c>
      <c r="F44" s="158">
        <v>200</v>
      </c>
      <c r="G44" s="160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0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0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209</v>
      </c>
      <c r="D45" t="s">
        <v>184</v>
      </c>
      <c r="E45" s="158">
        <v>5</v>
      </c>
      <c r="F45" s="158">
        <v>7</v>
      </c>
      <c r="G45" s="160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0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0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210</v>
      </c>
      <c r="D46" t="s">
        <v>184</v>
      </c>
      <c r="E46" s="158">
        <v>5</v>
      </c>
      <c r="F46" s="158">
        <v>7</v>
      </c>
      <c r="G46" s="160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0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0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211</v>
      </c>
      <c r="D47" t="s">
        <v>184</v>
      </c>
      <c r="E47" s="158">
        <v>3</v>
      </c>
      <c r="F47" s="158">
        <v>4</v>
      </c>
      <c r="G47" s="160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0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0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212</v>
      </c>
      <c r="D48" t="s">
        <v>184</v>
      </c>
      <c r="E48" s="158">
        <v>3</v>
      </c>
      <c r="F48" s="158">
        <v>3</v>
      </c>
      <c r="G48" s="160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0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0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213</v>
      </c>
      <c r="D49" t="s">
        <v>184</v>
      </c>
      <c r="E49" s="158">
        <v>8</v>
      </c>
      <c r="F49" s="158">
        <v>9</v>
      </c>
      <c r="G49" s="160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0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0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214</v>
      </c>
      <c r="D50" t="s">
        <v>184</v>
      </c>
      <c r="E50" s="158">
        <v>11</v>
      </c>
      <c r="F50" s="158">
        <v>12</v>
      </c>
      <c r="G50" s="160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0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0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215</v>
      </c>
      <c r="C51" s="159" t="s">
        <v>203</v>
      </c>
      <c r="D51" t="s">
        <v>184</v>
      </c>
      <c r="E51" s="158">
        <v>6000</v>
      </c>
      <c r="F51" s="158">
        <v>7000</v>
      </c>
      <c r="G51" s="160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0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0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216</v>
      </c>
      <c r="C52" s="159" t="s">
        <v>203</v>
      </c>
      <c r="D52" t="s">
        <v>184</v>
      </c>
      <c r="E52" s="158">
        <v>50</v>
      </c>
      <c r="F52" s="158">
        <v>55</v>
      </c>
      <c r="G52" s="160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0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0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216</v>
      </c>
      <c r="C53" t="s">
        <v>217</v>
      </c>
      <c r="D53" t="s">
        <v>184</v>
      </c>
      <c r="E53" s="158">
        <v>4</v>
      </c>
      <c r="F53" s="158">
        <v>4</v>
      </c>
      <c r="G53" s="160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0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0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216</v>
      </c>
      <c r="C54" t="s">
        <v>218</v>
      </c>
      <c r="D54" t="s">
        <v>184</v>
      </c>
      <c r="E54" s="158">
        <v>5</v>
      </c>
      <c r="F54" s="158">
        <v>5</v>
      </c>
      <c r="G54" s="160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0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0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216</v>
      </c>
      <c r="C55" t="s">
        <v>207</v>
      </c>
      <c r="D55" t="s">
        <v>184</v>
      </c>
      <c r="E55" s="158">
        <v>17</v>
      </c>
      <c r="F55" s="158">
        <v>18</v>
      </c>
      <c r="G55" s="160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0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0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219</v>
      </c>
      <c r="D56" t="s">
        <v>201</v>
      </c>
      <c r="E56" s="158">
        <v>10</v>
      </c>
      <c r="F56" s="158">
        <v>12</v>
      </c>
      <c r="G56" s="160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0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0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216</v>
      </c>
      <c r="C57" t="s">
        <v>220</v>
      </c>
      <c r="D57" t="s">
        <v>184</v>
      </c>
      <c r="E57" s="158">
        <v>3</v>
      </c>
      <c r="F57" s="158">
        <v>4</v>
      </c>
      <c r="G57" s="160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0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0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216</v>
      </c>
      <c r="C58" t="s">
        <v>183</v>
      </c>
      <c r="D58" t="s">
        <v>184</v>
      </c>
      <c r="E58" s="158">
        <v>25</v>
      </c>
      <c r="F58" s="158">
        <v>27</v>
      </c>
      <c r="G58" s="160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0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0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221</v>
      </c>
      <c r="D59" t="s">
        <v>184</v>
      </c>
      <c r="E59" s="158">
        <v>10</v>
      </c>
      <c r="F59" s="158">
        <v>12</v>
      </c>
      <c r="G59" s="160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0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0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216</v>
      </c>
      <c r="C60" t="s">
        <v>222</v>
      </c>
      <c r="D60" t="s">
        <v>184</v>
      </c>
      <c r="E60" s="158">
        <v>3</v>
      </c>
      <c r="F60" s="158">
        <v>3</v>
      </c>
      <c r="G60" s="160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0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0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199</v>
      </c>
      <c r="C61" t="s">
        <v>223</v>
      </c>
      <c r="D61" t="s">
        <v>201</v>
      </c>
      <c r="E61" s="158">
        <v>1</v>
      </c>
      <c r="F61" s="158">
        <v>2</v>
      </c>
      <c r="G61" s="160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0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0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224</v>
      </c>
      <c r="D62" t="s">
        <v>184</v>
      </c>
      <c r="E62" s="158">
        <v>5</v>
      </c>
      <c r="F62" s="158">
        <v>6</v>
      </c>
      <c r="G62" s="160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0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0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C24" sqref="C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98</v>
      </c>
      <c r="C3" s="7" t="s">
        <v>130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90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  <row r="19" spans="1:3" x14ac:dyDescent="0.25">
      <c r="A19" s="173">
        <v>13</v>
      </c>
      <c r="B19" s="174">
        <v>20</v>
      </c>
      <c r="C19" s="108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102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85</v>
      </c>
      <c r="B9" s="5">
        <v>0.2</v>
      </c>
    </row>
    <row r="10" spans="1:3" x14ac:dyDescent="0.25">
      <c r="A10" s="7" t="s">
        <v>86</v>
      </c>
      <c r="B10" s="5">
        <v>0.2</v>
      </c>
    </row>
    <row r="11" spans="1:3" x14ac:dyDescent="0.25">
      <c r="A11" s="1" t="s">
        <v>103</v>
      </c>
      <c r="B11" s="1" t="s">
        <v>104</v>
      </c>
      <c r="C11" s="1" t="s">
        <v>230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229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131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108</v>
      </c>
      <c r="B8" s="7"/>
      <c r="C8" s="7"/>
    </row>
    <row r="9" spans="1:6" x14ac:dyDescent="0.25">
      <c r="A9" t="s">
        <v>20</v>
      </c>
      <c r="B9" t="s">
        <v>169</v>
      </c>
      <c r="C9" t="s">
        <v>54</v>
      </c>
      <c r="D9" t="s">
        <v>109</v>
      </c>
      <c r="E9" t="s">
        <v>81</v>
      </c>
      <c r="F9" t="s">
        <v>170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110</v>
      </c>
      <c r="B1" s="52"/>
      <c r="C1" s="52"/>
      <c r="D1" s="52"/>
    </row>
    <row r="5" spans="1:4" x14ac:dyDescent="0.25">
      <c r="A5" s="1" t="s">
        <v>111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1"/>
  <sheetViews>
    <sheetView showGridLines="0" showWhiteSpace="0" zoomScaleNormal="100" workbookViewId="0">
      <selection activeCell="H25" sqref="H25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116</v>
      </c>
      <c r="H1" s="43">
        <v>1</v>
      </c>
      <c r="I1" s="43">
        <v>143</v>
      </c>
      <c r="J1" s="43" t="s">
        <v>114</v>
      </c>
      <c r="K1" s="43" t="s">
        <v>115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 s="43">
        <v>184</v>
      </c>
      <c r="GD4" s="43">
        <v>185</v>
      </c>
      <c r="GE4" s="43">
        <v>186</v>
      </c>
      <c r="GF4" s="43">
        <v>187</v>
      </c>
      <c r="GG4" s="43">
        <v>188</v>
      </c>
      <c r="GH4" s="43">
        <v>189</v>
      </c>
      <c r="GI4" s="43">
        <v>190</v>
      </c>
      <c r="GJ4" s="43">
        <v>191</v>
      </c>
      <c r="GK4" s="43">
        <v>192</v>
      </c>
      <c r="GL4" s="43">
        <v>193</v>
      </c>
      <c r="GM4" s="43">
        <v>194</v>
      </c>
      <c r="GN4" s="43">
        <v>195</v>
      </c>
      <c r="GO4" s="43">
        <v>196</v>
      </c>
      <c r="GP4" s="43">
        <v>197</v>
      </c>
      <c r="GQ4" s="43">
        <v>198</v>
      </c>
      <c r="GR4" s="43">
        <v>199</v>
      </c>
      <c r="GS4" s="43">
        <v>200</v>
      </c>
      <c r="GT4" s="43">
        <v>201</v>
      </c>
      <c r="GU4" s="43">
        <v>202</v>
      </c>
      <c r="GV4" s="43">
        <v>203</v>
      </c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  <c r="GC5" s="44">
        <f t="shared" ref="GC5:GV5" si="3">ROUND($J$2*GC4+$K$2,0)</f>
        <v>90</v>
      </c>
      <c r="GD5" s="44">
        <f t="shared" si="3"/>
        <v>91</v>
      </c>
      <c r="GE5" s="44">
        <f t="shared" si="3"/>
        <v>91</v>
      </c>
      <c r="GF5" s="44">
        <f t="shared" si="3"/>
        <v>91</v>
      </c>
      <c r="GG5" s="44">
        <f t="shared" si="3"/>
        <v>92</v>
      </c>
      <c r="GH5" s="44">
        <f t="shared" si="3"/>
        <v>92</v>
      </c>
      <c r="GI5" s="44">
        <f t="shared" si="3"/>
        <v>93</v>
      </c>
      <c r="GJ5" s="44">
        <f t="shared" si="3"/>
        <v>93</v>
      </c>
      <c r="GK5" s="44">
        <f t="shared" si="3"/>
        <v>93</v>
      </c>
      <c r="GL5" s="44">
        <f t="shared" si="3"/>
        <v>94</v>
      </c>
      <c r="GM5" s="44">
        <f t="shared" si="3"/>
        <v>94</v>
      </c>
      <c r="GN5" s="44">
        <f t="shared" si="3"/>
        <v>94</v>
      </c>
      <c r="GO5" s="44">
        <f t="shared" si="3"/>
        <v>95</v>
      </c>
      <c r="GP5" s="44">
        <f t="shared" si="3"/>
        <v>95</v>
      </c>
      <c r="GQ5" s="44">
        <f t="shared" si="3"/>
        <v>96</v>
      </c>
      <c r="GR5" s="44">
        <f t="shared" si="3"/>
        <v>96</v>
      </c>
      <c r="GS5" s="44">
        <f t="shared" si="3"/>
        <v>96</v>
      </c>
      <c r="GT5" s="44">
        <f t="shared" si="3"/>
        <v>97</v>
      </c>
      <c r="GU5" s="44">
        <f t="shared" si="3"/>
        <v>97</v>
      </c>
      <c r="GV5" s="44">
        <f t="shared" si="3"/>
        <v>97</v>
      </c>
    </row>
    <row r="7" spans="1:219" ht="16.5" thickBot="1" x14ac:dyDescent="0.3">
      <c r="A7" s="11" t="s">
        <v>89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117</v>
      </c>
      <c r="Y8" s="7" t="s">
        <v>117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rate'!$B$4:$GV$5,2,FALSE),0),"")</f>
        <v>22</v>
      </c>
      <c r="D9" s="25">
        <f>_xlfn.IFNA(ROUND(HLOOKUP('Link table'!C4,'Progression - Gold rate'!$B$4:$GV$5,2,FALSE),0),"")</f>
        <v>22</v>
      </c>
      <c r="E9" s="25">
        <f>_xlfn.IFNA(ROUND(HLOOKUP('Link table'!D4,'Progression - Gold rate'!$B$4:$GV$5,2,FALSE),0),"")</f>
        <v>23</v>
      </c>
      <c r="F9" s="25">
        <f>_xlfn.IFNA(ROUND(HLOOKUP('Link table'!E4,'Progression - Gold rate'!$B$4:$GV$5,2,FALSE),0),"")</f>
        <v>23</v>
      </c>
      <c r="G9" s="25">
        <f>_xlfn.IFNA(ROUND(HLOOKUP('Link table'!F4,'Progression - Gold rate'!$B$4:$GV$5,2,FALSE),0),"")</f>
        <v>23</v>
      </c>
      <c r="H9" s="25">
        <f>_xlfn.IFNA(ROUND(HLOOKUP('Link table'!G4,'Progression - Gold rate'!$B$4:$GV$5,2,FALSE),0),"")</f>
        <v>24</v>
      </c>
      <c r="I9" s="25">
        <f>_xlfn.IFNA(ROUND(HLOOKUP('Link table'!H4,'Progression - Gold rate'!$B$4:$GV$5,2,FALSE),0),"")</f>
        <v>24</v>
      </c>
      <c r="J9" s="25">
        <f>_xlfn.IFNA(ROUND(HLOOKUP('Link table'!I4,'Progression - Gold rate'!$B$4:$GV$5,2,FALSE),0),"")</f>
        <v>25</v>
      </c>
      <c r="K9" s="25" t="str">
        <f>_xlfn.IFNA(ROUND(HLOOKUP('Link table'!J4,'Progression - Gold rate'!$B$4:$GV$5,2,FALSE),0),"")</f>
        <v/>
      </c>
      <c r="L9" s="25" t="str">
        <f>_xlfn.IFNA(ROUND(HLOOKUP('Link table'!K4,'Progression - Gold rate'!$B$4:$GV$5,2,FALSE),0),"")</f>
        <v/>
      </c>
      <c r="M9" s="25" t="str">
        <f>_xlfn.IFNA(ROUND(HLOOKUP('Link table'!L4,'Progression - Gold rate'!$B$4:$GV$5,2,FALSE),0),"")</f>
        <v/>
      </c>
      <c r="N9" s="25" t="str">
        <f>_xlfn.IFNA(ROUND(HLOOKUP('Link table'!M4,'Progression - Gold rate'!$B$4:$GV$5,2,FALSE),0),"")</f>
        <v/>
      </c>
      <c r="O9" s="25" t="str">
        <f>_xlfn.IFNA(ROUND(HLOOKUP('Link table'!N4,'Progression - Gold rate'!$B$4:$GV$5,2,FALSE),0),"")</f>
        <v/>
      </c>
      <c r="P9" s="25" t="str">
        <f>_xlfn.IFNA(ROUND(HLOOKUP('Link table'!O4,'Progression - Gold rate'!$B$4:$GV$5,2,FALSE),0),"")</f>
        <v/>
      </c>
      <c r="Q9" s="25" t="str">
        <f>_xlfn.IFNA(ROUND(HLOOKUP('Link table'!P4,'Progression - Gold rate'!$B$4:$GV$5,2,FALSE),0),"")</f>
        <v/>
      </c>
      <c r="R9" s="25" t="str">
        <f>_xlfn.IFNA(ROUND(HLOOKUP('Link table'!Q4,'Progression - Gold rate'!$B$4:$GV$5,2,FALSE),0),"")</f>
        <v/>
      </c>
      <c r="S9" s="25" t="str">
        <f>_xlfn.IFNA(ROUND(HLOOKUP('Link table'!R4,'Progression - Gold rate'!$B$4:$GV$5,2,FALSE),0),"")</f>
        <v/>
      </c>
      <c r="T9" s="25" t="str">
        <f>_xlfn.IFNA(ROUND(HLOOKUP('Link table'!S4,'Progression - Gold rate'!$B$4:$GV$5,2,FALSE),0),"")</f>
        <v/>
      </c>
      <c r="U9" s="25" t="str">
        <f>_xlfn.IFNA(ROUND(HLOOKUP('Link table'!T4,'Progression - Gold rate'!$B$4:$GV$5,2,FALSE),0),"")</f>
        <v/>
      </c>
      <c r="V9" s="25" t="str">
        <f>_xlfn.IFNA(ROUND(HLOOKUP('Link table'!U4,'Progression - Gold rate'!$B$4:$GV$5,2,FALSE),0),"")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rate'!$B$4:$GV$5,2,FALSE),0),"")</f>
        <v>25</v>
      </c>
      <c r="D10" s="25">
        <f>_xlfn.IFNA(ROUND(HLOOKUP('Link table'!C5,'Progression - Gold rate'!$B$4:$GV$5,2,FALSE),0),"")</f>
        <v>25</v>
      </c>
      <c r="E10" s="25">
        <f>_xlfn.IFNA(ROUND(HLOOKUP('Link table'!D5,'Progression - Gold rate'!$B$4:$GV$5,2,FALSE),0),"")</f>
        <v>26</v>
      </c>
      <c r="F10" s="25">
        <f>_xlfn.IFNA(ROUND(HLOOKUP('Link table'!E5,'Progression - Gold rate'!$B$4:$GV$5,2,FALSE),0),"")</f>
        <v>26</v>
      </c>
      <c r="G10" s="25">
        <f>_xlfn.IFNA(ROUND(HLOOKUP('Link table'!F5,'Progression - Gold rate'!$B$4:$GV$5,2,FALSE),0),"")</f>
        <v>26</v>
      </c>
      <c r="H10" s="25">
        <f>_xlfn.IFNA(ROUND(HLOOKUP('Link table'!G5,'Progression - Gold rate'!$B$4:$GV$5,2,FALSE),0),"")</f>
        <v>27</v>
      </c>
      <c r="I10" s="25">
        <f>_xlfn.IFNA(ROUND(HLOOKUP('Link table'!H5,'Progression - Gold rate'!$B$4:$GV$5,2,FALSE),0),"")</f>
        <v>27</v>
      </c>
      <c r="J10" s="25">
        <f>_xlfn.IFNA(ROUND(HLOOKUP('Link table'!I5,'Progression - Gold rate'!$B$4:$GV$5,2,FALSE),0),"")</f>
        <v>28</v>
      </c>
      <c r="K10" s="25">
        <f>_xlfn.IFNA(ROUND(HLOOKUP('Link table'!J5,'Progression - Gold rate'!$B$4:$GV$5,2,FALSE),0),"")</f>
        <v>28</v>
      </c>
      <c r="L10" s="25">
        <f>_xlfn.IFNA(ROUND(HLOOKUP('Link table'!K5,'Progression - Gold rate'!$B$4:$GV$5,2,FALSE),0),"")</f>
        <v>28</v>
      </c>
      <c r="M10" s="25" t="str">
        <f>_xlfn.IFNA(ROUND(HLOOKUP('Link table'!L5,'Progression - Gold rate'!$B$4:$GV$5,2,FALSE),0),"")</f>
        <v/>
      </c>
      <c r="N10" s="25" t="str">
        <f>_xlfn.IFNA(ROUND(HLOOKUP('Link table'!M5,'Progression - Gold rate'!$B$4:$GV$5,2,FALSE),0),"")</f>
        <v/>
      </c>
      <c r="O10" s="25" t="str">
        <f>_xlfn.IFNA(ROUND(HLOOKUP('Link table'!N5,'Progression - Gold rate'!$B$4:$GV$5,2,FALSE),0),"")</f>
        <v/>
      </c>
      <c r="P10" s="25" t="str">
        <f>_xlfn.IFNA(ROUND(HLOOKUP('Link table'!O5,'Progression - Gold rate'!$B$4:$GV$5,2,FALSE),0),"")</f>
        <v/>
      </c>
      <c r="Q10" s="25" t="str">
        <f>_xlfn.IFNA(ROUND(HLOOKUP('Link table'!P5,'Progression - Gold rate'!$B$4:$GV$5,2,FALSE),0),"")</f>
        <v/>
      </c>
      <c r="R10" s="25" t="str">
        <f>_xlfn.IFNA(ROUND(HLOOKUP('Link table'!Q5,'Progression - Gold rate'!$B$4:$GV$5,2,FALSE),0),"")</f>
        <v/>
      </c>
      <c r="S10" s="25" t="str">
        <f>_xlfn.IFNA(ROUND(HLOOKUP('Link table'!R5,'Progression - Gold rate'!$B$4:$GV$5,2,FALSE),0),"")</f>
        <v/>
      </c>
      <c r="T10" s="25" t="str">
        <f>_xlfn.IFNA(ROUND(HLOOKUP('Link table'!S5,'Progression - Gold rate'!$B$4:$GV$5,2,FALSE),0),"")</f>
        <v/>
      </c>
      <c r="U10" s="25" t="str">
        <f>_xlfn.IFNA(ROUND(HLOOKUP('Link table'!T5,'Progression - Gold rate'!$B$4:$GV$5,2,FALSE),0),"")</f>
        <v/>
      </c>
      <c r="V10" s="25" t="str">
        <f>_xlfn.IFNA(ROUND(HLOOKUP('Link table'!U5,'Progression - Gold rate'!$B$4:$GV$5,2,FALSE),0),"")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rate'!$B$4:$GV$5,2,FALSE),0),"")</f>
        <v>29</v>
      </c>
      <c r="D11" s="25">
        <f>_xlfn.IFNA(ROUND(HLOOKUP('Link table'!C6,'Progression - Gold rate'!$B$4:$GV$5,2,FALSE),0),"")</f>
        <v>29</v>
      </c>
      <c r="E11" s="25">
        <f>_xlfn.IFNA(ROUND(HLOOKUP('Link table'!D6,'Progression - Gold rate'!$B$4:$GV$5,2,FALSE),0),"")</f>
        <v>29</v>
      </c>
      <c r="F11" s="25">
        <f>_xlfn.IFNA(ROUND(HLOOKUP('Link table'!E6,'Progression - Gold rate'!$B$4:$GV$5,2,FALSE),0),"")</f>
        <v>30</v>
      </c>
      <c r="G11" s="25">
        <f>_xlfn.IFNA(ROUND(HLOOKUP('Link table'!F6,'Progression - Gold rate'!$B$4:$GV$5,2,FALSE),0),"")</f>
        <v>30</v>
      </c>
      <c r="H11" s="25">
        <f>_xlfn.IFNA(ROUND(HLOOKUP('Link table'!G6,'Progression - Gold rate'!$B$4:$GV$5,2,FALSE),0),"")</f>
        <v>31</v>
      </c>
      <c r="I11" s="25">
        <f>_xlfn.IFNA(ROUND(HLOOKUP('Link table'!H6,'Progression - Gold rate'!$B$4:$GV$5,2,FALSE),0),"")</f>
        <v>31</v>
      </c>
      <c r="J11" s="25">
        <f>_xlfn.IFNA(ROUND(HLOOKUP('Link table'!I6,'Progression - Gold rate'!$B$4:$GV$5,2,FALSE),0),"")</f>
        <v>31</v>
      </c>
      <c r="K11" s="25">
        <f>_xlfn.IFNA(ROUND(HLOOKUP('Link table'!J6,'Progression - Gold rate'!$B$4:$GV$5,2,FALSE),0),"")</f>
        <v>32</v>
      </c>
      <c r="L11" s="25">
        <f>_xlfn.IFNA(ROUND(HLOOKUP('Link table'!K6,'Progression - Gold rate'!$B$4:$GV$5,2,FALSE),0),"")</f>
        <v>32</v>
      </c>
      <c r="M11" s="25" t="str">
        <f>_xlfn.IFNA(ROUND(HLOOKUP('Link table'!L6,'Progression - Gold rate'!$B$4:$GV$5,2,FALSE),0),"")</f>
        <v/>
      </c>
      <c r="N11" s="25" t="str">
        <f>_xlfn.IFNA(ROUND(HLOOKUP('Link table'!M6,'Progression - Gold rate'!$B$4:$GV$5,2,FALSE),0),"")</f>
        <v/>
      </c>
      <c r="O11" s="25" t="str">
        <f>_xlfn.IFNA(ROUND(HLOOKUP('Link table'!N6,'Progression - Gold rate'!$B$4:$GV$5,2,FALSE),0),"")</f>
        <v/>
      </c>
      <c r="P11" s="25" t="str">
        <f>_xlfn.IFNA(ROUND(HLOOKUP('Link table'!O6,'Progression - Gold rate'!$B$4:$GV$5,2,FALSE),0),"")</f>
        <v/>
      </c>
      <c r="Q11" s="25" t="str">
        <f>_xlfn.IFNA(ROUND(HLOOKUP('Link table'!P6,'Progression - Gold rate'!$B$4:$GV$5,2,FALSE),0),"")</f>
        <v/>
      </c>
      <c r="R11" s="25" t="str">
        <f>_xlfn.IFNA(ROUND(HLOOKUP('Link table'!Q6,'Progression - Gold rate'!$B$4:$GV$5,2,FALSE),0),"")</f>
        <v/>
      </c>
      <c r="S11" s="25" t="str">
        <f>_xlfn.IFNA(ROUND(HLOOKUP('Link table'!R6,'Progression - Gold rate'!$B$4:$GV$5,2,FALSE),0),"")</f>
        <v/>
      </c>
      <c r="T11" s="25" t="str">
        <f>_xlfn.IFNA(ROUND(HLOOKUP('Link table'!S6,'Progression - Gold rate'!$B$4:$GV$5,2,FALSE),0),"")</f>
        <v/>
      </c>
      <c r="U11" s="25" t="str">
        <f>_xlfn.IFNA(ROUND(HLOOKUP('Link table'!T6,'Progression - Gold rate'!$B$4:$GV$5,2,FALSE),0),"")</f>
        <v/>
      </c>
      <c r="V11" s="25" t="str">
        <f>_xlfn.IFNA(ROUND(HLOOKUP('Link table'!U6,'Progression - Gold rate'!$B$4:$GV$5,2,FALSE),0),"")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rate'!$B$4:$GV$5,2,FALSE),0),"")</f>
        <v>32</v>
      </c>
      <c r="D12" s="25">
        <f>_xlfn.IFNA(ROUND(HLOOKUP('Link table'!C7,'Progression - Gold rate'!$B$4:$GV$5,2,FALSE),0),"")</f>
        <v>33</v>
      </c>
      <c r="E12" s="25">
        <f>_xlfn.IFNA(ROUND(HLOOKUP('Link table'!D7,'Progression - Gold rate'!$B$4:$GV$5,2,FALSE),0),"")</f>
        <v>33</v>
      </c>
      <c r="F12" s="25">
        <f>_xlfn.IFNA(ROUND(HLOOKUP('Link table'!E7,'Progression - Gold rate'!$B$4:$GV$5,2,FALSE),0),"")</f>
        <v>34</v>
      </c>
      <c r="G12" s="25">
        <f>_xlfn.IFNA(ROUND(HLOOKUP('Link table'!F7,'Progression - Gold rate'!$B$4:$GV$5,2,FALSE),0),"")</f>
        <v>34</v>
      </c>
      <c r="H12" s="25">
        <f>_xlfn.IFNA(ROUND(HLOOKUP('Link table'!G7,'Progression - Gold rate'!$B$4:$GV$5,2,FALSE),0),"")</f>
        <v>34</v>
      </c>
      <c r="I12" s="25">
        <f>_xlfn.IFNA(ROUND(HLOOKUP('Link table'!H7,'Progression - Gold rate'!$B$4:$GV$5,2,FALSE),0),"")</f>
        <v>35</v>
      </c>
      <c r="J12" s="25">
        <f>_xlfn.IFNA(ROUND(HLOOKUP('Link table'!I7,'Progression - Gold rate'!$B$4:$GV$5,2,FALSE),0),"")</f>
        <v>35</v>
      </c>
      <c r="K12" s="25">
        <f>_xlfn.IFNA(ROUND(HLOOKUP('Link table'!J7,'Progression - Gold rate'!$B$4:$GV$5,2,FALSE),0),"")</f>
        <v>35</v>
      </c>
      <c r="L12" s="25">
        <f>_xlfn.IFNA(ROUND(HLOOKUP('Link table'!K7,'Progression - Gold rate'!$B$4:$GV$5,2,FALSE),0),"")</f>
        <v>36</v>
      </c>
      <c r="M12" s="25" t="str">
        <f>_xlfn.IFNA(ROUND(HLOOKUP('Link table'!L7,'Progression - Gold rate'!$B$4:$GV$5,2,FALSE),0),"")</f>
        <v/>
      </c>
      <c r="N12" s="25" t="str">
        <f>_xlfn.IFNA(ROUND(HLOOKUP('Link table'!M7,'Progression - Gold rate'!$B$4:$GV$5,2,FALSE),0),"")</f>
        <v/>
      </c>
      <c r="O12" s="25" t="str">
        <f>_xlfn.IFNA(ROUND(HLOOKUP('Link table'!N7,'Progression - Gold rate'!$B$4:$GV$5,2,FALSE),0),"")</f>
        <v/>
      </c>
      <c r="P12" s="25" t="str">
        <f>_xlfn.IFNA(ROUND(HLOOKUP('Link table'!O7,'Progression - Gold rate'!$B$4:$GV$5,2,FALSE),0),"")</f>
        <v/>
      </c>
      <c r="Q12" s="25" t="str">
        <f>_xlfn.IFNA(ROUND(HLOOKUP('Link table'!P7,'Progression - Gold rate'!$B$4:$GV$5,2,FALSE),0),"")</f>
        <v/>
      </c>
      <c r="R12" s="25" t="str">
        <f>_xlfn.IFNA(ROUND(HLOOKUP('Link table'!Q7,'Progression - Gold rate'!$B$4:$GV$5,2,FALSE),0),"")</f>
        <v/>
      </c>
      <c r="S12" s="25" t="str">
        <f>_xlfn.IFNA(ROUND(HLOOKUP('Link table'!R7,'Progression - Gold rate'!$B$4:$GV$5,2,FALSE),0),"")</f>
        <v/>
      </c>
      <c r="T12" s="25" t="str">
        <f>_xlfn.IFNA(ROUND(HLOOKUP('Link table'!S7,'Progression - Gold rate'!$B$4:$GV$5,2,FALSE),0),"")</f>
        <v/>
      </c>
      <c r="U12" s="25" t="str">
        <f>_xlfn.IFNA(ROUND(HLOOKUP('Link table'!T7,'Progression - Gold rate'!$B$4:$GV$5,2,FALSE),0),"")</f>
        <v/>
      </c>
      <c r="V12" s="25" t="str">
        <f>_xlfn.IFNA(ROUND(HLOOKUP('Link table'!U7,'Progression - Gold rate'!$B$4:$GV$5,2,FALSE),0),"")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rate'!$B$4:$GV$5,2,FALSE),0),"")</f>
        <v>36</v>
      </c>
      <c r="D13" s="25">
        <f>_xlfn.IFNA(ROUND(HLOOKUP('Link table'!C8,'Progression - Gold rate'!$B$4:$GV$5,2,FALSE),0),"")</f>
        <v>37</v>
      </c>
      <c r="E13" s="25">
        <f>_xlfn.IFNA(ROUND(HLOOKUP('Link table'!D8,'Progression - Gold rate'!$B$4:$GV$5,2,FALSE),0),"")</f>
        <v>37</v>
      </c>
      <c r="F13" s="25">
        <f>_xlfn.IFNA(ROUND(HLOOKUP('Link table'!E8,'Progression - Gold rate'!$B$4:$GV$5,2,FALSE),0),"")</f>
        <v>37</v>
      </c>
      <c r="G13" s="25">
        <f>_xlfn.IFNA(ROUND(HLOOKUP('Link table'!F8,'Progression - Gold rate'!$B$4:$GV$5,2,FALSE),0),"")</f>
        <v>38</v>
      </c>
      <c r="H13" s="25">
        <f>_xlfn.IFNA(ROUND(HLOOKUP('Link table'!G8,'Progression - Gold rate'!$B$4:$GV$5,2,FALSE),0),"")</f>
        <v>38</v>
      </c>
      <c r="I13" s="25">
        <f>_xlfn.IFNA(ROUND(HLOOKUP('Link table'!H8,'Progression - Gold rate'!$B$4:$GV$5,2,FALSE),0),"")</f>
        <v>38</v>
      </c>
      <c r="J13" s="25">
        <f>_xlfn.IFNA(ROUND(HLOOKUP('Link table'!I8,'Progression - Gold rate'!$B$4:$GV$5,2,FALSE),0),"")</f>
        <v>39</v>
      </c>
      <c r="K13" s="25">
        <f>_xlfn.IFNA(ROUND(HLOOKUP('Link table'!J8,'Progression - Gold rate'!$B$4:$GV$5,2,FALSE),0),"")</f>
        <v>39</v>
      </c>
      <c r="L13" s="25">
        <f>_xlfn.IFNA(ROUND(HLOOKUP('Link table'!K8,'Progression - Gold rate'!$B$4:$GV$5,2,FALSE),0),"")</f>
        <v>40</v>
      </c>
      <c r="M13" s="25">
        <f>_xlfn.IFNA(ROUND(HLOOKUP('Link table'!L8,'Progression - Gold rate'!$B$4:$GV$5,2,FALSE),0),"")</f>
        <v>40</v>
      </c>
      <c r="N13" s="25">
        <f>_xlfn.IFNA(ROUND(HLOOKUP('Link table'!M8,'Progression - Gold rate'!$B$4:$GV$5,2,FALSE),0),"")</f>
        <v>40</v>
      </c>
      <c r="O13" s="25">
        <f>_xlfn.IFNA(ROUND(HLOOKUP('Link table'!N8,'Progression - Gold rate'!$B$4:$GV$5,2,FALSE),0),"")</f>
        <v>41</v>
      </c>
      <c r="P13" s="25">
        <f>_xlfn.IFNA(ROUND(HLOOKUP('Link table'!O8,'Progression - Gold rate'!$B$4:$GV$5,2,FALSE),0),"")</f>
        <v>41</v>
      </c>
      <c r="Q13" s="25">
        <f>_xlfn.IFNA(ROUND(HLOOKUP('Link table'!P8,'Progression - Gold rate'!$B$4:$GV$5,2,FALSE),0),"")</f>
        <v>41</v>
      </c>
      <c r="R13" s="25" t="str">
        <f>_xlfn.IFNA(ROUND(HLOOKUP('Link table'!Q8,'Progression - Gold rate'!$B$4:$GV$5,2,FALSE),0),"")</f>
        <v/>
      </c>
      <c r="S13" s="25" t="str">
        <f>_xlfn.IFNA(ROUND(HLOOKUP('Link table'!R8,'Progression - Gold rate'!$B$4:$GV$5,2,FALSE),0),"")</f>
        <v/>
      </c>
      <c r="T13" s="25" t="str">
        <f>_xlfn.IFNA(ROUND(HLOOKUP('Link table'!S8,'Progression - Gold rate'!$B$4:$GV$5,2,FALSE),0),"")</f>
        <v/>
      </c>
      <c r="U13" s="25" t="str">
        <f>_xlfn.IFNA(ROUND(HLOOKUP('Link table'!T8,'Progression - Gold rate'!$B$4:$GV$5,2,FALSE),0),"")</f>
        <v/>
      </c>
      <c r="V13" s="25" t="str">
        <f>_xlfn.IFNA(ROUND(HLOOKUP('Link table'!U8,'Progression - Gold rate'!$B$4:$GV$5,2,FALSE),0),"")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rate'!$B$4:$GV$5,2,FALSE),0),"")</f>
        <v>42</v>
      </c>
      <c r="D14" s="25">
        <f>_xlfn.IFNA(ROUND(HLOOKUP('Link table'!C9,'Progression - Gold rate'!$B$4:$GV$5,2,FALSE),0),"")</f>
        <v>42</v>
      </c>
      <c r="E14" s="25">
        <f>_xlfn.IFNA(ROUND(HLOOKUP('Link table'!D9,'Progression - Gold rate'!$B$4:$GV$5,2,FALSE),0),"")</f>
        <v>43</v>
      </c>
      <c r="F14" s="25">
        <f>_xlfn.IFNA(ROUND(HLOOKUP('Link table'!E9,'Progression - Gold rate'!$B$4:$GV$5,2,FALSE),0),"")</f>
        <v>43</v>
      </c>
      <c r="G14" s="25">
        <f>_xlfn.IFNA(ROUND(HLOOKUP('Link table'!F9,'Progression - Gold rate'!$B$4:$GV$5,2,FALSE),0),"")</f>
        <v>43</v>
      </c>
      <c r="H14" s="25">
        <f>_xlfn.IFNA(ROUND(HLOOKUP('Link table'!G9,'Progression - Gold rate'!$B$4:$GV$5,2,FALSE),0),"")</f>
        <v>44</v>
      </c>
      <c r="I14" s="25">
        <f>_xlfn.IFNA(ROUND(HLOOKUP('Link table'!H9,'Progression - Gold rate'!$B$4:$GV$5,2,FALSE),0),"")</f>
        <v>44</v>
      </c>
      <c r="J14" s="25">
        <f>_xlfn.IFNA(ROUND(HLOOKUP('Link table'!I9,'Progression - Gold rate'!$B$4:$GV$5,2,FALSE),0),"")</f>
        <v>44</v>
      </c>
      <c r="K14" s="25">
        <f>_xlfn.IFNA(ROUND(HLOOKUP('Link table'!J9,'Progression - Gold rate'!$B$4:$GV$5,2,FALSE),0),"")</f>
        <v>45</v>
      </c>
      <c r="L14" s="25">
        <f>_xlfn.IFNA(ROUND(HLOOKUP('Link table'!K9,'Progression - Gold rate'!$B$4:$GV$5,2,FALSE),0),"")</f>
        <v>45</v>
      </c>
      <c r="M14" s="25">
        <f>_xlfn.IFNA(ROUND(HLOOKUP('Link table'!L9,'Progression - Gold rate'!$B$4:$GV$5,2,FALSE),0),"")</f>
        <v>46</v>
      </c>
      <c r="N14" s="25">
        <f>_xlfn.IFNA(ROUND(HLOOKUP('Link table'!M9,'Progression - Gold rate'!$B$4:$GV$5,2,FALSE),0),"")</f>
        <v>46</v>
      </c>
      <c r="O14" s="25">
        <f>_xlfn.IFNA(ROUND(HLOOKUP('Link table'!N9,'Progression - Gold rate'!$B$4:$GV$5,2,FALSE),0),"")</f>
        <v>46</v>
      </c>
      <c r="P14" s="25">
        <f>_xlfn.IFNA(ROUND(HLOOKUP('Link table'!O9,'Progression - Gold rate'!$B$4:$GV$5,2,FALSE),0),"")</f>
        <v>47</v>
      </c>
      <c r="Q14" s="25">
        <f>_xlfn.IFNA(ROUND(HLOOKUP('Link table'!P9,'Progression - Gold rate'!$B$4:$GV$5,2,FALSE),0),"")</f>
        <v>47</v>
      </c>
      <c r="R14" s="25" t="str">
        <f>_xlfn.IFNA(ROUND(HLOOKUP('Link table'!Q9,'Progression - Gold rate'!$B$4:$GV$5,2,FALSE),0),"")</f>
        <v/>
      </c>
      <c r="S14" s="25" t="str">
        <f>_xlfn.IFNA(ROUND(HLOOKUP('Link table'!R9,'Progression - Gold rate'!$B$4:$GV$5,2,FALSE),0),"")</f>
        <v/>
      </c>
      <c r="T14" s="25" t="str">
        <f>_xlfn.IFNA(ROUND(HLOOKUP('Link table'!S9,'Progression - Gold rate'!$B$4:$GV$5,2,FALSE),0),"")</f>
        <v/>
      </c>
      <c r="U14" s="25" t="str">
        <f>_xlfn.IFNA(ROUND(HLOOKUP('Link table'!T9,'Progression - Gold rate'!$B$4:$GV$5,2,FALSE),0),"")</f>
        <v/>
      </c>
      <c r="V14" s="25" t="str">
        <f>_xlfn.IFNA(ROUND(HLOOKUP('Link table'!U9,'Progression - Gold rate'!$B$4:$GV$5,2,FALSE),0),"")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rate'!$B$4:$GV$5,2,FALSE),0),"")</f>
        <v>47</v>
      </c>
      <c r="D15" s="25">
        <f>_xlfn.IFNA(ROUND(HLOOKUP('Link table'!C10,'Progression - Gold rate'!$B$4:$GV$5,2,FALSE),0),"")</f>
        <v>48</v>
      </c>
      <c r="E15" s="25">
        <f>_xlfn.IFNA(ROUND(HLOOKUP('Link table'!D10,'Progression - Gold rate'!$B$4:$GV$5,2,FALSE),0),"")</f>
        <v>48</v>
      </c>
      <c r="F15" s="25">
        <f>_xlfn.IFNA(ROUND(HLOOKUP('Link table'!E10,'Progression - Gold rate'!$B$4:$GV$5,2,FALSE),0),"")</f>
        <v>49</v>
      </c>
      <c r="G15" s="25">
        <f>_xlfn.IFNA(ROUND(HLOOKUP('Link table'!F10,'Progression - Gold rate'!$B$4:$GV$5,2,FALSE),0),"")</f>
        <v>49</v>
      </c>
      <c r="H15" s="25">
        <f>_xlfn.IFNA(ROUND(HLOOKUP('Link table'!G10,'Progression - Gold rate'!$B$4:$GV$5,2,FALSE),0),"")</f>
        <v>49</v>
      </c>
      <c r="I15" s="25">
        <f>_xlfn.IFNA(ROUND(HLOOKUP('Link table'!H10,'Progression - Gold rate'!$B$4:$GV$5,2,FALSE),0),"")</f>
        <v>50</v>
      </c>
      <c r="J15" s="25">
        <f>_xlfn.IFNA(ROUND(HLOOKUP('Link table'!I10,'Progression - Gold rate'!$B$4:$GV$5,2,FALSE),0),"")</f>
        <v>50</v>
      </c>
      <c r="K15" s="25">
        <f>_xlfn.IFNA(ROUND(HLOOKUP('Link table'!J10,'Progression - Gold rate'!$B$4:$GV$5,2,FALSE),0),"")</f>
        <v>50</v>
      </c>
      <c r="L15" s="25">
        <f>_xlfn.IFNA(ROUND(HLOOKUP('Link table'!K10,'Progression - Gold rate'!$B$4:$GV$5,2,FALSE),0),"")</f>
        <v>51</v>
      </c>
      <c r="M15" s="25">
        <f>_xlfn.IFNA(ROUND(HLOOKUP('Link table'!L10,'Progression - Gold rate'!$B$4:$GV$5,2,FALSE),0),"")</f>
        <v>51</v>
      </c>
      <c r="N15" s="25">
        <f>_xlfn.IFNA(ROUND(HLOOKUP('Link table'!M10,'Progression - Gold rate'!$B$4:$GV$5,2,FALSE),0),"")</f>
        <v>51</v>
      </c>
      <c r="O15" s="25">
        <f>_xlfn.IFNA(ROUND(HLOOKUP('Link table'!N10,'Progression - Gold rate'!$B$4:$GV$5,2,FALSE),0),"")</f>
        <v>52</v>
      </c>
      <c r="P15" s="25">
        <f>_xlfn.IFNA(ROUND(HLOOKUP('Link table'!O10,'Progression - Gold rate'!$B$4:$GV$5,2,FALSE),0),"")</f>
        <v>52</v>
      </c>
      <c r="Q15" s="25">
        <f>_xlfn.IFNA(ROUND(HLOOKUP('Link table'!P10,'Progression - Gold rate'!$B$4:$GV$5,2,FALSE),0),"")</f>
        <v>53</v>
      </c>
      <c r="R15" s="25" t="str">
        <f>_xlfn.IFNA(ROUND(HLOOKUP('Link table'!Q10,'Progression - Gold rate'!$B$4:$GV$5,2,FALSE),0),"")</f>
        <v/>
      </c>
      <c r="S15" s="25" t="str">
        <f>_xlfn.IFNA(ROUND(HLOOKUP('Link table'!R10,'Progression - Gold rate'!$B$4:$GV$5,2,FALSE),0),"")</f>
        <v/>
      </c>
      <c r="T15" s="25" t="str">
        <f>_xlfn.IFNA(ROUND(HLOOKUP('Link table'!S10,'Progression - Gold rate'!$B$4:$GV$5,2,FALSE),0),"")</f>
        <v/>
      </c>
      <c r="U15" s="25" t="str">
        <f>_xlfn.IFNA(ROUND(HLOOKUP('Link table'!T10,'Progression - Gold rate'!$B$4:$GV$5,2,FALSE),0),"")</f>
        <v/>
      </c>
      <c r="V15" s="25" t="str">
        <f>_xlfn.IFNA(ROUND(HLOOKUP('Link table'!U10,'Progression - Gold rate'!$B$4:$GV$5,2,FALSE),0),"")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rate'!$B$4:$GV$5,2,FALSE),0),"")</f>
        <v>53</v>
      </c>
      <c r="D16" s="25">
        <f>_xlfn.IFNA(ROUND(HLOOKUP('Link table'!C11,'Progression - Gold rate'!$B$4:$GV$5,2,FALSE),0),"")</f>
        <v>53</v>
      </c>
      <c r="E16" s="25">
        <f>_xlfn.IFNA(ROUND(HLOOKUP('Link table'!D11,'Progression - Gold rate'!$B$4:$GV$5,2,FALSE),0),"")</f>
        <v>54</v>
      </c>
      <c r="F16" s="25">
        <f>_xlfn.IFNA(ROUND(HLOOKUP('Link table'!E11,'Progression - Gold rate'!$B$4:$GV$5,2,FALSE),0),"")</f>
        <v>54</v>
      </c>
      <c r="G16" s="25">
        <f>_xlfn.IFNA(ROUND(HLOOKUP('Link table'!F11,'Progression - Gold rate'!$B$4:$GV$5,2,FALSE),0),"")</f>
        <v>54</v>
      </c>
      <c r="H16" s="25">
        <f>_xlfn.IFNA(ROUND(HLOOKUP('Link table'!G11,'Progression - Gold rate'!$B$4:$GV$5,2,FALSE),0),"")</f>
        <v>55</v>
      </c>
      <c r="I16" s="25">
        <f>_xlfn.IFNA(ROUND(HLOOKUP('Link table'!H11,'Progression - Gold rate'!$B$4:$GV$5,2,FALSE),0),"")</f>
        <v>55</v>
      </c>
      <c r="J16" s="25">
        <f>_xlfn.IFNA(ROUND(HLOOKUP('Link table'!I11,'Progression - Gold rate'!$B$4:$GV$5,2,FALSE),0),"")</f>
        <v>56</v>
      </c>
      <c r="K16" s="25">
        <f>_xlfn.IFNA(ROUND(HLOOKUP('Link table'!J11,'Progression - Gold rate'!$B$4:$GV$5,2,FALSE),0),"")</f>
        <v>56</v>
      </c>
      <c r="L16" s="25">
        <f>_xlfn.IFNA(ROUND(HLOOKUP('Link table'!K11,'Progression - Gold rate'!$B$4:$GV$5,2,FALSE),0),"")</f>
        <v>56</v>
      </c>
      <c r="M16" s="25">
        <f>_xlfn.IFNA(ROUND(HLOOKUP('Link table'!L11,'Progression - Gold rate'!$B$4:$GV$5,2,FALSE),0),"")</f>
        <v>57</v>
      </c>
      <c r="N16" s="25">
        <f>_xlfn.IFNA(ROUND(HLOOKUP('Link table'!M11,'Progression - Gold rate'!$B$4:$GV$5,2,FALSE),0),"")</f>
        <v>57</v>
      </c>
      <c r="O16" s="25">
        <f>_xlfn.IFNA(ROUND(HLOOKUP('Link table'!N11,'Progression - Gold rate'!$B$4:$GV$5,2,FALSE),0),"")</f>
        <v>57</v>
      </c>
      <c r="P16" s="25">
        <f>_xlfn.IFNA(ROUND(HLOOKUP('Link table'!O11,'Progression - Gold rate'!$B$4:$GV$5,2,FALSE),0),"")</f>
        <v>58</v>
      </c>
      <c r="Q16" s="25">
        <f>_xlfn.IFNA(ROUND(HLOOKUP('Link table'!P11,'Progression - Gold rate'!$B$4:$GV$5,2,FALSE),0),"")</f>
        <v>58</v>
      </c>
      <c r="R16" s="25">
        <f>_xlfn.IFNA(ROUND(HLOOKUP('Link table'!Q11,'Progression - Gold rate'!$B$4:$GV$5,2,FALSE),0),"")</f>
        <v>59</v>
      </c>
      <c r="S16" s="25">
        <f>_xlfn.IFNA(ROUND(HLOOKUP('Link table'!R11,'Progression - Gold rate'!$B$4:$GV$5,2,FALSE),0),"")</f>
        <v>59</v>
      </c>
      <c r="T16" s="25">
        <f>_xlfn.IFNA(ROUND(HLOOKUP('Link table'!S11,'Progression - Gold rate'!$B$4:$GV$5,2,FALSE),0),"")</f>
        <v>59</v>
      </c>
      <c r="U16" s="25">
        <f>_xlfn.IFNA(ROUND(HLOOKUP('Link table'!T11,'Progression - Gold rate'!$B$4:$GV$5,2,FALSE),0),"")</f>
        <v>60</v>
      </c>
      <c r="V16" s="25">
        <f>_xlfn.IFNA(ROUND(HLOOKUP('Link table'!U11,'Progression - Gold rate'!$B$4:$GV$5,2,FALSE),0),"")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rate'!$B$4:$GV$5,2,FALSE),0),"")</f>
        <v>60</v>
      </c>
      <c r="D17" s="25">
        <f>_xlfn.IFNA(ROUND(HLOOKUP('Link table'!C12,'Progression - Gold rate'!$B$4:$GV$5,2,FALSE),0),"")</f>
        <v>61</v>
      </c>
      <c r="E17" s="25">
        <f>_xlfn.IFNA(ROUND(HLOOKUP('Link table'!D12,'Progression - Gold rate'!$B$4:$GV$5,2,FALSE),0),"")</f>
        <v>61</v>
      </c>
      <c r="F17" s="25">
        <f>_xlfn.IFNA(ROUND(HLOOKUP('Link table'!E12,'Progression - Gold rate'!$B$4:$GV$5,2,FALSE),0),"")</f>
        <v>62</v>
      </c>
      <c r="G17" s="25">
        <f>_xlfn.IFNA(ROUND(HLOOKUP('Link table'!F12,'Progression - Gold rate'!$B$4:$GV$5,2,FALSE),0),"")</f>
        <v>62</v>
      </c>
      <c r="H17" s="25">
        <f>_xlfn.IFNA(ROUND(HLOOKUP('Link table'!G12,'Progression - Gold rate'!$B$4:$GV$5,2,FALSE),0),"")</f>
        <v>62</v>
      </c>
      <c r="I17" s="25">
        <f>_xlfn.IFNA(ROUND(HLOOKUP('Link table'!H12,'Progression - Gold rate'!$B$4:$GV$5,2,FALSE),0),"")</f>
        <v>63</v>
      </c>
      <c r="J17" s="25">
        <f>_xlfn.IFNA(ROUND(HLOOKUP('Link table'!I12,'Progression - Gold rate'!$B$4:$GV$5,2,FALSE),0),"")</f>
        <v>63</v>
      </c>
      <c r="K17" s="25">
        <f>_xlfn.IFNA(ROUND(HLOOKUP('Link table'!J12,'Progression - Gold rate'!$B$4:$GV$5,2,FALSE),0),"")</f>
        <v>63</v>
      </c>
      <c r="L17" s="25">
        <f>_xlfn.IFNA(ROUND(HLOOKUP('Link table'!K12,'Progression - Gold rate'!$B$4:$GV$5,2,FALSE),0),"")</f>
        <v>64</v>
      </c>
      <c r="M17" s="25">
        <f>_xlfn.IFNA(ROUND(HLOOKUP('Link table'!L12,'Progression - Gold rate'!$B$4:$GV$5,2,FALSE),0),"")</f>
        <v>64</v>
      </c>
      <c r="N17" s="25">
        <f>_xlfn.IFNA(ROUND(HLOOKUP('Link table'!M12,'Progression - Gold rate'!$B$4:$GV$5,2,FALSE),0),"")</f>
        <v>65</v>
      </c>
      <c r="O17" s="25">
        <f>_xlfn.IFNA(ROUND(HLOOKUP('Link table'!N12,'Progression - Gold rate'!$B$4:$GV$5,2,FALSE),0),"")</f>
        <v>65</v>
      </c>
      <c r="P17" s="25">
        <f>_xlfn.IFNA(ROUND(HLOOKUP('Link table'!O12,'Progression - Gold rate'!$B$4:$GV$5,2,FALSE),0),"")</f>
        <v>65</v>
      </c>
      <c r="Q17" s="25">
        <f>_xlfn.IFNA(ROUND(HLOOKUP('Link table'!P12,'Progression - Gold rate'!$B$4:$GV$5,2,FALSE),0),"")</f>
        <v>66</v>
      </c>
      <c r="R17" s="25">
        <f>_xlfn.IFNA(ROUND(HLOOKUP('Link table'!Q12,'Progression - Gold rate'!$B$4:$GV$5,2,FALSE),0),"")</f>
        <v>66</v>
      </c>
      <c r="S17" s="25">
        <f>_xlfn.IFNA(ROUND(HLOOKUP('Link table'!R12,'Progression - Gold rate'!$B$4:$GV$5,2,FALSE),0),"")</f>
        <v>66</v>
      </c>
      <c r="T17" s="25">
        <f>_xlfn.IFNA(ROUND(HLOOKUP('Link table'!S12,'Progression - Gold rate'!$B$4:$GV$5,2,FALSE),0),"")</f>
        <v>67</v>
      </c>
      <c r="U17" s="25">
        <f>_xlfn.IFNA(ROUND(HLOOKUP('Link table'!T12,'Progression - Gold rate'!$B$4:$GV$5,2,FALSE),0),"")</f>
        <v>67</v>
      </c>
      <c r="V17" s="25">
        <f>_xlfn.IFNA(ROUND(HLOOKUP('Link table'!U12,'Progression - Gold rate'!$B$4:$GV$5,2,FALSE),0),"")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rate'!$B$4:$GV$5,2,FALSE),0),"")</f>
        <v>68</v>
      </c>
      <c r="D18" s="25">
        <f>_xlfn.IFNA(ROUND(HLOOKUP('Link table'!C13,'Progression - Gold rate'!$B$4:$GV$5,2,FALSE),0),"")</f>
        <v>68</v>
      </c>
      <c r="E18" s="25">
        <f>_xlfn.IFNA(ROUND(HLOOKUP('Link table'!D13,'Progression - Gold rate'!$B$4:$GV$5,2,FALSE),0),"")</f>
        <v>69</v>
      </c>
      <c r="F18" s="25">
        <f>_xlfn.IFNA(ROUND(HLOOKUP('Link table'!E13,'Progression - Gold rate'!$B$4:$GV$5,2,FALSE),0),"")</f>
        <v>69</v>
      </c>
      <c r="G18" s="25">
        <f>_xlfn.IFNA(ROUND(HLOOKUP('Link table'!F13,'Progression - Gold rate'!$B$4:$GV$5,2,FALSE),0),"")</f>
        <v>69</v>
      </c>
      <c r="H18" s="25">
        <f>_xlfn.IFNA(ROUND(HLOOKUP('Link table'!G13,'Progression - Gold rate'!$B$4:$GV$5,2,FALSE),0),"")</f>
        <v>70</v>
      </c>
      <c r="I18" s="25">
        <f>_xlfn.IFNA(ROUND(HLOOKUP('Link table'!H13,'Progression - Gold rate'!$B$4:$GV$5,2,FALSE),0),"")</f>
        <v>70</v>
      </c>
      <c r="J18" s="25">
        <f>_xlfn.IFNA(ROUND(HLOOKUP('Link table'!I13,'Progression - Gold rate'!$B$4:$GV$5,2,FALSE),0),"")</f>
        <v>71</v>
      </c>
      <c r="K18" s="25">
        <f>_xlfn.IFNA(ROUND(HLOOKUP('Link table'!J13,'Progression - Gold rate'!$B$4:$GV$5,2,FALSE),0),"")</f>
        <v>71</v>
      </c>
      <c r="L18" s="25">
        <f>_xlfn.IFNA(ROUND(HLOOKUP('Link table'!K13,'Progression - Gold rate'!$B$4:$GV$5,2,FALSE),0),"")</f>
        <v>71</v>
      </c>
      <c r="M18" s="25">
        <f>_xlfn.IFNA(ROUND(HLOOKUP('Link table'!L13,'Progression - Gold rate'!$B$4:$GV$5,2,FALSE),0),"")</f>
        <v>72</v>
      </c>
      <c r="N18" s="25">
        <f>_xlfn.IFNA(ROUND(HLOOKUP('Link table'!M13,'Progression - Gold rate'!$B$4:$GV$5,2,FALSE),0),"")</f>
        <v>72</v>
      </c>
      <c r="O18" s="25">
        <f>_xlfn.IFNA(ROUND(HLOOKUP('Link table'!N13,'Progression - Gold rate'!$B$4:$GV$5,2,FALSE),0),"")</f>
        <v>72</v>
      </c>
      <c r="P18" s="25">
        <f>_xlfn.IFNA(ROUND(HLOOKUP('Link table'!O13,'Progression - Gold rate'!$B$4:$GV$5,2,FALSE),0),"")</f>
        <v>73</v>
      </c>
      <c r="Q18" s="25">
        <f>_xlfn.IFNA(ROUND(HLOOKUP('Link table'!P13,'Progression - Gold rate'!$B$4:$GV$5,2,FALSE),0),"")</f>
        <v>73</v>
      </c>
      <c r="R18" s="25">
        <f>_xlfn.IFNA(ROUND(HLOOKUP('Link table'!Q13,'Progression - Gold rate'!$B$4:$GV$5,2,FALSE),0),"")</f>
        <v>74</v>
      </c>
      <c r="S18" s="25">
        <f>_xlfn.IFNA(ROUND(HLOOKUP('Link table'!R13,'Progression - Gold rate'!$B$4:$GV$5,2,FALSE),0),"")</f>
        <v>74</v>
      </c>
      <c r="T18" s="25">
        <f>_xlfn.IFNA(ROUND(HLOOKUP('Link table'!S13,'Progression - Gold rate'!$B$4:$GV$5,2,FALSE),0),"")</f>
        <v>74</v>
      </c>
      <c r="U18" s="25">
        <f>_xlfn.IFNA(ROUND(HLOOKUP('Link table'!T13,'Progression - Gold rate'!$B$4:$GV$5,2,FALSE),0),"")</f>
        <v>75</v>
      </c>
      <c r="V18" s="25">
        <f>_xlfn.IFNA(ROUND(HLOOKUP('Link table'!U13,'Progression - Gold rate'!$B$4:$GV$5,2,FALSE),0),"")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4">
        <f>HLOOKUP(Table10[[#This Row],[Dragon ID / Level]],Table86[],2,FALSE)</f>
        <v>20</v>
      </c>
      <c r="C19" s="25">
        <f>_xlfn.IFNA(ROUND(HLOOKUP('Link table'!B14,'Progression - Gold rate'!$B$4:$GV$5,2,FALSE),0),"")</f>
        <v>75</v>
      </c>
      <c r="D19" s="25">
        <f>_xlfn.IFNA(ROUND(HLOOKUP('Link table'!C14,'Progression - Gold rate'!$B$4:$GV$5,2,FALSE),0),"")</f>
        <v>76</v>
      </c>
      <c r="E19" s="25">
        <f>_xlfn.IFNA(ROUND(HLOOKUP('Link table'!D14,'Progression - Gold rate'!$B$4:$GV$5,2,FALSE),0),"")</f>
        <v>76</v>
      </c>
      <c r="F19" s="25">
        <f>_xlfn.IFNA(ROUND(HLOOKUP('Link table'!E14,'Progression - Gold rate'!$B$4:$GV$5,2,FALSE),0),"")</f>
        <v>76</v>
      </c>
      <c r="G19" s="25">
        <f>_xlfn.IFNA(ROUND(HLOOKUP('Link table'!F14,'Progression - Gold rate'!$B$4:$GV$5,2,FALSE),0),"")</f>
        <v>77</v>
      </c>
      <c r="H19" s="25">
        <f>_xlfn.IFNA(ROUND(HLOOKUP('Link table'!G14,'Progression - Gold rate'!$B$4:$GV$5,2,FALSE),0),"")</f>
        <v>77</v>
      </c>
      <c r="I19" s="25">
        <f>_xlfn.IFNA(ROUND(HLOOKUP('Link table'!H14,'Progression - Gold rate'!$B$4:$GV$5,2,FALSE),0),"")</f>
        <v>78</v>
      </c>
      <c r="J19" s="25">
        <f>_xlfn.IFNA(ROUND(HLOOKUP('Link table'!I14,'Progression - Gold rate'!$B$4:$GV$5,2,FALSE),0),"")</f>
        <v>78</v>
      </c>
      <c r="K19" s="25">
        <f>_xlfn.IFNA(ROUND(HLOOKUP('Link table'!J14,'Progression - Gold rate'!$B$4:$GV$5,2,FALSE),0),"")</f>
        <v>78</v>
      </c>
      <c r="L19" s="25">
        <f>_xlfn.IFNA(ROUND(HLOOKUP('Link table'!K14,'Progression - Gold rate'!$B$4:$GV$5,2,FALSE),0),"")</f>
        <v>79</v>
      </c>
      <c r="M19" s="25">
        <f>_xlfn.IFNA(ROUND(HLOOKUP('Link table'!L14,'Progression - Gold rate'!$B$4:$GV$5,2,FALSE),0),"")</f>
        <v>79</v>
      </c>
      <c r="N19" s="25">
        <f>_xlfn.IFNA(ROUND(HLOOKUP('Link table'!M14,'Progression - Gold rate'!$B$4:$GV$5,2,FALSE),0),"")</f>
        <v>79</v>
      </c>
      <c r="O19" s="25">
        <f>_xlfn.IFNA(ROUND(HLOOKUP('Link table'!N14,'Progression - Gold rate'!$B$4:$GV$5,2,FALSE),0),"")</f>
        <v>80</v>
      </c>
      <c r="P19" s="25">
        <f>_xlfn.IFNA(ROUND(HLOOKUP('Link table'!O14,'Progression - Gold rate'!$B$4:$GV$5,2,FALSE),0),"")</f>
        <v>80</v>
      </c>
      <c r="Q19" s="25">
        <f>_xlfn.IFNA(ROUND(HLOOKUP('Link table'!P14,'Progression - Gold rate'!$B$4:$GV$5,2,FALSE),0),"")</f>
        <v>81</v>
      </c>
      <c r="R19" s="25">
        <f>_xlfn.IFNA(ROUND(HLOOKUP('Link table'!Q14,'Progression - Gold rate'!$B$4:$GV$5,2,FALSE),0),"")</f>
        <v>81</v>
      </c>
      <c r="S19" s="25">
        <f>_xlfn.IFNA(ROUND(HLOOKUP('Link table'!R14,'Progression - Gold rate'!$B$4:$GV$5,2,FALSE),0),"")</f>
        <v>81</v>
      </c>
      <c r="T19" s="67">
        <f>_xlfn.IFNA(ROUND(HLOOKUP('Link table'!S14,'Progression - Gold rate'!$B$4:$GV$5,2,FALSE),0),"")</f>
        <v>82</v>
      </c>
      <c r="U19" s="67">
        <f>_xlfn.IFNA(ROUND(HLOOKUP('Link table'!T14,'Progression - Gold rate'!$B$4:$GV$5,2,FALSE),0),"")</f>
        <v>82</v>
      </c>
      <c r="V19" s="25">
        <f>_xlfn.IFNA(ROUND(HLOOKUP('Link table'!U14,'Progression - Gold rate'!$B$4:$GV$5,2,FALSE),0),"")</f>
        <v>82</v>
      </c>
      <c r="X19" s="25"/>
      <c r="Y19" s="25"/>
    </row>
    <row r="20" spans="1:25" x14ac:dyDescent="0.25">
      <c r="A20" s="23">
        <v>12</v>
      </c>
      <c r="B20" s="164">
        <f>HLOOKUP(Table10[[#This Row],[Dragon ID / Level]],Table86[],2,FALSE)</f>
        <v>20</v>
      </c>
      <c r="C20" s="25">
        <f>_xlfn.IFNA(ROUND(HLOOKUP('Link table'!B15,'Progression - Gold rate'!$B$4:$GV$5,2,FALSE),0),"")</f>
        <v>83</v>
      </c>
      <c r="D20" s="25">
        <f>_xlfn.IFNA(ROUND(HLOOKUP('Link table'!C15,'Progression - Gold rate'!$B$4:$GV$5,2,FALSE),0),"")</f>
        <v>83</v>
      </c>
      <c r="E20" s="25">
        <f>_xlfn.IFNA(ROUND(HLOOKUP('Link table'!D15,'Progression - Gold rate'!$B$4:$GV$5,2,FALSE),0),"")</f>
        <v>84</v>
      </c>
      <c r="F20" s="25">
        <f>_xlfn.IFNA(ROUND(HLOOKUP('Link table'!E15,'Progression - Gold rate'!$B$4:$GV$5,2,FALSE),0),"")</f>
        <v>84</v>
      </c>
      <c r="G20" s="25">
        <f>_xlfn.IFNA(ROUND(HLOOKUP('Link table'!F15,'Progression - Gold rate'!$B$4:$GV$5,2,FALSE),0),"")</f>
        <v>84</v>
      </c>
      <c r="H20" s="25">
        <f>_xlfn.IFNA(ROUND(HLOOKUP('Link table'!G15,'Progression - Gold rate'!$B$4:$GV$5,2,FALSE),0),"")</f>
        <v>85</v>
      </c>
      <c r="I20" s="25">
        <f>_xlfn.IFNA(ROUND(HLOOKUP('Link table'!H15,'Progression - Gold rate'!$B$4:$GV$5,2,FALSE),0),"")</f>
        <v>85</v>
      </c>
      <c r="J20" s="25">
        <f>_xlfn.IFNA(ROUND(HLOOKUP('Link table'!I15,'Progression - Gold rate'!$B$4:$GV$5,2,FALSE),0),"")</f>
        <v>85</v>
      </c>
      <c r="K20" s="25">
        <f>_xlfn.IFNA(ROUND(HLOOKUP('Link table'!J15,'Progression - Gold rate'!$B$4:$GV$5,2,FALSE),0),"")</f>
        <v>86</v>
      </c>
      <c r="L20" s="25">
        <f>_xlfn.IFNA(ROUND(HLOOKUP('Link table'!K15,'Progression - Gold rate'!$B$4:$GV$5,2,FALSE),0),"")</f>
        <v>86</v>
      </c>
      <c r="M20" s="25">
        <f>_xlfn.IFNA(ROUND(HLOOKUP('Link table'!L15,'Progression - Gold rate'!$B$4:$GV$5,2,FALSE),0),"")</f>
        <v>87</v>
      </c>
      <c r="N20" s="25">
        <f>_xlfn.IFNA(ROUND(HLOOKUP('Link table'!M15,'Progression - Gold rate'!$B$4:$GV$5,2,FALSE),0),"")</f>
        <v>87</v>
      </c>
      <c r="O20" s="25">
        <f>_xlfn.IFNA(ROUND(HLOOKUP('Link table'!N15,'Progression - Gold rate'!$B$4:$GV$5,2,FALSE),0),"")</f>
        <v>87</v>
      </c>
      <c r="P20" s="25">
        <f>_xlfn.IFNA(ROUND(HLOOKUP('Link table'!O15,'Progression - Gold rate'!$B$4:$GV$5,2,FALSE),0),"")</f>
        <v>88</v>
      </c>
      <c r="Q20" s="25">
        <f>_xlfn.IFNA(ROUND(HLOOKUP('Link table'!P15,'Progression - Gold rate'!$B$4:$GV$5,2,FALSE),0),"")</f>
        <v>88</v>
      </c>
      <c r="R20" s="25">
        <f>_xlfn.IFNA(ROUND(HLOOKUP('Link table'!Q15,'Progression - Gold rate'!$B$4:$GV$5,2,FALSE),0),"")</f>
        <v>88</v>
      </c>
      <c r="S20" s="25">
        <f>_xlfn.IFNA(ROUND(HLOOKUP('Link table'!R15,'Progression - Gold rate'!$B$4:$GV$5,2,FALSE),0),"")</f>
        <v>89</v>
      </c>
      <c r="T20" s="25">
        <f>_xlfn.IFNA(ROUND(HLOOKUP('Link table'!S15,'Progression - Gold rate'!$B$4:$GV$5,2,FALSE),0),"")</f>
        <v>89</v>
      </c>
      <c r="U20" s="25">
        <f>_xlfn.IFNA(ROUND(HLOOKUP('Link table'!T15,'Progression - Gold rate'!$B$4:$GV$5,2,FALSE),0),"")</f>
        <v>90</v>
      </c>
      <c r="V20" s="25">
        <f>_xlfn.IFNA(ROUND(HLOOKUP('Link table'!U15,'Progression - Gold rate'!$B$4:$GV$5,2,FALSE),0),"")</f>
        <v>90</v>
      </c>
      <c r="X20" s="25"/>
      <c r="Y20" s="25"/>
    </row>
    <row r="21" spans="1:25" x14ac:dyDescent="0.25">
      <c r="A21" s="1">
        <v>13</v>
      </c>
      <c r="B21" s="179">
        <f>HLOOKUP(Table10[[#This Row],[Dragon ID / Level]],Table86[],2,FALSE)</f>
        <v>20</v>
      </c>
      <c r="C21" s="25">
        <f>_xlfn.IFNA(ROUND(HLOOKUP('Link table'!B16,'Progression - Gold rate'!$B$4:$GV$5,2,FALSE),0),"")</f>
        <v>90</v>
      </c>
      <c r="D21" s="25">
        <f>_xlfn.IFNA(ROUND(HLOOKUP('Link table'!C16,'Progression - Gold rate'!$B$4:$GV$5,2,FALSE),0),"")</f>
        <v>91</v>
      </c>
      <c r="E21" s="25">
        <f>_xlfn.IFNA(ROUND(HLOOKUP('Link table'!D16,'Progression - Gold rate'!$B$4:$GV$5,2,FALSE),0),"")</f>
        <v>91</v>
      </c>
      <c r="F21" s="25">
        <f>_xlfn.IFNA(ROUND(HLOOKUP('Link table'!E16,'Progression - Gold rate'!$B$4:$GV$5,2,FALSE),0),"")</f>
        <v>91</v>
      </c>
      <c r="G21" s="25">
        <f>_xlfn.IFNA(ROUND(HLOOKUP('Link table'!F16,'Progression - Gold rate'!$B$4:$GV$5,2,FALSE),0),"")</f>
        <v>92</v>
      </c>
      <c r="H21" s="25">
        <f>_xlfn.IFNA(ROUND(HLOOKUP('Link table'!G16,'Progression - Gold rate'!$B$4:$GV$5,2,FALSE),0),"")</f>
        <v>92</v>
      </c>
      <c r="I21" s="25">
        <f>_xlfn.IFNA(ROUND(HLOOKUP('Link table'!H16,'Progression - Gold rate'!$B$4:$GV$5,2,FALSE),0),"")</f>
        <v>93</v>
      </c>
      <c r="J21" s="25">
        <f>_xlfn.IFNA(ROUND(HLOOKUP('Link table'!I16,'Progression - Gold rate'!$B$4:$GV$5,2,FALSE),0),"")</f>
        <v>93</v>
      </c>
      <c r="K21" s="25">
        <f>_xlfn.IFNA(ROUND(HLOOKUP('Link table'!J16,'Progression - Gold rate'!$B$4:$GV$5,2,FALSE),0),"")</f>
        <v>93</v>
      </c>
      <c r="L21" s="25">
        <f>_xlfn.IFNA(ROUND(HLOOKUP('Link table'!K16,'Progression - Gold rate'!$B$4:$GV$5,2,FALSE),0),"")</f>
        <v>94</v>
      </c>
      <c r="M21" s="25">
        <f>_xlfn.IFNA(ROUND(HLOOKUP('Link table'!L16,'Progression - Gold rate'!$B$4:$GV$5,2,FALSE),0),"")</f>
        <v>94</v>
      </c>
      <c r="N21" s="25">
        <f>_xlfn.IFNA(ROUND(HLOOKUP('Link table'!M16,'Progression - Gold rate'!$B$4:$GV$5,2,FALSE),0),"")</f>
        <v>94</v>
      </c>
      <c r="O21" s="25">
        <f>_xlfn.IFNA(ROUND(HLOOKUP('Link table'!N16,'Progression - Gold rate'!$B$4:$GV$5,2,FALSE),0),"")</f>
        <v>95</v>
      </c>
      <c r="P21" s="25">
        <f>_xlfn.IFNA(ROUND(HLOOKUP('Link table'!O16,'Progression - Gold rate'!$B$4:$GV$5,2,FALSE),0),"")</f>
        <v>95</v>
      </c>
      <c r="Q21" s="25">
        <f>_xlfn.IFNA(ROUND(HLOOKUP('Link table'!P16,'Progression - Gold rate'!$B$4:$GV$5,2,FALSE),0),"")</f>
        <v>96</v>
      </c>
      <c r="R21" s="25">
        <f>_xlfn.IFNA(ROUND(HLOOKUP('Link table'!Q16,'Progression - Gold rate'!$B$4:$GV$5,2,FALSE),0),"")</f>
        <v>96</v>
      </c>
      <c r="S21" s="25">
        <f>_xlfn.IFNA(ROUND(HLOOKUP('Link table'!R16,'Progression - Gold rate'!$B$4:$GV$5,2,FALSE),0),"")</f>
        <v>96</v>
      </c>
      <c r="T21" s="25">
        <f>_xlfn.IFNA(ROUND(HLOOKUP('Link table'!S16,'Progression - Gold rate'!$B$4:$GV$5,2,FALSE),0),"")</f>
        <v>97</v>
      </c>
      <c r="U21" s="25">
        <f>_xlfn.IFNA(ROUND(HLOOKUP('Link table'!T16,'Progression - Gold rate'!$B$4:$GV$5,2,FALSE),0),"")</f>
        <v>97</v>
      </c>
      <c r="V21" s="25">
        <f>_xlfn.IFNA(ROUND(HLOOKUP('Link table'!U16,'Progression - Gold rate'!$B$4:$GV$5,2,FALSE),0),"")</f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G25" sqref="G25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17">
        <v>6</v>
      </c>
      <c r="H4" s="17">
        <v>7</v>
      </c>
      <c r="I4" s="1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P104"/>
  <sheetViews>
    <sheetView workbookViewId="0">
      <selection activeCell="L26" sqref="L2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19" customWidth="1"/>
    <col min="10" max="10" width="15.85546875" customWidth="1"/>
    <col min="11" max="11" width="19.140625" customWidth="1"/>
    <col min="12" max="12" width="18.5703125" customWidth="1"/>
    <col min="13" max="13" width="17.28515625" customWidth="1"/>
    <col min="14" max="14" width="18.42578125" customWidth="1"/>
    <col min="15" max="15" width="18.85546875" customWidth="1"/>
  </cols>
  <sheetData>
    <row r="1" spans="1:16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8" t="s">
        <v>235</v>
      </c>
      <c r="K1" s="7" t="s">
        <v>74</v>
      </c>
      <c r="L1" s="7" t="s">
        <v>75</v>
      </c>
    </row>
    <row r="2" spans="1:16" x14ac:dyDescent="0.25">
      <c r="F2" s="47"/>
      <c r="G2" s="50">
        <v>0.2</v>
      </c>
      <c r="H2" s="51">
        <v>0.8</v>
      </c>
      <c r="J2" s="169">
        <v>10</v>
      </c>
      <c r="K2" s="5">
        <f>ROUND(J2/$B$22,2)</f>
        <v>1</v>
      </c>
      <c r="L2" s="5">
        <f>ROUND(J2/$B$23,2)</f>
        <v>0.67</v>
      </c>
      <c r="M2" s="7" t="s">
        <v>256</v>
      </c>
      <c r="N2" t="s">
        <v>286</v>
      </c>
    </row>
    <row r="3" spans="1:16" x14ac:dyDescent="0.25">
      <c r="J3" s="169">
        <v>10</v>
      </c>
      <c r="K3" s="5">
        <f>ROUND(J3/$B$22,2)</f>
        <v>1</v>
      </c>
      <c r="L3" s="5">
        <f>ROUND(J3/$B$23,2)</f>
        <v>0.67</v>
      </c>
      <c r="M3" s="7" t="s">
        <v>256</v>
      </c>
      <c r="N3" t="s">
        <v>287</v>
      </c>
    </row>
    <row r="4" spans="1:16" ht="16.5" thickBot="1" x14ac:dyDescent="0.3">
      <c r="A4" s="11" t="s">
        <v>53</v>
      </c>
      <c r="B4" s="11"/>
    </row>
    <row r="5" spans="1:16" ht="15.75" thickTop="1" x14ac:dyDescent="0.25">
      <c r="A5" s="7" t="s">
        <v>46</v>
      </c>
      <c r="B5" s="1" t="s">
        <v>47</v>
      </c>
      <c r="C5" s="35" t="s">
        <v>166</v>
      </c>
      <c r="J5" s="168" t="s">
        <v>236</v>
      </c>
      <c r="K5" s="168" t="s">
        <v>240</v>
      </c>
      <c r="L5" s="7" t="s">
        <v>74</v>
      </c>
      <c r="M5" s="7" t="s">
        <v>75</v>
      </c>
    </row>
    <row r="6" spans="1:16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237</v>
      </c>
      <c r="K6" s="170">
        <v>20</v>
      </c>
      <c r="L6" s="5">
        <f>ROUND(K6/$B$22,2)</f>
        <v>2</v>
      </c>
      <c r="M6" s="5">
        <f>ROUND(K6/$B$23,2)</f>
        <v>1.33</v>
      </c>
      <c r="N6" s="7" t="s">
        <v>256</v>
      </c>
    </row>
    <row r="7" spans="1:16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238</v>
      </c>
      <c r="K7" s="170">
        <v>40</v>
      </c>
      <c r="L7" s="8">
        <f t="shared" ref="L7:L8" si="0">ROUND(K7/$B$22,2)</f>
        <v>4</v>
      </c>
      <c r="M7" s="8">
        <f t="shared" ref="M7:M8" si="1">ROUND(K7/$B$23,2)</f>
        <v>2.67</v>
      </c>
      <c r="N7" s="7" t="s">
        <v>256</v>
      </c>
    </row>
    <row r="8" spans="1:16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239</v>
      </c>
      <c r="K8" s="170">
        <v>80</v>
      </c>
      <c r="L8" s="5">
        <f t="shared" si="0"/>
        <v>8</v>
      </c>
      <c r="M8" s="5">
        <f t="shared" si="1"/>
        <v>5.33</v>
      </c>
      <c r="N8" s="7" t="s">
        <v>256</v>
      </c>
    </row>
    <row r="9" spans="1:16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6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  <c r="N10" s="186" t="s">
        <v>257</v>
      </c>
      <c r="O10" s="186"/>
    </row>
    <row r="11" spans="1:16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  <c r="J11" s="168" t="s">
        <v>4</v>
      </c>
      <c r="K11" s="168" t="s">
        <v>244</v>
      </c>
      <c r="L11" s="168" t="s">
        <v>240</v>
      </c>
      <c r="N11" s="7" t="s">
        <v>74</v>
      </c>
      <c r="O11" s="7" t="s">
        <v>75</v>
      </c>
    </row>
    <row r="12" spans="1:16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  <c r="J12" s="51" t="s">
        <v>245</v>
      </c>
      <c r="K12" s="51">
        <f>'Dragons - Unlock'!C10</f>
        <v>20</v>
      </c>
      <c r="L12" s="170">
        <v>20</v>
      </c>
      <c r="N12" s="5">
        <f t="shared" ref="N12:N23" si="2">L12/$B$22</f>
        <v>2</v>
      </c>
      <c r="O12" s="5">
        <f t="shared" ref="O12:O23" si="3">ROUND(L12/$B$23,2)</f>
        <v>1.33</v>
      </c>
      <c r="P12" s="7" t="s">
        <v>256</v>
      </c>
    </row>
    <row r="13" spans="1:16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  <c r="J13" s="51" t="s">
        <v>248</v>
      </c>
      <c r="K13" s="51">
        <f>'Dragons - Unlock'!D10</f>
        <v>35</v>
      </c>
      <c r="L13" s="170">
        <v>35</v>
      </c>
      <c r="N13" s="8">
        <f t="shared" si="2"/>
        <v>3.5</v>
      </c>
      <c r="O13" s="8">
        <f t="shared" si="3"/>
        <v>2.33</v>
      </c>
      <c r="P13" s="7" t="s">
        <v>256</v>
      </c>
    </row>
    <row r="14" spans="1:16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  <c r="J14" s="51" t="s">
        <v>246</v>
      </c>
      <c r="K14" s="51">
        <f>'Dragons - Unlock'!E10</f>
        <v>40</v>
      </c>
      <c r="L14" s="170">
        <v>40</v>
      </c>
      <c r="N14" s="5">
        <f t="shared" si="2"/>
        <v>4</v>
      </c>
      <c r="O14" s="5">
        <f t="shared" si="3"/>
        <v>2.67</v>
      </c>
      <c r="P14" s="7" t="s">
        <v>256</v>
      </c>
    </row>
    <row r="15" spans="1:16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  <c r="J15" s="51" t="s">
        <v>247</v>
      </c>
      <c r="K15" s="51">
        <f>'Dragons - Unlock'!F10</f>
        <v>50</v>
      </c>
      <c r="L15" s="170">
        <v>50</v>
      </c>
      <c r="N15" s="8">
        <f t="shared" si="2"/>
        <v>5</v>
      </c>
      <c r="O15" s="8">
        <f t="shared" si="3"/>
        <v>3.33</v>
      </c>
      <c r="P15" s="7" t="s">
        <v>256</v>
      </c>
    </row>
    <row r="16" spans="1:16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  <c r="J16" s="51" t="s">
        <v>249</v>
      </c>
      <c r="K16" s="51">
        <f>'Dragons - Unlock'!G10</f>
        <v>80</v>
      </c>
      <c r="L16" s="170">
        <v>80</v>
      </c>
      <c r="N16" s="5">
        <f t="shared" si="2"/>
        <v>8</v>
      </c>
      <c r="O16" s="5">
        <f t="shared" si="3"/>
        <v>5.33</v>
      </c>
      <c r="P16" s="7" t="s">
        <v>256</v>
      </c>
    </row>
    <row r="17" spans="1:16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  <c r="J17" s="51" t="s">
        <v>250</v>
      </c>
      <c r="K17" s="51">
        <f>'Dragons - Unlock'!H10</f>
        <v>100</v>
      </c>
      <c r="L17" s="170">
        <v>100</v>
      </c>
      <c r="N17" s="8">
        <f t="shared" si="2"/>
        <v>10</v>
      </c>
      <c r="O17" s="8">
        <f t="shared" si="3"/>
        <v>6.67</v>
      </c>
      <c r="P17" s="7" t="s">
        <v>256</v>
      </c>
    </row>
    <row r="18" spans="1:16" x14ac:dyDescent="0.25">
      <c r="A18" s="1">
        <v>13</v>
      </c>
      <c r="B18" s="179">
        <f>HLOOKUP(Table1037[[#This Row],[Dragon ID / Level]],Table86[],2,FALSE)</f>
        <v>20</v>
      </c>
      <c r="C18" s="10">
        <f>Table1037[[#This Row],[Dragon ID / Level]]*$G$2+$H$2</f>
        <v>3.4000000000000004</v>
      </c>
      <c r="J18" s="51" t="s">
        <v>251</v>
      </c>
      <c r="K18" s="51">
        <f>'Dragons - Unlock'!I10</f>
        <v>140</v>
      </c>
      <c r="L18" s="170">
        <v>140</v>
      </c>
      <c r="N18" s="5">
        <f t="shared" si="2"/>
        <v>14</v>
      </c>
      <c r="O18" s="5">
        <f t="shared" si="3"/>
        <v>9.33</v>
      </c>
      <c r="P18" s="7" t="s">
        <v>256</v>
      </c>
    </row>
    <row r="19" spans="1:16" x14ac:dyDescent="0.25">
      <c r="J19" s="51" t="s">
        <v>252</v>
      </c>
      <c r="K19" s="51">
        <f>'Dragons - Unlock'!J10</f>
        <v>175</v>
      </c>
      <c r="L19" s="170">
        <v>175</v>
      </c>
      <c r="N19" s="8">
        <f t="shared" si="2"/>
        <v>17.5</v>
      </c>
      <c r="O19" s="8">
        <f t="shared" si="3"/>
        <v>11.67</v>
      </c>
      <c r="P19" s="7" t="s">
        <v>256</v>
      </c>
    </row>
    <row r="20" spans="1:16" ht="18.75" x14ac:dyDescent="0.3">
      <c r="A20" s="42" t="s">
        <v>233</v>
      </c>
      <c r="B20" s="63"/>
      <c r="C20" s="63"/>
      <c r="J20" s="51" t="s">
        <v>253</v>
      </c>
      <c r="K20" s="51">
        <f>'Dragons - Unlock'!K10</f>
        <v>350</v>
      </c>
      <c r="L20" s="170">
        <v>350</v>
      </c>
      <c r="N20" s="5">
        <f t="shared" si="2"/>
        <v>35</v>
      </c>
      <c r="O20" s="5">
        <f t="shared" si="3"/>
        <v>23.33</v>
      </c>
      <c r="P20" s="7" t="s">
        <v>256</v>
      </c>
    </row>
    <row r="21" spans="1:16" x14ac:dyDescent="0.25">
      <c r="J21" s="51" t="s">
        <v>254</v>
      </c>
      <c r="K21" s="51">
        <f>'Dragons - Unlock'!L10</f>
        <v>400</v>
      </c>
      <c r="L21" s="170">
        <v>400</v>
      </c>
      <c r="N21" s="8">
        <f t="shared" si="2"/>
        <v>40</v>
      </c>
      <c r="O21" s="8">
        <f t="shared" si="3"/>
        <v>26.67</v>
      </c>
      <c r="P21" s="7" t="s">
        <v>256</v>
      </c>
    </row>
    <row r="22" spans="1:16" x14ac:dyDescent="0.25">
      <c r="A22" s="7" t="s">
        <v>74</v>
      </c>
      <c r="B22" s="166">
        <v>10</v>
      </c>
      <c r="C22" s="7" t="s">
        <v>76</v>
      </c>
      <c r="J22" s="51" t="s">
        <v>255</v>
      </c>
      <c r="K22" s="51">
        <f>'Dragons - Unlock'!M10</f>
        <v>450</v>
      </c>
      <c r="L22" s="170">
        <v>450</v>
      </c>
      <c r="N22" s="5">
        <f t="shared" si="2"/>
        <v>45</v>
      </c>
      <c r="O22" s="5">
        <f t="shared" si="3"/>
        <v>30</v>
      </c>
      <c r="P22" s="7" t="s">
        <v>256</v>
      </c>
    </row>
    <row r="23" spans="1:16" x14ac:dyDescent="0.25">
      <c r="A23" s="7" t="s">
        <v>75</v>
      </c>
      <c r="B23" s="5">
        <f>ROUND(B31/A31,0)</f>
        <v>15</v>
      </c>
      <c r="C23" s="7" t="s">
        <v>76</v>
      </c>
      <c r="J23" s="51" t="s">
        <v>274</v>
      </c>
      <c r="K23" s="51">
        <f>'Dragons - Unlock'!N10</f>
        <v>550</v>
      </c>
      <c r="L23" s="170">
        <v>550</v>
      </c>
      <c r="N23" s="8">
        <f t="shared" si="2"/>
        <v>55</v>
      </c>
      <c r="O23" s="8">
        <f t="shared" si="3"/>
        <v>36.67</v>
      </c>
      <c r="P23" s="7" t="s">
        <v>256</v>
      </c>
    </row>
    <row r="24" spans="1:16" x14ac:dyDescent="0.25">
      <c r="J24" s="193" t="s">
        <v>292</v>
      </c>
    </row>
    <row r="25" spans="1:16" x14ac:dyDescent="0.25">
      <c r="A25" s="1" t="s">
        <v>56</v>
      </c>
      <c r="B25" s="1" t="s">
        <v>67</v>
      </c>
      <c r="C25" s="1" t="s">
        <v>59</v>
      </c>
      <c r="F25" s="137"/>
    </row>
    <row r="26" spans="1:16" x14ac:dyDescent="0.25">
      <c r="A26" s="165">
        <v>0.99</v>
      </c>
      <c r="B26" s="1">
        <f>ROUND(Table47[[#This Row],[Price]]*$B$22+Table47[[#This Row],[Price]]*$B$22*Table47[[#This Row],[Discount]],0)</f>
        <v>10</v>
      </c>
      <c r="C26" s="167">
        <v>0</v>
      </c>
    </row>
    <row r="27" spans="1:16" x14ac:dyDescent="0.25">
      <c r="A27" s="165">
        <v>4.99</v>
      </c>
      <c r="B27" s="1">
        <f>ROUND(Table47[[#This Row],[Price]]*$B$22+Table47[[#This Row],[Price]]*$B$22*Table47[[#This Row],[Discount]],0)</f>
        <v>52</v>
      </c>
      <c r="C27" s="167">
        <v>0.05</v>
      </c>
    </row>
    <row r="28" spans="1:16" x14ac:dyDescent="0.25">
      <c r="A28" s="165">
        <v>9.99</v>
      </c>
      <c r="B28" s="1">
        <f>ROUND(Table47[[#This Row],[Price]]*$B$22+Table47[[#This Row],[Price]]*$B$22*Table47[[#This Row],[Discount]],0)</f>
        <v>110</v>
      </c>
      <c r="C28" s="167">
        <v>0.1</v>
      </c>
    </row>
    <row r="29" spans="1:16" x14ac:dyDescent="0.25">
      <c r="A29" s="165">
        <v>19.989999999999998</v>
      </c>
      <c r="B29" s="1">
        <f>ROUND(Table47[[#This Row],[Price]]*$B$22+Table47[[#This Row],[Price]]*$B$22*Table47[[#This Row],[Discount]],0)</f>
        <v>250</v>
      </c>
      <c r="C29" s="167">
        <v>0.25</v>
      </c>
    </row>
    <row r="30" spans="1:16" x14ac:dyDescent="0.25">
      <c r="A30" s="165">
        <v>39.99</v>
      </c>
      <c r="B30" s="1">
        <f>ROUND(Table47[[#This Row],[Price]]*$B$22+Table47[[#This Row],[Price]]*$B$22*Table47[[#This Row],[Discount]],0)</f>
        <v>560</v>
      </c>
      <c r="C30" s="167">
        <v>0.4</v>
      </c>
    </row>
    <row r="31" spans="1:16" x14ac:dyDescent="0.25">
      <c r="A31" s="165">
        <v>79.989999999999995</v>
      </c>
      <c r="B31" s="1">
        <f>ROUND(Table47[[#This Row],[Price]]*$B$22+Table47[[#This Row],[Price]]*$B$22*Table47[[#This Row],[Discount]],0)</f>
        <v>1200</v>
      </c>
      <c r="C31" s="167">
        <v>0.5</v>
      </c>
    </row>
    <row r="33" spans="1:9" ht="18.75" x14ac:dyDescent="0.3">
      <c r="A33" s="42" t="s">
        <v>234</v>
      </c>
      <c r="B33" s="63"/>
      <c r="C33" s="63"/>
    </row>
    <row r="35" spans="1:9" x14ac:dyDescent="0.25">
      <c r="A35" s="7" t="s">
        <v>74</v>
      </c>
      <c r="B35" s="166">
        <v>6000</v>
      </c>
      <c r="C35" s="7" t="s">
        <v>76</v>
      </c>
      <c r="E35" s="180">
        <f>B35/B22</f>
        <v>600</v>
      </c>
      <c r="F35" s="181" t="s">
        <v>276</v>
      </c>
    </row>
    <row r="36" spans="1:9" x14ac:dyDescent="0.25">
      <c r="A36" s="7" t="s">
        <v>75</v>
      </c>
      <c r="B36" s="166">
        <v>15300</v>
      </c>
      <c r="C36" s="7" t="s">
        <v>76</v>
      </c>
      <c r="E36" s="182">
        <f>B36/B23</f>
        <v>1020</v>
      </c>
      <c r="F36" s="181" t="s">
        <v>276</v>
      </c>
    </row>
    <row r="38" spans="1:9" ht="18.75" x14ac:dyDescent="0.3">
      <c r="A38" s="42" t="s">
        <v>289</v>
      </c>
      <c r="B38" s="63"/>
      <c r="C38" s="63"/>
      <c r="E38" s="42" t="s">
        <v>290</v>
      </c>
      <c r="F38" s="63"/>
      <c r="G38" s="63"/>
    </row>
    <row r="39" spans="1:9" x14ac:dyDescent="0.25">
      <c r="I39" t="s">
        <v>285</v>
      </c>
    </row>
    <row r="40" spans="1:9" x14ac:dyDescent="0.25">
      <c r="A40" s="7" t="s">
        <v>74</v>
      </c>
      <c r="B40" s="5">
        <f>B22/J2</f>
        <v>1</v>
      </c>
      <c r="C40" s="7" t="s">
        <v>76</v>
      </c>
      <c r="E40" s="7" t="s">
        <v>74</v>
      </c>
      <c r="F40" s="5">
        <f>B22/J3</f>
        <v>1</v>
      </c>
      <c r="G40" s="7" t="s">
        <v>76</v>
      </c>
    </row>
    <row r="41" spans="1:9" x14ac:dyDescent="0.25">
      <c r="A41" s="7" t="s">
        <v>75</v>
      </c>
      <c r="B41" s="8">
        <f>ROUND(B23/J2,1)</f>
        <v>1.5</v>
      </c>
      <c r="C41" s="7" t="s">
        <v>76</v>
      </c>
      <c r="E41" s="7" t="s">
        <v>75</v>
      </c>
      <c r="F41" s="5">
        <f>B23/J3</f>
        <v>1.5</v>
      </c>
      <c r="G41" s="7" t="s">
        <v>76</v>
      </c>
    </row>
    <row r="43" spans="1:9" ht="18.75" x14ac:dyDescent="0.3">
      <c r="A43" s="42" t="s">
        <v>241</v>
      </c>
      <c r="B43" s="63"/>
      <c r="C43" s="63"/>
    </row>
    <row r="45" spans="1:9" x14ac:dyDescent="0.25">
      <c r="A45" s="7" t="s">
        <v>74</v>
      </c>
      <c r="B45" s="5">
        <f>B22/K6</f>
        <v>0.5</v>
      </c>
      <c r="C45" s="7" t="s">
        <v>76</v>
      </c>
    </row>
    <row r="46" spans="1:9" x14ac:dyDescent="0.25">
      <c r="A46" s="7" t="s">
        <v>75</v>
      </c>
      <c r="B46" s="8">
        <f>ROUND(B23/K6,1)</f>
        <v>0.8</v>
      </c>
      <c r="C46" s="7" t="s">
        <v>76</v>
      </c>
    </row>
    <row r="48" spans="1:9" ht="18.75" x14ac:dyDescent="0.3">
      <c r="A48" s="42" t="s">
        <v>242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243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159</v>
      </c>
      <c r="B58" s="63"/>
      <c r="C58" s="63"/>
    </row>
    <row r="59" spans="1:8" x14ac:dyDescent="0.25">
      <c r="A59" s="192" t="s">
        <v>162</v>
      </c>
      <c r="B59" s="192"/>
      <c r="C59" s="192"/>
    </row>
    <row r="60" spans="1:8" x14ac:dyDescent="0.25">
      <c r="A60" s="192"/>
      <c r="B60" s="192"/>
      <c r="C60" s="192"/>
    </row>
    <row r="61" spans="1:8" x14ac:dyDescent="0.25">
      <c r="A61" s="192"/>
      <c r="B61" s="192"/>
      <c r="C61" s="192"/>
    </row>
    <row r="62" spans="1:8" x14ac:dyDescent="0.25">
      <c r="A62" s="192"/>
      <c r="B62" s="192"/>
      <c r="C62" s="192"/>
      <c r="H62" t="s">
        <v>21</v>
      </c>
    </row>
    <row r="64" spans="1:8" x14ac:dyDescent="0.25">
      <c r="B64" s="7" t="s">
        <v>88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160</v>
      </c>
      <c r="B67" s="1" t="s">
        <v>161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171</v>
      </c>
      <c r="B78" s="63"/>
      <c r="C78" s="63"/>
    </row>
    <row r="80" spans="1:4" x14ac:dyDescent="0.25">
      <c r="A80" s="7" t="s">
        <v>172</v>
      </c>
      <c r="B80" s="7" t="s">
        <v>173</v>
      </c>
      <c r="C80" s="7" t="s">
        <v>259</v>
      </c>
      <c r="D80" s="7" t="s">
        <v>260</v>
      </c>
    </row>
    <row r="81" spans="1:4" x14ac:dyDescent="0.25">
      <c r="A81" s="5" t="s">
        <v>52</v>
      </c>
      <c r="B81" s="166">
        <v>10</v>
      </c>
      <c r="C81" s="58">
        <f>B81/$B$22</f>
        <v>1</v>
      </c>
      <c r="D81" s="58">
        <f>B81/$B$23</f>
        <v>0.66666666666666663</v>
      </c>
    </row>
    <row r="82" spans="1:4" x14ac:dyDescent="0.25">
      <c r="A82" s="8" t="s">
        <v>113</v>
      </c>
      <c r="B82" s="172">
        <v>0</v>
      </c>
      <c r="C82" s="136">
        <f>(B82/B35)</f>
        <v>0</v>
      </c>
      <c r="D82" s="136">
        <f>(B82/B36)</f>
        <v>0</v>
      </c>
    </row>
    <row r="83" spans="1:4" x14ac:dyDescent="0.25">
      <c r="A83" s="5" t="s">
        <v>288</v>
      </c>
      <c r="B83" s="166">
        <v>0</v>
      </c>
      <c r="C83" s="58">
        <f>B83/B40</f>
        <v>0</v>
      </c>
      <c r="D83" s="58">
        <f>B83/B41</f>
        <v>0</v>
      </c>
    </row>
    <row r="84" spans="1:4" x14ac:dyDescent="0.25">
      <c r="A84" s="8" t="s">
        <v>291</v>
      </c>
      <c r="B84" s="172">
        <v>0</v>
      </c>
      <c r="C84" s="136">
        <f>B84/F40</f>
        <v>0</v>
      </c>
      <c r="D84" s="136">
        <f>B84/F41</f>
        <v>0</v>
      </c>
    </row>
    <row r="85" spans="1:4" x14ac:dyDescent="0.25">
      <c r="A85" s="5" t="s">
        <v>174</v>
      </c>
      <c r="B85" s="166">
        <v>0</v>
      </c>
      <c r="C85" s="58">
        <f>B85/B45</f>
        <v>0</v>
      </c>
      <c r="D85" s="58">
        <f>B85/B46</f>
        <v>0</v>
      </c>
    </row>
    <row r="86" spans="1:4" x14ac:dyDescent="0.25">
      <c r="A86" s="8" t="s">
        <v>175</v>
      </c>
      <c r="B86" s="172">
        <v>0</v>
      </c>
      <c r="C86" s="136">
        <f>B86/B50</f>
        <v>0</v>
      </c>
      <c r="D86" s="136">
        <f>B86/B51</f>
        <v>0</v>
      </c>
    </row>
    <row r="87" spans="1:4" x14ac:dyDescent="0.25">
      <c r="A87" s="5" t="s">
        <v>176</v>
      </c>
      <c r="B87" s="166">
        <v>0</v>
      </c>
      <c r="C87" s="58">
        <f>B87/B55</f>
        <v>0</v>
      </c>
      <c r="D87" s="58">
        <f>B87/B56</f>
        <v>0</v>
      </c>
    </row>
    <row r="88" spans="1:4" x14ac:dyDescent="0.25">
      <c r="A88" s="8" t="s">
        <v>258</v>
      </c>
      <c r="B88" s="172">
        <v>0</v>
      </c>
      <c r="C88" s="136">
        <f>N12*B88</f>
        <v>0</v>
      </c>
      <c r="D88" s="136">
        <f>O12*B88</f>
        <v>0</v>
      </c>
    </row>
    <row r="89" spans="1:4" x14ac:dyDescent="0.25">
      <c r="A89" s="5" t="s">
        <v>261</v>
      </c>
      <c r="B89" s="166">
        <v>0</v>
      </c>
      <c r="C89" s="58">
        <f>N13*B89</f>
        <v>0</v>
      </c>
      <c r="D89" s="58">
        <f>O13*B89</f>
        <v>0</v>
      </c>
    </row>
    <row r="90" spans="1:4" x14ac:dyDescent="0.25">
      <c r="A90" s="8" t="s">
        <v>262</v>
      </c>
      <c r="B90" s="172">
        <v>0</v>
      </c>
      <c r="C90" s="136">
        <f>N14*B90</f>
        <v>0</v>
      </c>
      <c r="D90" s="136">
        <f>O14*B90</f>
        <v>0</v>
      </c>
    </row>
    <row r="91" spans="1:4" x14ac:dyDescent="0.25">
      <c r="A91" s="5" t="s">
        <v>263</v>
      </c>
      <c r="B91" s="166">
        <v>0</v>
      </c>
      <c r="C91" s="58">
        <f>N15*B91</f>
        <v>0</v>
      </c>
      <c r="D91" s="58">
        <f>O15*B91</f>
        <v>0</v>
      </c>
    </row>
    <row r="92" spans="1:4" x14ac:dyDescent="0.25">
      <c r="A92" s="8" t="s">
        <v>264</v>
      </c>
      <c r="B92" s="172">
        <v>0</v>
      </c>
      <c r="C92" s="136">
        <f>N16*B92</f>
        <v>0</v>
      </c>
      <c r="D92" s="136">
        <f>O16*B92</f>
        <v>0</v>
      </c>
    </row>
    <row r="93" spans="1:4" x14ac:dyDescent="0.25">
      <c r="A93" s="5" t="s">
        <v>265</v>
      </c>
      <c r="B93" s="166">
        <v>0</v>
      </c>
      <c r="C93" s="58">
        <f>N17*B93</f>
        <v>0</v>
      </c>
      <c r="D93" s="58">
        <f>O17*B93</f>
        <v>0</v>
      </c>
    </row>
    <row r="94" spans="1:4" x14ac:dyDescent="0.25">
      <c r="A94" s="8" t="s">
        <v>266</v>
      </c>
      <c r="B94" s="172">
        <v>0</v>
      </c>
      <c r="C94" s="136">
        <f>N18*B94</f>
        <v>0</v>
      </c>
      <c r="D94" s="136">
        <f>O18*B94</f>
        <v>0</v>
      </c>
    </row>
    <row r="95" spans="1:4" x14ac:dyDescent="0.25">
      <c r="A95" s="5" t="s">
        <v>267</v>
      </c>
      <c r="B95" s="166">
        <v>0</v>
      </c>
      <c r="C95" s="58">
        <f>N19*B95</f>
        <v>0</v>
      </c>
      <c r="D95" s="58">
        <f>O19*B95</f>
        <v>0</v>
      </c>
    </row>
    <row r="96" spans="1:4" x14ac:dyDescent="0.25">
      <c r="A96" s="8" t="s">
        <v>268</v>
      </c>
      <c r="B96" s="172">
        <v>0</v>
      </c>
      <c r="C96" s="136">
        <f>N20*B96</f>
        <v>0</v>
      </c>
      <c r="D96" s="136">
        <f>O20*B96</f>
        <v>0</v>
      </c>
    </row>
    <row r="97" spans="1:4" x14ac:dyDescent="0.25">
      <c r="A97" s="5" t="s">
        <v>269</v>
      </c>
      <c r="B97" s="166">
        <v>0</v>
      </c>
      <c r="C97" s="58">
        <f>N21*B97</f>
        <v>0</v>
      </c>
      <c r="D97" s="58">
        <f>O21*B97</f>
        <v>0</v>
      </c>
    </row>
    <row r="98" spans="1:4" x14ac:dyDescent="0.25">
      <c r="A98" s="8" t="s">
        <v>270</v>
      </c>
      <c r="B98" s="172">
        <v>0</v>
      </c>
      <c r="C98" s="136">
        <f>N22*B98</f>
        <v>0</v>
      </c>
      <c r="D98" s="136">
        <f>O22*B98</f>
        <v>0</v>
      </c>
    </row>
    <row r="99" spans="1:4" x14ac:dyDescent="0.25">
      <c r="A99" s="5" t="s">
        <v>275</v>
      </c>
      <c r="B99" s="166">
        <v>0</v>
      </c>
      <c r="C99" s="58">
        <f>N23*B99</f>
        <v>0</v>
      </c>
      <c r="D99" s="58">
        <f>O23*B99</f>
        <v>0</v>
      </c>
    </row>
    <row r="102" spans="1:4" x14ac:dyDescent="0.25">
      <c r="B102" s="7" t="s">
        <v>177</v>
      </c>
      <c r="C102" s="136">
        <f>ROUND(SUM(C81:C99),1)</f>
        <v>1</v>
      </c>
      <c r="D102" s="136">
        <f>ROUND(SUM(D81:D99),1)</f>
        <v>0.7</v>
      </c>
    </row>
    <row r="103" spans="1:4" x14ac:dyDescent="0.25">
      <c r="A103" s="139" t="s">
        <v>178</v>
      </c>
      <c r="B103" s="171">
        <v>1</v>
      </c>
      <c r="C103" s="140"/>
      <c r="D103" s="140"/>
    </row>
    <row r="104" spans="1:4" x14ac:dyDescent="0.25">
      <c r="A104" s="7" t="s">
        <v>59</v>
      </c>
      <c r="B104" s="138">
        <f>1-(B103/C102)</f>
        <v>0</v>
      </c>
      <c r="C104" s="137"/>
    </row>
  </sheetData>
  <mergeCells count="2">
    <mergeCell ref="A59:C62"/>
    <mergeCell ref="N10:O10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163</v>
      </c>
      <c r="B7" t="s">
        <v>164</v>
      </c>
      <c r="C7" t="s">
        <v>165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tabSelected="1" workbookViewId="0">
      <selection activeCell="L24" sqref="L2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82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85</v>
      </c>
      <c r="G2" s="7" t="s">
        <v>86</v>
      </c>
    </row>
    <row r="3" spans="1:7" x14ac:dyDescent="0.25">
      <c r="A3" s="2"/>
      <c r="B3" s="2"/>
      <c r="C3" s="2"/>
      <c r="D3" s="2"/>
      <c r="F3" s="64">
        <v>0.08</v>
      </c>
      <c r="G3" s="64">
        <v>1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293</v>
      </c>
      <c r="C8" s="1" t="s">
        <v>52</v>
      </c>
      <c r="D8" s="1" t="s">
        <v>83</v>
      </c>
      <c r="E8" s="1" t="s">
        <v>84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1</v>
      </c>
      <c r="D9" s="57">
        <f>C9/'Hard currency'!$B$22</f>
        <v>0.1</v>
      </c>
      <c r="E9" s="57">
        <f>C9/'Hard currency'!$B$23</f>
        <v>6.6666666666666666E-2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57">
        <f>C10/'Hard currency'!$B$22</f>
        <v>0.6</v>
      </c>
      <c r="E10" s="57">
        <f>C10/'Hard currency'!$B$23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20</v>
      </c>
      <c r="D11" s="57">
        <f>C11/'Hard currency'!$B$22</f>
        <v>2</v>
      </c>
      <c r="E11" s="57">
        <f>C11/'Hard currency'!$B$23</f>
        <v>1.3333333333333333</v>
      </c>
    </row>
    <row r="12" spans="1:7" x14ac:dyDescent="0.25">
      <c r="B12" s="1">
        <v>480</v>
      </c>
      <c r="C12" s="10">
        <f>IF(ROUND(HCtoSkipTimers[[#This Row],[Equivalence (min)]]*$F$3+$G$3,0)=0,1,ROUND(HCtoSkipTimers[[#This Row],[Equivalence (min)]]*$F$3+$G$3,0))</f>
        <v>39</v>
      </c>
      <c r="D12" s="57">
        <f>C12/'Hard currency'!$B$22</f>
        <v>3.9</v>
      </c>
      <c r="E12" s="57">
        <f>C12/'Hard currency'!$B$23</f>
        <v>2.6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J35" sqref="J35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E68C531D-A362-4FEB-8EB6-C7E4117D7A69}">
  <ds:schemaRefs/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14FA3DBF-3D10-4CEC-9C13-2B643DF1E106}">
  <ds:schemaRefs/>
</ds:datastoreItem>
</file>

<file path=customXml/itemProps6.xml><?xml version="1.0" encoding="utf-8"?>
<ds:datastoreItem xmlns:ds="http://schemas.openxmlformats.org/officeDocument/2006/customXml" ds:itemID="{F92C5DF9-F10E-4F67-A74E-2A3531B26D44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73EAB481-866B-4C0F-8627-26832E150B4D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09DE11B8-3459-491D-8BA8-7D75F0234420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B0B7BE38-2889-44EA-9FB0-2D6FF9BB889A}">
  <ds:schemaRefs/>
</ds:datastoreItem>
</file>

<file path=customXml/itemProps20.xml><?xml version="1.0" encoding="utf-8"?>
<ds:datastoreItem xmlns:ds="http://schemas.openxmlformats.org/officeDocument/2006/customXml" ds:itemID="{A502F854-1DC8-4930-AC9B-4F60D9DD5EEF}">
  <ds:schemaRefs/>
</ds:datastoreItem>
</file>

<file path=customXml/itemProps21.xml><?xml version="1.0" encoding="utf-8"?>
<ds:datastoreItem xmlns:ds="http://schemas.openxmlformats.org/officeDocument/2006/customXml" ds:itemID="{5C670962-9690-435C-A5BE-6413D7595FD6}">
  <ds:schemaRefs/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498F0357-19EF-429B-ABBE-9EE0F18B76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2019-06-26T14:30:42Z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