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Offer Simulator" sheetId="15" r:id="rId7"/>
    <sheet name="Timers" sheetId="29" r:id="rId8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10" i="15" l="1"/>
  <c r="B7" i="15"/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G18" i="15" l="1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G29" i="15"/>
  <c r="G28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<sst xmlns="http://schemas.openxmlformats.org/spreadsheetml/2006/main" count="781" uniqueCount="408">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</sst>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5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0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11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2" fillId="0" borderId="0" xfId="0" applyFont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3" fillId="34" borderId="0" xfId="0" applyFont="1" applyFill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4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23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128</xdr:row>
          <xdr:rowOff>76200</xdr:rowOff>
        </xdr:from>
        <xdr:to>
          <xdr:col>3</xdr:col>
          <xdr:colOff>647700</xdr:colOff>
          <xdr:row>130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128</xdr:row>
          <xdr:rowOff>76200</xdr:rowOff>
        </xdr:from>
        <xdr:to>
          <xdr:col>6</xdr:col>
          <xdr:colOff>1390650</xdr:colOff>
          <xdr:row>130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22" dataDxfId="121">
  <autoFilter ref="A58:T71"/>
  <tableColumns count="20">
    <tableColumn id="1" name="Dragon ID / Step XP per Level" dataDxfId="120"/>
    <tableColumn id="2" name="1" dataDxfId="119">
      <calculatedColumnFormula>IF(OFFSET(F30,$A59,0)="","",ROUND(SUM(OFFSET($F30:F30,$A59,0)),0))</calculatedColumnFormula>
    </tableColumn>
    <tableColumn id="3" name="2" dataDxfId="118">
      <calculatedColumnFormula>IF(OFFSET(G30,$A59,0)="","",ROUND(SUM(OFFSET($F30:G30,$A59,0)),0))</calculatedColumnFormula>
    </tableColumn>
    <tableColumn id="4" name="3" dataDxfId="117">
      <calculatedColumnFormula>IF(OFFSET(H30,$A59,0)="","",ROUND(SUM(OFFSET($F30:H30,$A59,0)),0))</calculatedColumnFormula>
    </tableColumn>
    <tableColumn id="5" name="4" dataDxfId="116">
      <calculatedColumnFormula>IF(OFFSET(I30,$A59,0)="","",ROUND(SUM(OFFSET($F30:I30,$A59,0)),0))</calculatedColumnFormula>
    </tableColumn>
    <tableColumn id="6" name="5" dataDxfId="115">
      <calculatedColumnFormula>IF(OFFSET(J30,$A59,0)="","",ROUND(SUM(OFFSET($F30:J30,$A59,0)),0))</calculatedColumnFormula>
    </tableColumn>
    <tableColumn id="7" name="6" dataDxfId="114">
      <calculatedColumnFormula>IF(OFFSET(K30,$A59,0)="","",ROUND(SUM(OFFSET($F30:K30,$A59,0)),0))</calculatedColumnFormula>
    </tableColumn>
    <tableColumn id="8" name="7" dataDxfId="113">
      <calculatedColumnFormula>IF(OFFSET(L30,$A59,0)="","",ROUND(SUM(OFFSET($F30:L30,$A59,0)),0))</calculatedColumnFormula>
    </tableColumn>
    <tableColumn id="9" name="8" dataDxfId="112">
      <calculatedColumnFormula>IF(OFFSET(M30,$A59,0)="","",ROUND(SUM(OFFSET($F30:M30,$A59,0)),0))</calculatedColumnFormula>
    </tableColumn>
    <tableColumn id="10" name="9" dataDxfId="111">
      <calculatedColumnFormula>IF(OFFSET(N30,$A59,0)="","",ROUND(SUM(OFFSET($F30:N30,$A59,0)),0))</calculatedColumnFormula>
    </tableColumn>
    <tableColumn id="11" name="10" dataDxfId="110">
      <calculatedColumnFormula>IF(OFFSET(O30,$A59,0)="","",ROUND(SUM(OFFSET($F30:O30,$A59,0)),0))</calculatedColumnFormula>
    </tableColumn>
    <tableColumn id="12" name="11" dataDxfId="109">
      <calculatedColumnFormula>IF(OFFSET(P30,$A59,0)="","",ROUND(SUM(OFFSET($F30:P30,$A59,0)),0))</calculatedColumnFormula>
    </tableColumn>
    <tableColumn id="13" name="12" dataDxfId="108">
      <calculatedColumnFormula>IF(OFFSET(Q30,$A59,0)="","",ROUND(SUM(OFFSET($F30:Q30,$A59,0)),0))</calculatedColumnFormula>
    </tableColumn>
    <tableColumn id="14" name="13" dataDxfId="107">
      <calculatedColumnFormula>IF(OFFSET(R30,$A59,0)="","",ROUND(SUM(OFFSET($F30:R30,$A59,0)),0))</calculatedColumnFormula>
    </tableColumn>
    <tableColumn id="15" name="14" dataDxfId="106">
      <calculatedColumnFormula>IF(OFFSET(S30,$A59,0)="","",ROUND(SUM(OFFSET($F30:S30,$A59,0)),0))</calculatedColumnFormula>
    </tableColumn>
    <tableColumn id="16" name="15" dataDxfId="105">
      <calculatedColumnFormula>IF(OFFSET(T30,$A59,0)="","",ROUND(SUM(OFFSET($F30:T30,$A59,0)),0))</calculatedColumnFormula>
    </tableColumn>
    <tableColumn id="17" name="16" dataDxfId="104">
      <calculatedColumnFormula>IF(OFFSET(U30,$A59,0)="","",ROUND(SUM(OFFSET($F30:U30,$A59,0)),0))</calculatedColumnFormula>
    </tableColumn>
    <tableColumn id="18" name="17" dataDxfId="103">
      <calculatedColumnFormula>IF(OFFSET(V30,$A59,0)="","",ROUND(SUM(OFFSET($F30:V30,$A59,0)),0))</calculatedColumnFormula>
    </tableColumn>
    <tableColumn id="19" name="18" dataDxfId="102">
      <calculatedColumnFormula>IF(OFFSET(W30,$A59,0)="","",ROUND(SUM(OFFSET($F30:W30,$A59,0)),0))</calculatedColumnFormula>
    </tableColumn>
    <tableColumn id="20" name="19" dataDxfId="101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00" dataDxfId="99">
  <autoFilter ref="A74:C87"/>
  <tableColumns count="3">
    <tableColumn id="1" name="Dragon ID" dataDxfId="98"/>
    <tableColumn id="2" name="AVG_XP/min" dataDxfId="97">
      <calculatedColumnFormula>ROUND(AVERAGE(D11:D11),0)</calculatedColumnFormula>
    </tableColumn>
    <tableColumn id="3" name="AVG_TIME_TO_MAX_LEVEL" dataDxfId="96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95" dataDxfId="94">
  <autoFilter ref="E4:J17"/>
  <tableColumns count="6">
    <tableColumn id="1" name="Dragon" dataDxfId="93"/>
    <tableColumn id="2" name="Reward Multiplier" dataDxfId="92"/>
    <tableColumn id="6" name="Easy Mission Reward" dataDxfId="91">
      <calculatedColumnFormula>missionsDragonRelativeMetrics[[#This Row],[Reward Multiplier]]*$C$5</calculatedColumnFormula>
    </tableColumn>
    <tableColumn id="7" name="Medium Mission Reward" dataDxfId="90">
      <calculatedColumnFormula>missionsDragonRelativeMetrics[[#This Row],[Reward Multiplier]]*$C$6</calculatedColumnFormula>
    </tableColumn>
    <tableColumn id="3" name="Hard Mission Reward" dataDxfId="89">
      <calculatedColumnFormula>missionsDragonRelativeMetrics[[#This Row],[Reward Multiplier]]*$C$7</calculatedColumnFormula>
    </tableColumn>
    <tableColumn id="4" name="Max. Nb. Missions" dataDxfId="88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87" dataDxfId="86">
  <autoFilter ref="A4:C7"/>
  <tableColumns count="3">
    <tableColumn id="6" name="Difficulty" dataDxfId="85"/>
    <tableColumn id="1" name="Mission Level" dataDxfId="84" totalsRowDxfId="83"/>
    <tableColumn id="2" name="Max Reward" dataDxfId="82" totalsRowDxfId="8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80" dataDxfId="79" tableBorderDxfId="78">
  <autoFilter ref="A12:B25"/>
  <tableColumns count="2">
    <tableColumn id="1" name="Dragon" dataDxfId="77"/>
    <tableColumn id="2" name="QuantityModifier" dataDxfId="76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75" headerRowBorderDxfId="74" tableBorderDxfId="73">
  <autoFilter ref="B33:L62"/>
  <tableColumns count="11">
    <tableColumn id="1" name="MISSION TYPE"/>
    <tableColumn id="2" name="PARAM"/>
    <tableColumn id="3" name="HAS SINGLE RUN"/>
    <tableColumn id="4" name="OBJ. BASE. QU. MIN" dataDxfId="72"/>
    <tableColumn id="5" name="OBJ. BASE. QU. MAX" dataDxfId="71"/>
    <tableColumn id="6" name="OBJ. QU. RANGE" dataDxfId="7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6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6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67" dataDxfId="66">
  <autoFilter ref="A6:C19"/>
  <tableColumns count="3">
    <tableColumn id="1" name="Dragon ID / Level" dataDxfId="65"/>
    <tableColumn id="2" name="Max level" dataDxfId="64"/>
    <tableColumn id="24" name="Expected AVG time (mn)" dataDxfId="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62" dataDxfId="61">
  <autoFilter ref="A3:U16"/>
  <tableColumns count="21">
    <tableColumn id="1" name="Dragon ID / Level" dataDxfId="60"/>
    <tableColumn id="2" name="1" dataDxfId="59"/>
    <tableColumn id="3" name="2" dataDxfId="58"/>
    <tableColumn id="4" name="3" dataDxfId="57"/>
    <tableColumn id="5" name="4" dataDxfId="56"/>
    <tableColumn id="6" name="5" dataDxfId="55"/>
    <tableColumn id="7" name="6" dataDxfId="54"/>
    <tableColumn id="8" name="7" dataDxfId="53"/>
    <tableColumn id="9" name="8" dataDxfId="52"/>
    <tableColumn id="10" name="9" dataDxfId="51"/>
    <tableColumn id="11" name="10" dataDxfId="50"/>
    <tableColumn id="12" name="11" dataDxfId="49"/>
    <tableColumn id="13" name="12" dataDxfId="48"/>
    <tableColumn id="14" name="13" dataDxfId="47"/>
    <tableColumn id="15" name="14" dataDxfId="46"/>
    <tableColumn id="16" name="15" dataDxfId="45"/>
    <tableColumn id="17" name="16" dataDxfId="44"/>
    <tableColumn id="18" name="17" dataDxfId="43"/>
    <tableColumn id="19" name="18" dataDxfId="42"/>
    <tableColumn id="20" name="19" dataDxfId="41"/>
    <tableColumn id="21" name="20" dataDxfId="4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39" dataDxfId="38" tableBorderDxfId="37">
  <autoFilter ref="A6:C12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33" dataDxfId="32" tableBorderDxfId="31">
  <autoFilter ref="A19:C25"/>
  <tableColumns count="3">
    <tableColumn id="1" name="Price HC" dataDxfId="30"/>
    <tableColumn id="2" name="SC earned" dataDxfId="29">
      <calculatedColumnFormula>ROUND((($B$16/$B$3)*Table479[[#This Row],[Price HC]])+((($B$16/$B$3)*Table479[[#This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27" tableBorderDxfId="26">
  <autoFilter ref="E15:T32"/>
  <tableColumns count="16">
    <tableColumn id="1" name="Dragon" dataDxfId="25"/>
    <tableColumn id="2" name="pricing (HC)" dataDxfId="24"/>
    <tableColumn id="3" name="Equivalence Base" dataDxfId="23">
      <calculatedColumnFormula>F16/$B$3</calculatedColumnFormula>
    </tableColumn>
    <tableColumn id="4" name="Equivalence better" dataDxfId="22">
      <calculatedColumnFormula>ROUND(F16/$B$4,2)</calculatedColumnFormula>
    </tableColumn>
    <tableColumn id="5" name="Dis. 1 price (SC or HC)" dataDxfId="21"/>
    <tableColumn id="6" name="Dis. 1 Eq. Base" dataDxfId="20">
      <calculatedColumnFormula>(Table9[[#This Row],[Dis. 1 price (SC or HC)]]/($B$16/$B$3))/$B$3</calculatedColumnFormula>
    </tableColumn>
    <tableColumn id="7" name="Dis 1 Eq. better" dataDxfId="19">
      <calculatedColumnFormula>Table9[[#This Row],[Dis. 1 price (SC or HC)]]/$B$17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9" tableBorderDxfId="8">
  <autoFilter ref="A29:B30"/>
  <tableColumns count="2">
    <tableColumn id="1" name="price HC" dataDxfId="7"/>
    <tableColumn id="2" name="Price $" dataDxfId="6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C9/'Offer Simulator'!$B$3</calculatedColumnFormula>
    </tableColumn>
    <tableColumn id="4" name="$ max" dataDxfId="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13.xml"/><Relationship Id="rId5" Type="http://schemas.openxmlformats.org/officeDocument/2006/relationships/image" Target="../media/image2.emf"/><Relationship Id="rId10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6">
        <f>C10/'Offer Simulator'!$B$4</f>
        <v>1.3333333333333333</v>
      </c>
      <c r="D12" s="106">
        <f>D10/'Offer Simulator'!$B$4</f>
        <v>2.3333333333333335</v>
      </c>
      <c r="E12" s="106">
        <f>E10/'Offer Simulator'!$B$4</f>
        <v>2.6666666666666665</v>
      </c>
      <c r="F12" s="106">
        <f>F10/'Offer Simulator'!$B$4</f>
        <v>3.3333333333333335</v>
      </c>
      <c r="G12" s="106">
        <f>G10/'Offer Simulator'!$B$4</f>
        <v>5.333333333333333</v>
      </c>
      <c r="H12" s="106">
        <f>H10/'Offer Simulator'!$B$4</f>
        <v>6.666666666666667</v>
      </c>
      <c r="I12" s="106">
        <f>I10/'Offer Simulator'!$B$4</f>
        <v>9.3333333333333339</v>
      </c>
      <c r="J12" s="106">
        <f>J10/'Offer Simulator'!$B$4</f>
        <v>11.666666666666666</v>
      </c>
      <c r="K12" s="106">
        <f>K10/'Offer Simulator'!$B$4</f>
        <v>23.333333333333332</v>
      </c>
      <c r="L12" s="106">
        <f>L10/'Offer Simulator'!$B$4</f>
        <v>26.666666666666668</v>
      </c>
      <c r="M12" s="106">
        <f>M10/'Offer Simulator'!$B$4</f>
        <v>30</v>
      </c>
      <c r="N12" s="106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1">
        <v>1</v>
      </c>
      <c r="J3" s="121">
        <v>10</v>
      </c>
      <c r="L3" s="40">
        <f t="array" ref="L3:M3">LINEST(I4:J4,I3:J3,TRUE,FALSE)</f>
        <v>86.111111111111114</v>
      </c>
      <c r="M3" s="40">
        <v>1513.8888888888889</v>
      </c>
      <c r="O3" s="122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1">
        <v>1600</v>
      </c>
      <c r="J4" s="121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275" t="s">
        <v>222</v>
      </c>
      <c r="I9" s="275"/>
      <c r="J9" s="275"/>
      <c r="L9" s="275" t="s">
        <v>225</v>
      </c>
      <c r="M9" s="275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3">
        <v>1100</v>
      </c>
      <c r="E11" s="75">
        <f>IF(ISNUMBER(D11),D11*'Run - Duration'!C7,C11*'Run - Duration'!C7)</f>
        <v>3300.0000000000005</v>
      </c>
      <c r="H11" s="138">
        <v>6</v>
      </c>
      <c r="I11" s="140">
        <f ca="1">H59</f>
        <v>14192</v>
      </c>
      <c r="J11" s="139">
        <f ca="1">ROUND(I11/H11,0)</f>
        <v>2365</v>
      </c>
      <c r="L11" s="130">
        <v>4</v>
      </c>
      <c r="M11" s="139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3">
        <v>2200</v>
      </c>
      <c r="E12" s="75">
        <f>IF(ISNUMBER(D12),D12*'Run - Duration'!C8,C12*'Run - Duration'!C8)</f>
        <v>7800.0000000000009</v>
      </c>
      <c r="H12" s="138"/>
      <c r="I12" s="140"/>
      <c r="J12" s="139"/>
      <c r="L12" s="130"/>
      <c r="M12" s="139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3">
        <v>2700</v>
      </c>
      <c r="E13" s="75">
        <f>IF(ISNUMBER(D13),D13*'Run - Duration'!C9,C13*'Run - Duration'!C9)</f>
        <v>11045.454545454548</v>
      </c>
      <c r="H13" s="138"/>
      <c r="I13" s="140"/>
      <c r="J13" s="139"/>
      <c r="L13" s="130"/>
      <c r="M13" s="139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3">
        <v>3200</v>
      </c>
      <c r="E14" s="75">
        <f>IF(ISNUMBER(D14),D14*'Run - Duration'!C10,C14*'Run - Duration'!C10)</f>
        <v>14836.363636363638</v>
      </c>
      <c r="H14" s="138"/>
      <c r="I14" s="140"/>
      <c r="J14" s="139"/>
      <c r="L14" s="130"/>
      <c r="M14" s="139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3">
        <v>4000</v>
      </c>
      <c r="E15" s="75">
        <f>IF(ISNUMBER(D15),D15*'Run - Duration'!C11,C15*'Run - Duration'!C11)</f>
        <v>20727.272727272728</v>
      </c>
      <c r="H15" s="138"/>
      <c r="I15" s="140"/>
      <c r="J15" s="139"/>
      <c r="L15" s="130"/>
      <c r="M15" s="139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3">
        <v>5200</v>
      </c>
      <c r="E16" s="75">
        <f>IF(ISNUMBER(D16),D16*'Run - Duration'!C12,C16*'Run - Duration'!C12)</f>
        <v>29781.818181818184</v>
      </c>
      <c r="H16" s="138"/>
      <c r="I16" s="140"/>
      <c r="J16" s="139"/>
      <c r="L16" s="130"/>
      <c r="M16" s="139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3">
        <v>6000</v>
      </c>
      <c r="E17" s="75">
        <f>IF(ISNUMBER(D17),D17*'Run - Duration'!C13,C17*'Run - Duration'!C13)</f>
        <v>37636.36363636364</v>
      </c>
      <c r="H17" s="138"/>
      <c r="I17" s="140"/>
      <c r="J17" s="139"/>
      <c r="L17" s="130"/>
      <c r="M17" s="139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3">
        <v>8000</v>
      </c>
      <c r="E18" s="75">
        <f>IF(ISNUMBER(D18),D18*'Run - Duration'!C14,C18*'Run - Duration'!C14)</f>
        <v>54545.454545454544</v>
      </c>
      <c r="H18" s="138"/>
      <c r="I18" s="140"/>
      <c r="J18" s="139"/>
      <c r="L18" s="130"/>
      <c r="M18" s="139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3">
        <v>8000</v>
      </c>
      <c r="E19" s="75">
        <f>IF(ISNUMBER(D19),D19*'Run - Duration'!C15,C19*'Run - Duration'!C15)</f>
        <v>58909.090909090904</v>
      </c>
      <c r="H19" s="138"/>
      <c r="I19" s="140"/>
      <c r="J19" s="139"/>
      <c r="L19" s="130"/>
      <c r="M19" s="139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3">
        <v>10000</v>
      </c>
      <c r="E20" s="75">
        <f>IF(ISNUMBER(D20),D20*'Run - Duration'!C16,C20*'Run - Duration'!C16)</f>
        <v>79090.909090909088</v>
      </c>
      <c r="H20" s="138"/>
      <c r="I20" s="140"/>
      <c r="J20" s="139"/>
      <c r="L20" s="130"/>
      <c r="M20" s="139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3">
        <v>10000</v>
      </c>
      <c r="E21" s="75">
        <f>IF(ISNUMBER(D21),D21*'Run - Duration'!C17,C21*'Run - Duration'!C17)</f>
        <v>84545.454545454544</v>
      </c>
      <c r="H21" s="138"/>
      <c r="I21" s="140"/>
      <c r="J21" s="139"/>
      <c r="L21" s="130"/>
      <c r="M21" s="139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3">
        <v>10000</v>
      </c>
      <c r="E22" s="75">
        <f>IF(ISNUMBER(D22),D22*'Run - Duration'!C18,C22*'Run - Duration'!C18)</f>
        <v>90000</v>
      </c>
      <c r="H22" s="138"/>
      <c r="I22" s="140"/>
      <c r="J22" s="139"/>
      <c r="L22" s="130"/>
      <c r="M22" s="139"/>
    </row>
    <row r="23" spans="1:25" x14ac:dyDescent="0.25">
      <c r="A23" s="132">
        <v>13</v>
      </c>
      <c r="B23" s="133">
        <v>20</v>
      </c>
      <c r="C23" s="75">
        <f t="shared" si="1"/>
        <v>2633.3333333333335</v>
      </c>
      <c r="D23" s="123">
        <v>12000</v>
      </c>
      <c r="E23" s="75">
        <f>IF(ISNUMBER(D23),D23*'Run - Duration'!C19,C23*'Run - Duration'!C19)</f>
        <v>114545.45454545454</v>
      </c>
      <c r="H23" s="138"/>
      <c r="I23" s="140"/>
      <c r="J23" s="139"/>
      <c r="L23" s="130"/>
      <c r="M23" s="139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4">
        <v>13</v>
      </c>
      <c r="B54" s="134">
        <v>0</v>
      </c>
      <c r="C54" s="134">
        <f>ROUND(IF(B54=0,0,$C$27*POWER(A54,$C$28)),0)</f>
        <v>0</v>
      </c>
      <c r="D54" s="134"/>
      <c r="E54" s="134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4">
        <v>13</v>
      </c>
      <c r="B55" s="134">
        <v>19</v>
      </c>
      <c r="C55" s="134">
        <f>ROUND(IF(B55=0,0,$C$27*POWER(A55,$C$28)),0)</f>
        <v>86854</v>
      </c>
      <c r="D55" s="134">
        <f t="array" ref="D55:E55">LINEST(C54:C55,B54:B55,TRUE,FALSE)</f>
        <v>4571.2631578947367</v>
      </c>
      <c r="E55" s="134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09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1">
        <v>200</v>
      </c>
      <c r="E5" s="113" t="s">
        <v>92</v>
      </c>
      <c r="F5" s="111">
        <v>2</v>
      </c>
      <c r="G5" s="107">
        <f>missionsDragonRelativeMetrics[[#This Row],[Reward Multiplier]]*$C$5</f>
        <v>400</v>
      </c>
      <c r="H5" s="107">
        <f>missionsDragonRelativeMetrics[[#This Row],[Reward Multiplier]]*$C$6</f>
        <v>600</v>
      </c>
      <c r="I5" s="107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1">
        <v>300</v>
      </c>
      <c r="E6" s="113" t="s">
        <v>93</v>
      </c>
      <c r="F6" s="111">
        <v>6</v>
      </c>
      <c r="G6" s="107">
        <f>missionsDragonRelativeMetrics[[#This Row],[Reward Multiplier]]*$C$5</f>
        <v>1200</v>
      </c>
      <c r="H6" s="107">
        <f>missionsDragonRelativeMetrics[[#This Row],[Reward Multiplier]]*$C$6</f>
        <v>1800</v>
      </c>
      <c r="I6" s="107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1">
        <v>600</v>
      </c>
      <c r="E7" s="113" t="s">
        <v>94</v>
      </c>
      <c r="F7" s="111">
        <v>12</v>
      </c>
      <c r="G7" s="107">
        <f>missionsDragonRelativeMetrics[[#This Row],[Reward Multiplier]]*$C$5</f>
        <v>2400</v>
      </c>
      <c r="H7" s="107">
        <f>missionsDragonRelativeMetrics[[#This Row],[Reward Multiplier]]*$C$6</f>
        <v>3600</v>
      </c>
      <c r="I7" s="107">
        <f>missionsDragonRelativeMetrics[[#This Row],[Reward Multiplier]]*$C$7</f>
        <v>7200</v>
      </c>
      <c r="J7" s="1">
        <v>3</v>
      </c>
    </row>
    <row r="8" spans="1:10" x14ac:dyDescent="0.25">
      <c r="E8" s="113" t="s">
        <v>95</v>
      </c>
      <c r="F8" s="111">
        <v>18</v>
      </c>
      <c r="G8" s="107">
        <f>missionsDragonRelativeMetrics[[#This Row],[Reward Multiplier]]*$C$5</f>
        <v>3600</v>
      </c>
      <c r="H8" s="107">
        <f>missionsDragonRelativeMetrics[[#This Row],[Reward Multiplier]]*$C$6</f>
        <v>5400</v>
      </c>
      <c r="I8" s="107">
        <f>missionsDragonRelativeMetrics[[#This Row],[Reward Multiplier]]*$C$7</f>
        <v>10800</v>
      </c>
      <c r="J8" s="1">
        <v>3</v>
      </c>
    </row>
    <row r="9" spans="1:10" x14ac:dyDescent="0.25">
      <c r="E9" s="113" t="s">
        <v>96</v>
      </c>
      <c r="F9" s="111">
        <v>26</v>
      </c>
      <c r="G9" s="107">
        <f>missionsDragonRelativeMetrics[[#This Row],[Reward Multiplier]]*$C$5</f>
        <v>5200</v>
      </c>
      <c r="H9" s="107">
        <f>missionsDragonRelativeMetrics[[#This Row],[Reward Multiplier]]*$C$6</f>
        <v>7800</v>
      </c>
      <c r="I9" s="107">
        <f>missionsDragonRelativeMetrics[[#This Row],[Reward Multiplier]]*$C$7</f>
        <v>15600</v>
      </c>
      <c r="J9" s="1">
        <v>3</v>
      </c>
    </row>
    <row r="10" spans="1:10" x14ac:dyDescent="0.25">
      <c r="E10" s="113" t="s">
        <v>97</v>
      </c>
      <c r="F10" s="111">
        <v>35</v>
      </c>
      <c r="G10" s="107">
        <f>missionsDragonRelativeMetrics[[#This Row],[Reward Multiplier]]*$C$5</f>
        <v>7000</v>
      </c>
      <c r="H10" s="107">
        <f>missionsDragonRelativeMetrics[[#This Row],[Reward Multiplier]]*$C$6</f>
        <v>10500</v>
      </c>
      <c r="I10" s="107">
        <f>missionsDragonRelativeMetrics[[#This Row],[Reward Multiplier]]*$C$7</f>
        <v>21000</v>
      </c>
      <c r="J10" s="1">
        <v>3</v>
      </c>
    </row>
    <row r="11" spans="1:10" x14ac:dyDescent="0.25">
      <c r="E11" s="113" t="s">
        <v>98</v>
      </c>
      <c r="F11" s="111">
        <v>45</v>
      </c>
      <c r="G11" s="107">
        <f>missionsDragonRelativeMetrics[[#This Row],[Reward Multiplier]]*$C$5</f>
        <v>9000</v>
      </c>
      <c r="H11" s="107">
        <f>missionsDragonRelativeMetrics[[#This Row],[Reward Multiplier]]*$C$6</f>
        <v>13500</v>
      </c>
      <c r="I11" s="107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3" t="s">
        <v>99</v>
      </c>
      <c r="F12" s="111">
        <v>56</v>
      </c>
      <c r="G12" s="107">
        <f>missionsDragonRelativeMetrics[[#This Row],[Reward Multiplier]]*$C$5</f>
        <v>11200</v>
      </c>
      <c r="H12" s="107">
        <f>missionsDragonRelativeMetrics[[#This Row],[Reward Multiplier]]*$C$6</f>
        <v>16800</v>
      </c>
      <c r="I12" s="107">
        <f>missionsDragonRelativeMetrics[[#This Row],[Reward Multiplier]]*$C$7</f>
        <v>33600</v>
      </c>
      <c r="J12" s="1">
        <v>3</v>
      </c>
    </row>
    <row r="13" spans="1:10" x14ac:dyDescent="0.25">
      <c r="A13" s="113" t="s">
        <v>92</v>
      </c>
      <c r="B13" s="115">
        <v>0.1</v>
      </c>
      <c r="E13" s="113" t="s">
        <v>144</v>
      </c>
      <c r="F13" s="111">
        <v>62</v>
      </c>
      <c r="G13" s="107">
        <f>missionsDragonRelativeMetrics[[#This Row],[Reward Multiplier]]*$C$5</f>
        <v>12400</v>
      </c>
      <c r="H13" s="107">
        <f>missionsDragonRelativeMetrics[[#This Row],[Reward Multiplier]]*$C$6</f>
        <v>18600</v>
      </c>
      <c r="I13" s="107">
        <f>missionsDragonRelativeMetrics[[#This Row],[Reward Multiplier]]*$C$7</f>
        <v>37200</v>
      </c>
      <c r="J13" s="1">
        <v>3</v>
      </c>
    </row>
    <row r="14" spans="1:10" x14ac:dyDescent="0.25">
      <c r="A14" s="113" t="s">
        <v>93</v>
      </c>
      <c r="B14" s="115">
        <v>0.7</v>
      </c>
      <c r="E14" s="113" t="s">
        <v>100</v>
      </c>
      <c r="F14" s="111">
        <v>67</v>
      </c>
      <c r="G14" s="107">
        <f>missionsDragonRelativeMetrics[[#This Row],[Reward Multiplier]]*$C$5</f>
        <v>13400</v>
      </c>
      <c r="H14" s="107">
        <f>missionsDragonRelativeMetrics[[#This Row],[Reward Multiplier]]*$C$6</f>
        <v>20100</v>
      </c>
      <c r="I14" s="107">
        <f>missionsDragonRelativeMetrics[[#This Row],[Reward Multiplier]]*$C$7</f>
        <v>40200</v>
      </c>
      <c r="J14" s="1">
        <v>3</v>
      </c>
    </row>
    <row r="15" spans="1:10" x14ac:dyDescent="0.25">
      <c r="A15" s="113" t="s">
        <v>94</v>
      </c>
      <c r="B15" s="115">
        <v>1</v>
      </c>
      <c r="E15" s="113" t="s">
        <v>101</v>
      </c>
      <c r="F15" s="111">
        <v>80</v>
      </c>
      <c r="G15" s="117">
        <f>missionsDragonRelativeMetrics[[#This Row],[Reward Multiplier]]*$C$5</f>
        <v>16000</v>
      </c>
      <c r="H15" s="117">
        <f>missionsDragonRelativeMetrics[[#This Row],[Reward Multiplier]]*$C$6</f>
        <v>24000</v>
      </c>
      <c r="I15" s="107">
        <f>missionsDragonRelativeMetrics[[#This Row],[Reward Multiplier]]*$C$7</f>
        <v>48000</v>
      </c>
      <c r="J15" s="6">
        <v>3</v>
      </c>
    </row>
    <row r="16" spans="1:10" x14ac:dyDescent="0.25">
      <c r="A16" s="113" t="s">
        <v>95</v>
      </c>
      <c r="B16" s="115">
        <v>1.5</v>
      </c>
      <c r="E16" s="113" t="s">
        <v>145</v>
      </c>
      <c r="F16" s="111">
        <v>85</v>
      </c>
      <c r="G16" s="118">
        <f>missionsDragonRelativeMetrics[[#This Row],[Reward Multiplier]]*$C$5</f>
        <v>17000</v>
      </c>
      <c r="H16" s="118">
        <f>missionsDragonRelativeMetrics[[#This Row],[Reward Multiplier]]*$C$6</f>
        <v>25500</v>
      </c>
      <c r="I16" s="119">
        <f>missionsDragonRelativeMetrics[[#This Row],[Reward Multiplier]]*$C$7</f>
        <v>51000</v>
      </c>
      <c r="J16" s="98">
        <v>3</v>
      </c>
    </row>
    <row r="17" spans="1:12" x14ac:dyDescent="0.25">
      <c r="A17" s="113" t="s">
        <v>96</v>
      </c>
      <c r="B17" s="115">
        <v>2</v>
      </c>
      <c r="E17" s="137" t="s">
        <v>218</v>
      </c>
      <c r="F17" s="111">
        <v>90</v>
      </c>
      <c r="G17" s="118">
        <f>missionsDragonRelativeMetrics[[#This Row],[Reward Multiplier]]*$C$5</f>
        <v>18000</v>
      </c>
      <c r="H17" s="118">
        <f>missionsDragonRelativeMetrics[[#This Row],[Reward Multiplier]]*$C$6</f>
        <v>27000</v>
      </c>
      <c r="I17" s="119">
        <f>missionsDragonRelativeMetrics[[#This Row],[Reward Multiplier]]*$C$7</f>
        <v>54000</v>
      </c>
      <c r="J17" s="98">
        <v>3</v>
      </c>
    </row>
    <row r="18" spans="1:12" x14ac:dyDescent="0.25">
      <c r="A18" s="113" t="s">
        <v>97</v>
      </c>
      <c r="B18" s="115">
        <v>2.5</v>
      </c>
    </row>
    <row r="19" spans="1:12" x14ac:dyDescent="0.25">
      <c r="A19" s="113" t="s">
        <v>98</v>
      </c>
      <c r="B19" s="115">
        <v>3</v>
      </c>
      <c r="C19" s="1"/>
    </row>
    <row r="20" spans="1:12" x14ac:dyDescent="0.25">
      <c r="A20" s="113" t="s">
        <v>99</v>
      </c>
      <c r="B20" s="115">
        <v>4</v>
      </c>
      <c r="C20" s="1"/>
      <c r="D20" s="1"/>
      <c r="E20" s="109" t="s">
        <v>128</v>
      </c>
    </row>
    <row r="21" spans="1:12" x14ac:dyDescent="0.25">
      <c r="A21" s="113" t="s">
        <v>144</v>
      </c>
      <c r="B21" s="115">
        <v>4.5</v>
      </c>
      <c r="D21" s="1"/>
    </row>
    <row r="22" spans="1:12" x14ac:dyDescent="0.25">
      <c r="A22" s="113" t="s">
        <v>100</v>
      </c>
      <c r="B22" s="115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3" t="s">
        <v>101</v>
      </c>
      <c r="B23" s="120">
        <v>7</v>
      </c>
      <c r="E23" s="110" t="s">
        <v>96</v>
      </c>
      <c r="F23" s="102" t="s">
        <v>115</v>
      </c>
      <c r="G23" s="102" t="s">
        <v>116</v>
      </c>
      <c r="H23" s="102" t="s">
        <v>117</v>
      </c>
      <c r="I23" s="111" t="b">
        <v>0</v>
      </c>
    </row>
    <row r="24" spans="1:12" x14ac:dyDescent="0.25">
      <c r="A24" s="113" t="s">
        <v>145</v>
      </c>
      <c r="B24" s="120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35" t="s">
        <v>218</v>
      </c>
      <c r="B25" s="136">
        <v>8</v>
      </c>
      <c r="E25" s="101">
        <f>INDEX(Table1[QuantityModifier],MATCH(E23,Table1[Dragon],0))</f>
        <v>2</v>
      </c>
      <c r="F25" s="116">
        <v>0.05</v>
      </c>
      <c r="G25" s="116">
        <v>0.1</v>
      </c>
      <c r="H25" s="116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08">
        <f>$E$25+F25</f>
        <v>2.0499999999999998</v>
      </c>
      <c r="G27" s="108">
        <f>$E$25+G25</f>
        <v>2.1</v>
      </c>
      <c r="H27" s="108">
        <f>$E$25+H25</f>
        <v>2.2000000000000002</v>
      </c>
    </row>
    <row r="28" spans="1:12" x14ac:dyDescent="0.25">
      <c r="A28" s="114" t="b">
        <v>1</v>
      </c>
      <c r="B28" s="115">
        <v>0.7</v>
      </c>
    </row>
    <row r="32" spans="1:12" x14ac:dyDescent="0.25">
      <c r="G32" s="276" t="s">
        <v>136</v>
      </c>
      <c r="H32" s="276"/>
      <c r="I32" s="277" t="s">
        <v>137</v>
      </c>
      <c r="J32" s="278"/>
      <c r="K32" s="279" t="s">
        <v>138</v>
      </c>
      <c r="L32" s="280"/>
    </row>
    <row r="33" spans="2:12" x14ac:dyDescent="0.25">
      <c r="B33" s="127" t="s">
        <v>130</v>
      </c>
      <c r="C33" s="127" t="s">
        <v>131</v>
      </c>
      <c r="D33" s="127" t="s">
        <v>141</v>
      </c>
      <c r="E33" s="127" t="s">
        <v>134</v>
      </c>
      <c r="F33" s="127" t="s">
        <v>135</v>
      </c>
      <c r="G33" s="128" t="s">
        <v>142</v>
      </c>
      <c r="H33" s="129" t="s">
        <v>143</v>
      </c>
      <c r="I33" s="128" t="s">
        <v>174</v>
      </c>
      <c r="J33" s="129" t="s">
        <v>178</v>
      </c>
      <c r="K33" s="128" t="s">
        <v>179</v>
      </c>
      <c r="L33" s="129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2">
        <v>700</v>
      </c>
      <c r="F34" s="112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2">
        <v>25</v>
      </c>
      <c r="F35" s="112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2">
        <v>1000</v>
      </c>
      <c r="F36" s="112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4">
        <v>10</v>
      </c>
      <c r="F37" s="124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25" t="s">
        <v>152</v>
      </c>
      <c r="D38" t="s">
        <v>133</v>
      </c>
      <c r="E38" s="124">
        <v>5</v>
      </c>
      <c r="F38" s="124">
        <v>6</v>
      </c>
      <c r="G38" s="126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26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26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25" t="s">
        <v>152</v>
      </c>
      <c r="D39" t="s">
        <v>150</v>
      </c>
      <c r="E39" s="124">
        <v>350</v>
      </c>
      <c r="F39" s="124">
        <v>400</v>
      </c>
      <c r="G39" s="126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26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26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25" t="s">
        <v>152</v>
      </c>
      <c r="D40" t="s">
        <v>150</v>
      </c>
      <c r="E40" s="124">
        <v>300</v>
      </c>
      <c r="F40" s="124">
        <v>400</v>
      </c>
      <c r="G40" s="126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26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26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25" t="s">
        <v>152</v>
      </c>
      <c r="D41" t="s">
        <v>133</v>
      </c>
      <c r="E41" s="124">
        <v>400000</v>
      </c>
      <c r="F41" s="124">
        <v>500000</v>
      </c>
      <c r="G41" s="126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26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26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4">
        <v>45</v>
      </c>
      <c r="F42" s="124">
        <v>55</v>
      </c>
      <c r="G42" s="126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26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26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4">
        <v>40</v>
      </c>
      <c r="F43" s="124">
        <v>45</v>
      </c>
      <c r="G43" s="126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26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26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4">
        <v>150</v>
      </c>
      <c r="F44" s="124">
        <v>200</v>
      </c>
      <c r="G44" s="126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26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26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4">
        <v>5</v>
      </c>
      <c r="F45" s="124">
        <v>7</v>
      </c>
      <c r="G45" s="126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26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26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4">
        <v>5</v>
      </c>
      <c r="F46" s="124">
        <v>7</v>
      </c>
      <c r="G46" s="126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26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26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4">
        <v>3</v>
      </c>
      <c r="F47" s="124">
        <v>4</v>
      </c>
      <c r="G47" s="126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26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26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4">
        <v>3</v>
      </c>
      <c r="F48" s="124">
        <v>3</v>
      </c>
      <c r="G48" s="126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26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26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4">
        <v>8</v>
      </c>
      <c r="F49" s="124">
        <v>9</v>
      </c>
      <c r="G49" s="126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26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26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4">
        <v>11</v>
      </c>
      <c r="F50" s="124">
        <v>12</v>
      </c>
      <c r="G50" s="126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26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26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25" t="s">
        <v>152</v>
      </c>
      <c r="D51" t="s">
        <v>133</v>
      </c>
      <c r="E51" s="124">
        <v>6000</v>
      </c>
      <c r="F51" s="124">
        <v>7000</v>
      </c>
      <c r="G51" s="126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26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26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25" t="s">
        <v>152</v>
      </c>
      <c r="D52" t="s">
        <v>133</v>
      </c>
      <c r="E52" s="124">
        <v>50</v>
      </c>
      <c r="F52" s="124">
        <v>55</v>
      </c>
      <c r="G52" s="126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26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26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4">
        <v>4</v>
      </c>
      <c r="F53" s="124">
        <v>4</v>
      </c>
      <c r="G53" s="126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26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26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4">
        <v>5</v>
      </c>
      <c r="F54" s="124">
        <v>5</v>
      </c>
      <c r="G54" s="126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26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26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4">
        <v>17</v>
      </c>
      <c r="F55" s="124">
        <v>18</v>
      </c>
      <c r="G55" s="126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26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26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4">
        <v>10</v>
      </c>
      <c r="F56" s="124">
        <v>12</v>
      </c>
      <c r="G56" s="126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26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26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4">
        <v>3</v>
      </c>
      <c r="F57" s="124">
        <v>4</v>
      </c>
      <c r="G57" s="126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26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26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4">
        <v>25</v>
      </c>
      <c r="F58" s="124">
        <v>27</v>
      </c>
      <c r="G58" s="126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26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26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4">
        <v>10</v>
      </c>
      <c r="F59" s="124">
        <v>12</v>
      </c>
      <c r="G59" s="126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26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26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4">
        <v>3</v>
      </c>
      <c r="F60" s="124">
        <v>3</v>
      </c>
      <c r="G60" s="126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26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26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4">
        <v>1</v>
      </c>
      <c r="F61" s="124">
        <v>2</v>
      </c>
      <c r="G61" s="126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26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26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4">
        <v>5</v>
      </c>
      <c r="F62" s="124">
        <v>6</v>
      </c>
      <c r="G62" s="126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26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26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2">
        <v>13</v>
      </c>
      <c r="B19" s="133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97"/>
  <sheetViews>
    <sheetView topLeftCell="A57" workbookViewId="0">
      <selection activeCell="B22" sqref="B22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9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/>
  </sheetPr>
  <dimension ref="A1:T132"/>
  <sheetViews>
    <sheetView tabSelected="1" topLeftCell="A103" workbookViewId="0">
      <selection activeCell="E132" sqref="E132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94" t="s">
        <v>265</v>
      </c>
      <c r="F1" s="188" t="s">
        <v>182</v>
      </c>
      <c r="G1" s="188" t="s">
        <v>52</v>
      </c>
      <c r="H1" s="188" t="s">
        <v>53</v>
      </c>
      <c r="I1" s="167" t="s">
        <v>264</v>
      </c>
      <c r="K1" s="209" t="s">
        <v>266</v>
      </c>
    </row>
    <row r="2" spans="1:20" ht="15.75" thickBot="1" x14ac:dyDescent="0.3">
      <c r="E2" s="195" t="s">
        <v>229</v>
      </c>
      <c r="F2" s="184">
        <f>Table11[price HC]*I2</f>
        <v>10</v>
      </c>
      <c r="G2" s="189">
        <f>ROUND(F2/$B$3,2)</f>
        <v>1</v>
      </c>
      <c r="H2" s="189">
        <f>ROUND(F2/$B$4,2)</f>
        <v>0.67</v>
      </c>
      <c r="I2" s="206">
        <v>1</v>
      </c>
      <c r="K2" s="210" t="s">
        <v>327</v>
      </c>
    </row>
    <row r="3" spans="1:20" ht="15.75" thickBot="1" x14ac:dyDescent="0.3">
      <c r="A3" s="168" t="s">
        <v>52</v>
      </c>
      <c r="B3" s="169">
        <v>10</v>
      </c>
      <c r="C3" s="170" t="s">
        <v>54</v>
      </c>
      <c r="E3" s="196" t="s">
        <v>230</v>
      </c>
      <c r="F3" s="193">
        <f>Table11[price HC]*I3</f>
        <v>20</v>
      </c>
      <c r="G3" s="190">
        <f>ROUND(F3/$B$3,2)</f>
        <v>2</v>
      </c>
      <c r="H3" s="190">
        <f>ROUND(F3/$B$4,2)</f>
        <v>1.33</v>
      </c>
      <c r="I3" s="207">
        <v>2</v>
      </c>
    </row>
    <row r="4" spans="1:20" ht="15.75" thickBot="1" x14ac:dyDescent="0.3">
      <c r="A4" s="171" t="s">
        <v>53</v>
      </c>
      <c r="B4" s="172">
        <f>ROUND(B12/A12,0)</f>
        <v>15</v>
      </c>
      <c r="C4" s="173" t="s">
        <v>54</v>
      </c>
      <c r="D4" s="164"/>
    </row>
    <row r="5" spans="1:20" x14ac:dyDescent="0.25">
      <c r="A5" t="s">
        <v>259</v>
      </c>
      <c r="E5" s="166" t="s">
        <v>183</v>
      </c>
      <c r="F5" s="188" t="s">
        <v>187</v>
      </c>
      <c r="G5" s="188" t="s">
        <v>52</v>
      </c>
      <c r="H5" s="188" t="s">
        <v>53</v>
      </c>
      <c r="I5" s="167" t="s">
        <v>264</v>
      </c>
    </row>
    <row r="6" spans="1:20" x14ac:dyDescent="0.25">
      <c r="A6" s="119" t="s">
        <v>46</v>
      </c>
      <c r="B6" s="183" t="s">
        <v>48</v>
      </c>
      <c r="C6" s="119" t="s">
        <v>47</v>
      </c>
      <c r="E6" s="186" t="s">
        <v>184</v>
      </c>
      <c r="F6" s="184">
        <f>Table11[price HC]*I6</f>
        <v>20</v>
      </c>
      <c r="G6" s="189">
        <f>ROUND(F6/$B$3,2)</f>
        <v>2</v>
      </c>
      <c r="H6" s="189">
        <f>ROUND(F6/$B$4,2)</f>
        <v>1.33</v>
      </c>
      <c r="I6" s="206">
        <v>2</v>
      </c>
    </row>
    <row r="7" spans="1:20" x14ac:dyDescent="0.25">
      <c r="A7" s="174">
        <v>0.99</v>
      </c>
      <c r="B7" s="183">
        <f>ROUND(Table47[[#This Row],[Price]]*$B$3+Table47[[#This Row],[Price]]*$B$3*Table47[[#This Row],[Discount]],0)</f>
        <v>10</v>
      </c>
      <c r="C7" s="175">
        <v>0</v>
      </c>
      <c r="E7" s="191" t="s">
        <v>185</v>
      </c>
      <c r="F7" s="185">
        <f>Table11[price HC]*I7</f>
        <v>50</v>
      </c>
      <c r="G7" s="197">
        <f>ROUND(F7/$B$3,2)</f>
        <v>5</v>
      </c>
      <c r="H7" s="197">
        <f t="shared" ref="H7:H8" si="0">ROUND(F7/$B$4,2)</f>
        <v>3.33</v>
      </c>
      <c r="I7" s="206">
        <v>5</v>
      </c>
    </row>
    <row r="8" spans="1:20" ht="15.75" thickBot="1" x14ac:dyDescent="0.3">
      <c r="A8" s="176">
        <v>4.99</v>
      </c>
      <c r="B8" s="183">
        <f>ROUND(Table47[[#This Row],[Price]]*$B$3+Table47[[#This Row],[Price]]*$B$3*Table47[[#This Row],[Discount]],0)</f>
        <v>52</v>
      </c>
      <c r="C8" s="177">
        <v>0.05</v>
      </c>
      <c r="E8" s="192" t="s">
        <v>186</v>
      </c>
      <c r="F8" s="198">
        <f>Table11[price HC]*I8</f>
        <v>100</v>
      </c>
      <c r="G8" s="199">
        <f>ROUND(F8/$B$3,2)</f>
        <v>10</v>
      </c>
      <c r="H8" s="199">
        <f t="shared" si="0"/>
        <v>6.67</v>
      </c>
      <c r="I8" s="207">
        <v>10</v>
      </c>
    </row>
    <row r="9" spans="1:20" ht="15.75" thickBot="1" x14ac:dyDescent="0.3">
      <c r="A9" s="174">
        <v>9.99</v>
      </c>
      <c r="B9" s="183">
        <f>ROUND(Table47[[#This Row],[Price]]*$B$3+Table47[[#This Row],[Price]]*$B$3*Table47[[#This Row],[Discount]],0)</f>
        <v>110</v>
      </c>
      <c r="C9" s="175">
        <v>0.1</v>
      </c>
    </row>
    <row r="10" spans="1:20" x14ac:dyDescent="0.25">
      <c r="A10" s="176">
        <v>19.989999999999998</v>
      </c>
      <c r="B10" s="183">
        <f>ROUND(Table47[[#This Row],[Price]]*$B$3+Table47[[#This Row],[Price]]*$B$3*Table47[[#This Row],[Discount]],0)</f>
        <v>250</v>
      </c>
      <c r="C10" s="177">
        <v>0.25</v>
      </c>
      <c r="E10" s="166" t="s">
        <v>265</v>
      </c>
      <c r="F10" s="188" t="s">
        <v>182</v>
      </c>
      <c r="G10" s="188" t="s">
        <v>52</v>
      </c>
      <c r="H10" s="188" t="s">
        <v>53</v>
      </c>
      <c r="I10" s="167" t="s">
        <v>264</v>
      </c>
      <c r="M10" s="109"/>
    </row>
    <row r="11" spans="1:20" x14ac:dyDescent="0.25">
      <c r="A11" s="174">
        <v>39.99</v>
      </c>
      <c r="B11" s="183">
        <f>ROUND(Table47[[#This Row],[Price]]*$B$3+Table47[[#This Row],[Price]]*$B$3*Table47[[#This Row],[Discount]],0)</f>
        <v>560</v>
      </c>
      <c r="C11" s="175">
        <v>0.4</v>
      </c>
      <c r="E11" s="186" t="s">
        <v>251</v>
      </c>
      <c r="F11" s="184">
        <f>Table11[price HC]*I11</f>
        <v>30</v>
      </c>
      <c r="G11" s="189">
        <f>ROUND(F11/$B$3,2)</f>
        <v>3</v>
      </c>
      <c r="H11" s="189">
        <f>ROUND(F11/$B$4,2)</f>
        <v>2</v>
      </c>
      <c r="I11" s="206">
        <v>3</v>
      </c>
    </row>
    <row r="12" spans="1:20" ht="15.75" thickBot="1" x14ac:dyDescent="0.3">
      <c r="A12" s="176">
        <v>79.989999999999995</v>
      </c>
      <c r="B12" s="183">
        <f>ROUND(Table47[[#This Row],[Price]]*$B$3+Table47[[#This Row],[Price]]*$B$3*Table47[[#This Row],[Discount]],0)</f>
        <v>1200</v>
      </c>
      <c r="C12" s="177">
        <v>0.5</v>
      </c>
      <c r="E12" s="187" t="s">
        <v>252</v>
      </c>
      <c r="F12" s="193">
        <f>Table11[price HC]*I12</f>
        <v>50</v>
      </c>
      <c r="G12" s="190">
        <f>ROUND(F12/$B$3,2)</f>
        <v>5</v>
      </c>
      <c r="H12" s="190">
        <f>ROUND(F12/$B$4,2)</f>
        <v>3.33</v>
      </c>
      <c r="I12" s="207">
        <v>5</v>
      </c>
    </row>
    <row r="14" spans="1:20" ht="19.5" thickBot="1" x14ac:dyDescent="0.35">
      <c r="A14" s="30" t="s">
        <v>181</v>
      </c>
      <c r="B14" s="36"/>
      <c r="C14" s="36"/>
      <c r="F14" s="281" t="s">
        <v>203</v>
      </c>
      <c r="G14" s="282"/>
      <c r="H14" s="283"/>
      <c r="I14" s="281" t="s">
        <v>270</v>
      </c>
      <c r="J14" s="282"/>
      <c r="K14" s="283"/>
      <c r="L14" s="281" t="s">
        <v>281</v>
      </c>
      <c r="M14" s="282"/>
      <c r="N14" s="283"/>
      <c r="O14" s="281" t="s">
        <v>282</v>
      </c>
      <c r="P14" s="282"/>
      <c r="Q14" s="283"/>
      <c r="R14" s="281" t="s">
        <v>283</v>
      </c>
      <c r="S14" s="282"/>
      <c r="T14" s="283"/>
    </row>
    <row r="15" spans="1:20" ht="15.75" thickBot="1" x14ac:dyDescent="0.3">
      <c r="E15" s="119" t="s">
        <v>4</v>
      </c>
      <c r="F15" s="119" t="s">
        <v>187</v>
      </c>
      <c r="G15" s="220" t="s">
        <v>52</v>
      </c>
      <c r="H15" s="219" t="s">
        <v>53</v>
      </c>
      <c r="I15" s="218" t="s">
        <v>271</v>
      </c>
      <c r="J15" s="208" t="s">
        <v>268</v>
      </c>
      <c r="K15" s="222" t="s">
        <v>269</v>
      </c>
      <c r="L15" s="223" t="s">
        <v>272</v>
      </c>
      <c r="M15" s="208" t="s">
        <v>273</v>
      </c>
      <c r="N15" s="222" t="s">
        <v>274</v>
      </c>
      <c r="O15" s="225" t="s">
        <v>275</v>
      </c>
      <c r="P15" s="226" t="s">
        <v>276</v>
      </c>
      <c r="Q15" s="228" t="s">
        <v>277</v>
      </c>
      <c r="R15" s="225" t="s">
        <v>278</v>
      </c>
      <c r="S15" s="226" t="s">
        <v>279</v>
      </c>
      <c r="T15" s="227" t="s">
        <v>280</v>
      </c>
    </row>
    <row r="16" spans="1:20" x14ac:dyDescent="0.25">
      <c r="A16" s="168" t="s">
        <v>52</v>
      </c>
      <c r="B16" s="169">
        <v>6000</v>
      </c>
      <c r="C16" s="170" t="s">
        <v>54</v>
      </c>
      <c r="E16" s="119" t="s">
        <v>191</v>
      </c>
      <c r="F16" s="178">
        <v>20</v>
      </c>
      <c r="G16" s="189">
        <f>F16/$B$3</f>
        <v>2</v>
      </c>
      <c r="H16" s="181">
        <f t="shared" ref="H16:H32" si="1">ROUND(F16/$B$4,2)</f>
        <v>1.33</v>
      </c>
      <c r="I16" s="178">
        <v>1700</v>
      </c>
      <c r="J16" s="189">
        <f>Table9[[#This Row],[Dis. 1 price (SC or HC)]]/$B$16</f>
        <v>0.28333333333333333</v>
      </c>
      <c r="K16" s="189">
        <f>Table9[[#This Row],[Dis. 1 price (SC or HC)]]/$B$17</f>
        <v>0.11111111111111112</v>
      </c>
      <c r="L16" s="224">
        <v>5</v>
      </c>
      <c r="M16" s="189">
        <f>Table9[[#This Row],[Dis. 2 price (SC or HC)]]/$B$3</f>
        <v>0.5</v>
      </c>
      <c r="N16" s="189">
        <f>Table9[[#This Row],[Dis. 2 price (SC or HC)]]/$B$4</f>
        <v>0.33333333333333331</v>
      </c>
      <c r="O16" s="231" t="s">
        <v>152</v>
      </c>
      <c r="P16" s="189" t="s">
        <v>152</v>
      </c>
      <c r="Q16" s="189" t="s">
        <v>152</v>
      </c>
      <c r="R16" s="231" t="s">
        <v>152</v>
      </c>
      <c r="S16" s="189" t="s">
        <v>152</v>
      </c>
      <c r="T16" s="189" t="s">
        <v>152</v>
      </c>
    </row>
    <row r="17" spans="1:20" ht="15.75" thickBot="1" x14ac:dyDescent="0.3">
      <c r="A17" s="171" t="s">
        <v>53</v>
      </c>
      <c r="B17" s="172">
        <f>B25/(A25/B4)</f>
        <v>15299.999999999998</v>
      </c>
      <c r="C17" s="173" t="s">
        <v>54</v>
      </c>
      <c r="E17" s="119" t="s">
        <v>194</v>
      </c>
      <c r="F17" s="178">
        <v>35</v>
      </c>
      <c r="G17" s="197">
        <f t="shared" ref="G17:G32" si="2">F17/$B$3</f>
        <v>3.5</v>
      </c>
      <c r="H17" s="182">
        <f t="shared" si="1"/>
        <v>2.33</v>
      </c>
      <c r="I17" s="178">
        <v>5300</v>
      </c>
      <c r="J17" s="197">
        <f>Table9[[#This Row],[Dis. 1 price (SC or HC)]]/$B$16</f>
        <v>0.8833333333333333</v>
      </c>
      <c r="K17" s="197">
        <f>Table9[[#This Row],[Dis. 1 price (SC or HC)]]/$B$17</f>
        <v>0.34640522875816998</v>
      </c>
      <c r="L17" s="224">
        <v>10</v>
      </c>
      <c r="M17" s="197">
        <f>Table9[[#This Row],[Dis. 2 price (SC or HC)]]/$B$3</f>
        <v>1</v>
      </c>
      <c r="N17" s="197">
        <f>Table9[[#This Row],[Dis. 2 price (SC or HC)]]/$B$4</f>
        <v>0.66666666666666663</v>
      </c>
      <c r="O17" s="230" t="s">
        <v>152</v>
      </c>
      <c r="P17" s="197" t="s">
        <v>152</v>
      </c>
      <c r="Q17" s="197" t="s">
        <v>152</v>
      </c>
      <c r="R17" s="230" t="s">
        <v>152</v>
      </c>
      <c r="S17" s="197" t="s">
        <v>152</v>
      </c>
      <c r="T17" s="197" t="s">
        <v>152</v>
      </c>
    </row>
    <row r="18" spans="1:20" x14ac:dyDescent="0.25">
      <c r="A18" t="s">
        <v>259</v>
      </c>
      <c r="E18" s="119" t="s">
        <v>192</v>
      </c>
      <c r="F18" s="178">
        <v>40</v>
      </c>
      <c r="G18" s="189">
        <f>F18/$B$3</f>
        <v>4</v>
      </c>
      <c r="H18" s="181">
        <f t="shared" si="1"/>
        <v>2.67</v>
      </c>
      <c r="I18" s="178">
        <v>10000</v>
      </c>
      <c r="J18" s="189">
        <f>Table9[[#This Row],[Dis. 1 price (SC or HC)]]/$B$16</f>
        <v>1.6666666666666667</v>
      </c>
      <c r="K18" s="189">
        <f>Table9[[#This Row],[Dis. 1 price (SC or HC)]]/$B$17</f>
        <v>0.65359477124183019</v>
      </c>
      <c r="L18" s="224">
        <v>10000</v>
      </c>
      <c r="M18" s="189">
        <f>Table9[[#This Row],[Dis. 2 price (SC or HC)]]/$B$16</f>
        <v>1.6666666666666667</v>
      </c>
      <c r="N18" s="189">
        <f>Table9[[#This Row],[Dis. 2 price (SC or HC)]]/$B$17</f>
        <v>0.65359477124183019</v>
      </c>
      <c r="O18" s="224">
        <v>15</v>
      </c>
      <c r="P18" s="189">
        <f>Table9[[#This Row],[Dis. 3 price (SC or HC)]]/$B$3</f>
        <v>1.5</v>
      </c>
      <c r="Q18" s="189">
        <f>Table9[[#This Row],[Dis. 3 price (SC or HC)]]/$B$4</f>
        <v>1</v>
      </c>
      <c r="R18" s="230" t="s">
        <v>152</v>
      </c>
      <c r="S18" s="189" t="s">
        <v>152</v>
      </c>
      <c r="T18" s="189" t="s">
        <v>152</v>
      </c>
    </row>
    <row r="19" spans="1:20" x14ac:dyDescent="0.25">
      <c r="A19" s="119" t="s">
        <v>260</v>
      </c>
      <c r="B19" s="183" t="s">
        <v>50</v>
      </c>
      <c r="C19" s="119" t="s">
        <v>47</v>
      </c>
      <c r="E19" s="119" t="s">
        <v>193</v>
      </c>
      <c r="F19" s="178">
        <v>50</v>
      </c>
      <c r="G19" s="197">
        <f t="shared" si="2"/>
        <v>5</v>
      </c>
      <c r="H19" s="182">
        <f>ROUND(F19/$B$4,2)</f>
        <v>3.33</v>
      </c>
      <c r="I19" s="178">
        <v>30000</v>
      </c>
      <c r="J19" s="197">
        <f>Table9[[#This Row],[Dis. 1 price (SC or HC)]]/$B$16</f>
        <v>5</v>
      </c>
      <c r="K19" s="197">
        <f>Table9[[#This Row],[Dis. 1 price (SC or HC)]]/$B$17</f>
        <v>1.9607843137254903</v>
      </c>
      <c r="L19" s="224">
        <v>30000</v>
      </c>
      <c r="M19" s="197">
        <f>Table9[[#This Row],[Dis. 2 price (SC or HC)]]/$B$16</f>
        <v>5</v>
      </c>
      <c r="N19" s="197">
        <f>Table9[[#This Row],[Dis. 2 price (SC or HC)]]/$B$17</f>
        <v>1.9607843137254903</v>
      </c>
      <c r="O19" s="224">
        <v>15</v>
      </c>
      <c r="P19" s="197">
        <f>Table9[[#This Row],[Dis. 3 price (SC or HC)]]/$B$3</f>
        <v>1.5</v>
      </c>
      <c r="Q19" s="197">
        <f>Table9[[#This Row],[Dis. 3 price (SC or HC)]]/$B$4</f>
        <v>1</v>
      </c>
      <c r="R19" s="230" t="s">
        <v>152</v>
      </c>
      <c r="S19" s="197" t="s">
        <v>152</v>
      </c>
      <c r="T19" s="197" t="s">
        <v>152</v>
      </c>
    </row>
    <row r="20" spans="1:20" x14ac:dyDescent="0.25">
      <c r="A20" s="119">
        <v>5</v>
      </c>
      <c r="B20" s="183">
        <f>ROUND((($B$16/$B$3)*Table479[[#This Row],[Price HC]])+((($B$16/$B$3)*Table479[[#This Row],[Price HC]])*Table479[[#This Row],[Discount]]),0)</f>
        <v>3000</v>
      </c>
      <c r="C20" s="175">
        <v>0</v>
      </c>
      <c r="E20" s="119" t="s">
        <v>195</v>
      </c>
      <c r="F20" s="178">
        <v>80</v>
      </c>
      <c r="G20" s="189">
        <f t="shared" si="2"/>
        <v>8</v>
      </c>
      <c r="H20" s="181">
        <f t="shared" si="1"/>
        <v>5.33</v>
      </c>
      <c r="I20" s="178">
        <v>58000</v>
      </c>
      <c r="J20" s="189">
        <f>Table9[[#This Row],[Dis. 1 price (SC or HC)]]/$B$16</f>
        <v>9.6666666666666661</v>
      </c>
      <c r="K20" s="189">
        <f>Table9[[#This Row],[Dis. 1 price (SC or HC)]]/$B$17</f>
        <v>3.7908496732026147</v>
      </c>
      <c r="L20" s="224">
        <v>58000</v>
      </c>
      <c r="M20" s="189">
        <f>Table9[[#This Row],[Dis. 2 price (SC or HC)]]/$B$16</f>
        <v>9.6666666666666661</v>
      </c>
      <c r="N20" s="189">
        <f>Table9[[#This Row],[Dis. 2 price (SC or HC)]]/$B$17</f>
        <v>3.7908496732026147</v>
      </c>
      <c r="O20" s="224">
        <v>15</v>
      </c>
      <c r="P20" s="189">
        <f>Table9[[#This Row],[Dis. 3 price (SC or HC)]]/$B$3</f>
        <v>1.5</v>
      </c>
      <c r="Q20" s="189">
        <f>Table9[[#This Row],[Dis. 3 price (SC or HC)]]/$B$4</f>
        <v>1</v>
      </c>
      <c r="R20" s="230" t="s">
        <v>152</v>
      </c>
      <c r="S20" s="189" t="s">
        <v>152</v>
      </c>
      <c r="T20" s="189" t="s">
        <v>152</v>
      </c>
    </row>
    <row r="21" spans="1:20" x14ac:dyDescent="0.25">
      <c r="A21" s="119">
        <v>20</v>
      </c>
      <c r="B21" s="183">
        <f>ROUND((($B$16/$B$3)*Table479[[#This Row],[Price HC]])+((($B$16/$B$3)*Table479[[#This Row],[Price HC]])*Table479[[#This Row],[Discount]]),0)</f>
        <v>13200</v>
      </c>
      <c r="C21" s="177">
        <v>0.1</v>
      </c>
      <c r="E21" s="119" t="s">
        <v>196</v>
      </c>
      <c r="F21" s="178">
        <v>100</v>
      </c>
      <c r="G21" s="197">
        <f t="shared" si="2"/>
        <v>10</v>
      </c>
      <c r="H21" s="182">
        <f t="shared" si="1"/>
        <v>6.67</v>
      </c>
      <c r="I21" s="178">
        <v>75000</v>
      </c>
      <c r="J21" s="197">
        <f>Table9[[#This Row],[Dis. 1 price (SC or HC)]]/$B$16</f>
        <v>12.5</v>
      </c>
      <c r="K21" s="197">
        <f>Table9[[#This Row],[Dis. 1 price (SC or HC)]]/$B$17</f>
        <v>4.9019607843137258</v>
      </c>
      <c r="L21" s="224">
        <v>75000</v>
      </c>
      <c r="M21" s="197">
        <f>Table9[[#This Row],[Dis. 2 price (SC or HC)]]/$B$16</f>
        <v>12.5</v>
      </c>
      <c r="N21" s="197">
        <f>Table9[[#This Row],[Dis. 2 price (SC or HC)]]/$B$17</f>
        <v>4.9019607843137258</v>
      </c>
      <c r="O21" s="224">
        <v>75000</v>
      </c>
      <c r="P21" s="197">
        <f>Table9[[#This Row],[Dis. 3 price (SC or HC)]]/$B$16</f>
        <v>12.5</v>
      </c>
      <c r="Q21" s="197">
        <f>Table9[[#This Row],[Dis. 3 price (SC or HC)]]/$B$17</f>
        <v>4.9019607843137258</v>
      </c>
      <c r="R21" s="224">
        <v>45</v>
      </c>
      <c r="S21" s="197">
        <f>Table9[[#This Row],[Dis. 4 price (SC or HC)]]/$B$3</f>
        <v>4.5</v>
      </c>
      <c r="T21" s="197">
        <f>Table9[[#This Row],[Dis. 4 price (SC or HC)]]/$B$4</f>
        <v>3</v>
      </c>
    </row>
    <row r="22" spans="1:20" x14ac:dyDescent="0.25">
      <c r="A22" s="119">
        <v>50</v>
      </c>
      <c r="B22" s="183">
        <f>ROUND((($B$16/$B$3)*Table479[[#This Row],[Price HC]])+((($B$16/$B$3)*Table479[[#This Row],[Price HC]])*Table479[[#This Row],[Discount]]),0)</f>
        <v>36000</v>
      </c>
      <c r="C22" s="175">
        <v>0.2</v>
      </c>
      <c r="E22" s="119" t="s">
        <v>197</v>
      </c>
      <c r="F22" s="178">
        <v>140</v>
      </c>
      <c r="G22" s="189">
        <f t="shared" si="2"/>
        <v>14</v>
      </c>
      <c r="H22" s="181">
        <f t="shared" si="1"/>
        <v>9.33</v>
      </c>
      <c r="I22" s="178">
        <v>80000</v>
      </c>
      <c r="J22" s="189">
        <f>Table9[[#This Row],[Dis. 1 price (SC or HC)]]/$B$16</f>
        <v>13.333333333333334</v>
      </c>
      <c r="K22" s="189">
        <f>Table9[[#This Row],[Dis. 1 price (SC or HC)]]/$B$17</f>
        <v>5.2287581699346415</v>
      </c>
      <c r="L22" s="224">
        <v>80000</v>
      </c>
      <c r="M22" s="189">
        <f>Table9[[#This Row],[Dis. 2 price (SC or HC)]]/$B$16</f>
        <v>13.333333333333334</v>
      </c>
      <c r="N22" s="189">
        <f>Table9[[#This Row],[Dis. 2 price (SC or HC)]]/$B$17</f>
        <v>5.2287581699346415</v>
      </c>
      <c r="O22" s="224">
        <v>80000</v>
      </c>
      <c r="P22" s="189">
        <f>Table9[[#This Row],[Dis. 3 price (SC or HC)]]/$B$16</f>
        <v>13.333333333333334</v>
      </c>
      <c r="Q22" s="189">
        <f>Table9[[#This Row],[Dis. 3 price (SC or HC)]]/$B$17</f>
        <v>5.2287581699346415</v>
      </c>
      <c r="R22" s="224">
        <v>45</v>
      </c>
      <c r="S22" s="189">
        <f>Table9[[#This Row],[Dis. 4 price (SC or HC)]]/$B$3</f>
        <v>4.5</v>
      </c>
      <c r="T22" s="189">
        <f>Table9[[#This Row],[Dis. 4 price (SC or HC)]]/$B$4</f>
        <v>3</v>
      </c>
    </row>
    <row r="23" spans="1:20" x14ac:dyDescent="0.25">
      <c r="A23" s="119">
        <v>350</v>
      </c>
      <c r="B23" s="183">
        <f>ROUND((($B$16/$B$3)*Table479[[#This Row],[Price HC]])+((($B$16/$B$3)*Table479[[#This Row],[Price HC]])*Table479[[#This Row],[Discount]]),0)</f>
        <v>294000</v>
      </c>
      <c r="C23" s="177">
        <v>0.4</v>
      </c>
      <c r="E23" s="119" t="s">
        <v>198</v>
      </c>
      <c r="F23" s="178">
        <v>175</v>
      </c>
      <c r="G23" s="197">
        <f t="shared" si="2"/>
        <v>17.5</v>
      </c>
      <c r="H23" s="182">
        <f t="shared" si="1"/>
        <v>11.67</v>
      </c>
      <c r="I23" s="178">
        <v>85000</v>
      </c>
      <c r="J23" s="197">
        <f>Table9[[#This Row],[Dis. 1 price (SC or HC)]]/$B$16</f>
        <v>14.166666666666666</v>
      </c>
      <c r="K23" s="197">
        <f>Table9[[#This Row],[Dis. 1 price (SC or HC)]]/$B$17</f>
        <v>5.5555555555555562</v>
      </c>
      <c r="L23" s="224">
        <v>85000</v>
      </c>
      <c r="M23" s="197">
        <f>Table9[[#This Row],[Dis. 2 price (SC or HC)]]/$B$16</f>
        <v>14.166666666666666</v>
      </c>
      <c r="N23" s="197">
        <f>Table9[[#This Row],[Dis. 2 price (SC or HC)]]/$B$17</f>
        <v>5.5555555555555562</v>
      </c>
      <c r="O23" s="224">
        <v>85000</v>
      </c>
      <c r="P23" s="197">
        <f>Table9[[#This Row],[Dis. 3 price (SC or HC)]]/$B$16</f>
        <v>14.166666666666666</v>
      </c>
      <c r="Q23" s="197">
        <f>Table9[[#This Row],[Dis. 3 price (SC or HC)]]/$B$17</f>
        <v>5.5555555555555562</v>
      </c>
      <c r="R23" s="224">
        <v>45</v>
      </c>
      <c r="S23" s="197">
        <f>Table9[[#This Row],[Dis. 4 price (SC or HC)]]/$B$3</f>
        <v>4.5</v>
      </c>
      <c r="T23" s="197">
        <f>Table9[[#This Row],[Dis. 4 price (SC or HC)]]/$B$4</f>
        <v>3</v>
      </c>
    </row>
    <row r="24" spans="1:20" x14ac:dyDescent="0.25">
      <c r="A24" s="119">
        <v>400</v>
      </c>
      <c r="B24" s="183">
        <f>ROUND((($B$16/$B$3)*Table479[[#This Row],[Price HC]])+((($B$16/$B$3)*Table479[[#This Row],[Price HC]])*Table479[[#This Row],[Discount]]),0)</f>
        <v>360000</v>
      </c>
      <c r="C24" s="175">
        <v>0.5</v>
      </c>
      <c r="E24" s="119" t="s">
        <v>199</v>
      </c>
      <c r="F24" s="178">
        <v>350</v>
      </c>
      <c r="G24" s="189">
        <f t="shared" si="2"/>
        <v>35</v>
      </c>
      <c r="H24" s="181">
        <f t="shared" si="1"/>
        <v>23.33</v>
      </c>
      <c r="I24" s="178">
        <v>95000</v>
      </c>
      <c r="J24" s="189">
        <f>Table9[[#This Row],[Dis. 1 price (SC or HC)]]/$B$16</f>
        <v>15.833333333333334</v>
      </c>
      <c r="K24" s="189">
        <f>Table9[[#This Row],[Dis. 1 price (SC or HC)]]/$B$17</f>
        <v>6.2091503267973867</v>
      </c>
      <c r="L24" s="224">
        <v>95000</v>
      </c>
      <c r="M24" s="189">
        <f>Table9[[#This Row],[Dis. 2 price (SC or HC)]]/$B$16</f>
        <v>15.833333333333334</v>
      </c>
      <c r="N24" s="189">
        <f>Table9[[#This Row],[Dis. 2 price (SC or HC)]]/$B$17</f>
        <v>6.2091503267973867</v>
      </c>
      <c r="O24" s="224">
        <v>95000</v>
      </c>
      <c r="P24" s="189">
        <f>Table9[[#This Row],[Dis. 3 price (SC or HC)]]/$B$16</f>
        <v>15.833333333333334</v>
      </c>
      <c r="Q24" s="189">
        <f>Table9[[#This Row],[Dis. 3 price (SC or HC)]]/$B$17</f>
        <v>6.2091503267973867</v>
      </c>
      <c r="R24" s="224">
        <v>45</v>
      </c>
      <c r="S24" s="189">
        <f>Table9[[#This Row],[Dis. 4 price (SC or HC)]]/$B$3</f>
        <v>4.5</v>
      </c>
      <c r="T24" s="189">
        <f>Table9[[#This Row],[Dis. 4 price (SC or HC)]]/$B$4</f>
        <v>3</v>
      </c>
    </row>
    <row r="25" spans="1:20" x14ac:dyDescent="0.25">
      <c r="A25" s="119">
        <v>1000</v>
      </c>
      <c r="B25" s="183">
        <f>ROUND((($B$16/$B$3)*Table479[[#This Row],[Price HC]])+((($B$16/$B$3)*Table479[[#This Row],[Price HC]])*Table479[[#This Row],[Discount]]),0)</f>
        <v>1020000</v>
      </c>
      <c r="C25" s="177">
        <v>0.7</v>
      </c>
      <c r="E25" s="119" t="s">
        <v>200</v>
      </c>
      <c r="F25" s="178">
        <v>400</v>
      </c>
      <c r="G25" s="197">
        <f t="shared" si="2"/>
        <v>40</v>
      </c>
      <c r="H25" s="182">
        <f t="shared" si="1"/>
        <v>26.67</v>
      </c>
      <c r="I25" s="178">
        <v>135000</v>
      </c>
      <c r="J25" s="197">
        <f>Table9[[#This Row],[Dis. 1 price (SC or HC)]]/$B$16</f>
        <v>22.5</v>
      </c>
      <c r="K25" s="197">
        <f>Table9[[#This Row],[Dis. 1 price (SC or HC)]]/$B$17</f>
        <v>8.8235294117647065</v>
      </c>
      <c r="L25" s="224">
        <v>135000</v>
      </c>
      <c r="M25" s="197">
        <f>Table9[[#This Row],[Dis. 2 price (SC or HC)]]/$B$16</f>
        <v>22.5</v>
      </c>
      <c r="N25" s="197">
        <f>Table9[[#This Row],[Dis. 2 price (SC or HC)]]/$B$17</f>
        <v>8.8235294117647065</v>
      </c>
      <c r="O25" s="224">
        <v>135000</v>
      </c>
      <c r="P25" s="197">
        <f>Table9[[#This Row],[Dis. 3 price (SC or HC)]]/$B$16</f>
        <v>22.5</v>
      </c>
      <c r="Q25" s="197">
        <f>Table9[[#This Row],[Dis. 3 price (SC or HC)]]/$B$17</f>
        <v>8.8235294117647065</v>
      </c>
      <c r="R25" s="224">
        <v>45</v>
      </c>
      <c r="S25" s="197">
        <f>Table9[[#This Row],[Dis. 4 price (SC or HC)]]/$B$3</f>
        <v>4.5</v>
      </c>
      <c r="T25" s="197">
        <f>Table9[[#This Row],[Dis. 4 price (SC or HC)]]/$B$4</f>
        <v>3</v>
      </c>
    </row>
    <row r="26" spans="1:20" x14ac:dyDescent="0.25">
      <c r="A26" s="119"/>
      <c r="B26" s="119"/>
      <c r="C26" s="119"/>
      <c r="E26" s="119" t="s">
        <v>201</v>
      </c>
      <c r="F26" s="178">
        <v>450</v>
      </c>
      <c r="G26" s="189">
        <f t="shared" si="2"/>
        <v>45</v>
      </c>
      <c r="H26" s="181">
        <f t="shared" si="1"/>
        <v>30</v>
      </c>
      <c r="I26" s="178">
        <v>155000</v>
      </c>
      <c r="J26" s="189">
        <f>Table9[[#This Row],[Dis. 1 price (SC or HC)]]/$B$16</f>
        <v>25.833333333333332</v>
      </c>
      <c r="K26" s="189">
        <f>Table9[[#This Row],[Dis. 1 price (SC or HC)]]/$B$17</f>
        <v>10.130718954248367</v>
      </c>
      <c r="L26" s="224">
        <v>155000</v>
      </c>
      <c r="M26" s="189">
        <f>Table9[[#This Row],[Dis. 2 price (SC or HC)]]/$B$16</f>
        <v>25.833333333333332</v>
      </c>
      <c r="N26" s="189">
        <f>Table9[[#This Row],[Dis. 2 price (SC or HC)]]/$B$17</f>
        <v>10.130718954248367</v>
      </c>
      <c r="O26" s="224">
        <v>155000</v>
      </c>
      <c r="P26" s="189">
        <f>Table9[[#This Row],[Dis. 3 price (SC or HC)]]/$B$16</f>
        <v>25.833333333333332</v>
      </c>
      <c r="Q26" s="189">
        <f>Table9[[#This Row],[Dis. 3 price (SC or HC)]]/$B$17</f>
        <v>10.130718954248367</v>
      </c>
      <c r="R26" s="224">
        <v>45</v>
      </c>
      <c r="S26" s="189">
        <f>Table9[[#This Row],[Dis. 4 price (SC or HC)]]/$B$3</f>
        <v>4.5</v>
      </c>
      <c r="T26" s="189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19" t="s">
        <v>219</v>
      </c>
      <c r="F27" s="178">
        <v>550</v>
      </c>
      <c r="G27" s="197">
        <f t="shared" si="2"/>
        <v>55</v>
      </c>
      <c r="H27" s="182">
        <f t="shared" si="1"/>
        <v>36.67</v>
      </c>
      <c r="I27" s="178">
        <v>300000</v>
      </c>
      <c r="J27" s="197">
        <f>Table9[[#This Row],[Dis. 1 price (SC or HC)]]/$B$16</f>
        <v>50</v>
      </c>
      <c r="K27" s="197">
        <f>Table9[[#This Row],[Dis. 1 price (SC or HC)]]/$B$17</f>
        <v>19.607843137254903</v>
      </c>
      <c r="L27" s="224">
        <v>300000</v>
      </c>
      <c r="M27" s="197">
        <f>Table9[[#This Row],[Dis. 2 price (SC or HC)]]/$B$16</f>
        <v>50</v>
      </c>
      <c r="N27" s="197">
        <f>Table9[[#This Row],[Dis. 2 price (SC or HC)]]/$B$17</f>
        <v>19.607843137254903</v>
      </c>
      <c r="O27" s="224">
        <v>300000</v>
      </c>
      <c r="P27" s="197">
        <f>Table9[[#This Row],[Dis. 3 price (SC or HC)]]/$B$16</f>
        <v>50</v>
      </c>
      <c r="Q27" s="197">
        <f>Table9[[#This Row],[Dis. 3 price (SC or HC)]]/$B$17</f>
        <v>19.607843137254903</v>
      </c>
      <c r="R27" s="224">
        <v>45</v>
      </c>
      <c r="S27" s="197">
        <f>Table9[[#This Row],[Dis. 4 price (SC or HC)]]/$B$3</f>
        <v>4.5</v>
      </c>
      <c r="T27" s="197">
        <f>Table9[[#This Row],[Dis. 4 price (SC or HC)]]/$B$4</f>
        <v>3</v>
      </c>
    </row>
    <row r="28" spans="1:20" x14ac:dyDescent="0.25">
      <c r="A28" s="119"/>
      <c r="B28" s="119"/>
      <c r="C28" s="119"/>
      <c r="E28" s="119" t="s">
        <v>236</v>
      </c>
      <c r="F28" s="178">
        <v>600</v>
      </c>
      <c r="G28" s="189">
        <f t="shared" si="2"/>
        <v>60</v>
      </c>
      <c r="H28" s="181">
        <f t="shared" si="1"/>
        <v>40</v>
      </c>
      <c r="I28" s="229" t="s">
        <v>152</v>
      </c>
      <c r="J28" s="233" t="s">
        <v>152</v>
      </c>
      <c r="K28" s="233" t="s">
        <v>152</v>
      </c>
      <c r="L28" s="230" t="s">
        <v>152</v>
      </c>
      <c r="M28" s="233" t="s">
        <v>152</v>
      </c>
      <c r="N28" s="233" t="s">
        <v>152</v>
      </c>
      <c r="O28" s="230" t="s">
        <v>152</v>
      </c>
      <c r="P28" s="233" t="s">
        <v>152</v>
      </c>
      <c r="Q28" s="233" t="s">
        <v>152</v>
      </c>
      <c r="R28" s="230" t="s">
        <v>152</v>
      </c>
      <c r="S28" s="233" t="s">
        <v>152</v>
      </c>
      <c r="T28" s="233" t="s">
        <v>152</v>
      </c>
    </row>
    <row r="29" spans="1:20" x14ac:dyDescent="0.25">
      <c r="A29" s="165" t="s">
        <v>262</v>
      </c>
      <c r="B29" s="165" t="s">
        <v>263</v>
      </c>
      <c r="C29" s="119"/>
      <c r="E29" s="119" t="s">
        <v>237</v>
      </c>
      <c r="F29" s="178">
        <v>650</v>
      </c>
      <c r="G29" s="197">
        <f t="shared" si="2"/>
        <v>65</v>
      </c>
      <c r="H29" s="182">
        <f t="shared" si="1"/>
        <v>43.33</v>
      </c>
      <c r="I29" s="229" t="s">
        <v>152</v>
      </c>
      <c r="J29" s="232" t="s">
        <v>152</v>
      </c>
      <c r="K29" s="232" t="s">
        <v>152</v>
      </c>
      <c r="L29" s="230" t="s">
        <v>152</v>
      </c>
      <c r="M29" s="232" t="s">
        <v>152</v>
      </c>
      <c r="N29" s="232" t="s">
        <v>152</v>
      </c>
      <c r="O29" s="230" t="s">
        <v>152</v>
      </c>
      <c r="P29" s="232" t="s">
        <v>152</v>
      </c>
      <c r="Q29" s="232" t="s">
        <v>152</v>
      </c>
      <c r="R29" s="230" t="s">
        <v>152</v>
      </c>
      <c r="S29" s="232" t="s">
        <v>152</v>
      </c>
      <c r="T29" s="232" t="s">
        <v>152</v>
      </c>
    </row>
    <row r="30" spans="1:20" x14ac:dyDescent="0.25">
      <c r="A30" s="179">
        <v>10</v>
      </c>
      <c r="B30" s="174">
        <f>A30/B3</f>
        <v>1</v>
      </c>
      <c r="C30" s="119"/>
      <c r="E30" s="119" t="s">
        <v>238</v>
      </c>
      <c r="F30" s="178">
        <v>700</v>
      </c>
      <c r="G30" s="189">
        <f t="shared" si="2"/>
        <v>70</v>
      </c>
      <c r="H30" s="181">
        <f t="shared" si="1"/>
        <v>46.67</v>
      </c>
      <c r="I30" s="229" t="s">
        <v>152</v>
      </c>
      <c r="J30" s="233" t="s">
        <v>152</v>
      </c>
      <c r="K30" s="233" t="s">
        <v>152</v>
      </c>
      <c r="L30" s="230" t="s">
        <v>152</v>
      </c>
      <c r="M30" s="233" t="s">
        <v>152</v>
      </c>
      <c r="N30" s="233" t="s">
        <v>152</v>
      </c>
      <c r="O30" s="230" t="s">
        <v>152</v>
      </c>
      <c r="P30" s="233" t="s">
        <v>152</v>
      </c>
      <c r="Q30" s="233" t="s">
        <v>152</v>
      </c>
      <c r="R30" s="230" t="s">
        <v>152</v>
      </c>
      <c r="S30" s="233" t="s">
        <v>152</v>
      </c>
      <c r="T30" s="233" t="s">
        <v>152</v>
      </c>
    </row>
    <row r="31" spans="1:20" x14ac:dyDescent="0.25">
      <c r="E31" s="119" t="s">
        <v>239</v>
      </c>
      <c r="F31" s="178">
        <v>750</v>
      </c>
      <c r="G31" s="197">
        <f t="shared" si="2"/>
        <v>75</v>
      </c>
      <c r="H31" s="182">
        <f t="shared" si="1"/>
        <v>50</v>
      </c>
      <c r="I31" s="229" t="s">
        <v>152</v>
      </c>
      <c r="J31" s="232" t="s">
        <v>152</v>
      </c>
      <c r="K31" s="232" t="s">
        <v>152</v>
      </c>
      <c r="L31" s="230" t="s">
        <v>152</v>
      </c>
      <c r="M31" s="232" t="s">
        <v>152</v>
      </c>
      <c r="N31" s="232" t="s">
        <v>152</v>
      </c>
      <c r="O31" s="230" t="s">
        <v>152</v>
      </c>
      <c r="P31" s="232" t="s">
        <v>152</v>
      </c>
      <c r="Q31" s="232" t="s">
        <v>152</v>
      </c>
      <c r="R31" s="230" t="s">
        <v>152</v>
      </c>
      <c r="S31" s="232" t="s">
        <v>152</v>
      </c>
      <c r="T31" s="232" t="s">
        <v>152</v>
      </c>
    </row>
    <row r="32" spans="1:20" ht="19.5" thickBot="1" x14ac:dyDescent="0.35">
      <c r="A32" s="30" t="s">
        <v>232</v>
      </c>
      <c r="B32" s="36"/>
      <c r="C32" s="36"/>
      <c r="E32" s="119" t="s">
        <v>240</v>
      </c>
      <c r="F32" s="178">
        <v>800</v>
      </c>
      <c r="G32" s="221">
        <f t="shared" si="2"/>
        <v>80</v>
      </c>
      <c r="H32" s="180">
        <f t="shared" si="1"/>
        <v>53.33</v>
      </c>
      <c r="I32" s="229" t="s">
        <v>152</v>
      </c>
      <c r="J32" s="234" t="s">
        <v>152</v>
      </c>
      <c r="K32" s="234" t="s">
        <v>152</v>
      </c>
      <c r="L32" s="230" t="s">
        <v>152</v>
      </c>
      <c r="M32" s="234" t="s">
        <v>152</v>
      </c>
      <c r="N32" s="234" t="s">
        <v>152</v>
      </c>
      <c r="O32" s="230" t="s">
        <v>152</v>
      </c>
      <c r="P32" s="234" t="s">
        <v>152</v>
      </c>
      <c r="Q32" s="234" t="s">
        <v>152</v>
      </c>
      <c r="R32" s="230" t="s">
        <v>152</v>
      </c>
      <c r="S32" s="234" t="s">
        <v>152</v>
      </c>
      <c r="T32" s="234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200">
        <f>B16/B3</f>
        <v>600</v>
      </c>
      <c r="F34" s="201" t="s">
        <v>49</v>
      </c>
      <c r="G34" s="202" t="s">
        <v>52</v>
      </c>
      <c r="M34" s="217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203">
        <f>B17/B4</f>
        <v>1019.9999999999999</v>
      </c>
      <c r="F35" s="204" t="s">
        <v>49</v>
      </c>
      <c r="G35" s="205" t="s">
        <v>53</v>
      </c>
      <c r="M35" s="109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284" t="s">
        <v>267</v>
      </c>
      <c r="B52" s="284"/>
      <c r="C52" s="284"/>
      <c r="D52" s="284"/>
      <c r="E52" s="284"/>
      <c r="F52" s="284"/>
      <c r="G52" s="284"/>
      <c r="H52" s="284"/>
      <c r="I52" s="284"/>
      <c r="J52" s="284"/>
      <c r="K52" s="284"/>
      <c r="L52" s="284"/>
      <c r="M52" s="284"/>
      <c r="N52" s="284"/>
      <c r="O52" s="284"/>
    </row>
    <row r="53" spans="1:15" ht="15" customHeight="1" x14ac:dyDescent="0.25">
      <c r="A53" s="284"/>
      <c r="B53" s="284"/>
      <c r="C53" s="284"/>
      <c r="D53" s="284"/>
      <c r="E53" s="284"/>
      <c r="F53" s="284"/>
      <c r="G53" s="284"/>
      <c r="H53" s="284"/>
      <c r="I53" s="284"/>
      <c r="J53" s="284"/>
      <c r="K53" s="284"/>
      <c r="L53" s="284"/>
      <c r="M53" s="284"/>
      <c r="N53" s="284"/>
      <c r="O53" s="284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43" t="s">
        <v>121</v>
      </c>
      <c r="B57" s="153" t="s">
        <v>122</v>
      </c>
      <c r="C57" s="153" t="s">
        <v>205</v>
      </c>
      <c r="D57" s="154" t="s">
        <v>206</v>
      </c>
      <c r="F57" s="154" t="s">
        <v>202</v>
      </c>
      <c r="G57" s="143" t="s">
        <v>249</v>
      </c>
      <c r="H57" s="144" t="s">
        <v>245</v>
      </c>
      <c r="I57" s="145" t="s">
        <v>246</v>
      </c>
      <c r="K57" s="154" t="s">
        <v>122</v>
      </c>
      <c r="L57" s="143" t="s">
        <v>249</v>
      </c>
      <c r="M57" s="144" t="s">
        <v>247</v>
      </c>
      <c r="N57" s="145" t="s">
        <v>248</v>
      </c>
    </row>
    <row r="58" spans="1:15" x14ac:dyDescent="0.25">
      <c r="A58" s="146" t="s">
        <v>44</v>
      </c>
      <c r="B58" s="155">
        <v>0</v>
      </c>
      <c r="C58" s="156">
        <f>B58/$B$3</f>
        <v>0</v>
      </c>
      <c r="D58" s="157">
        <f>B58/$B$4</f>
        <v>0</v>
      </c>
      <c r="F58" s="237">
        <v>1</v>
      </c>
      <c r="G58" s="146" t="s">
        <v>44</v>
      </c>
      <c r="H58" s="141">
        <f>B3*F58</f>
        <v>10</v>
      </c>
      <c r="I58" s="147">
        <f>B4*F58</f>
        <v>15</v>
      </c>
      <c r="K58" s="236">
        <v>1</v>
      </c>
      <c r="L58" s="146" t="s">
        <v>44</v>
      </c>
      <c r="M58" s="212">
        <f>ROUND((1/B3)*K58,3)</f>
        <v>0.1</v>
      </c>
      <c r="N58" s="213">
        <f>ROUND((1/B4)*K58,3)</f>
        <v>6.7000000000000004E-2</v>
      </c>
    </row>
    <row r="59" spans="1:15" ht="15.75" thickBot="1" x14ac:dyDescent="0.3">
      <c r="A59" s="238" t="s">
        <v>77</v>
      </c>
      <c r="B59" s="239">
        <v>0</v>
      </c>
      <c r="C59" s="240">
        <f>(B59/B16)</f>
        <v>0</v>
      </c>
      <c r="D59" s="241">
        <f>(B59/B17)</f>
        <v>0</v>
      </c>
      <c r="F59" s="254">
        <v>1</v>
      </c>
      <c r="G59" s="238" t="s">
        <v>77</v>
      </c>
      <c r="H59" s="252">
        <f>B16*F59</f>
        <v>6000</v>
      </c>
      <c r="I59" s="253">
        <f>B17*F59</f>
        <v>15299.999999999998</v>
      </c>
      <c r="K59" s="264">
        <v>1</v>
      </c>
      <c r="L59" s="238" t="s">
        <v>77</v>
      </c>
      <c r="M59" s="265">
        <f>ROUND((1/B16)*K59,10)</f>
        <v>1.6666669999999999E-4</v>
      </c>
      <c r="N59" s="266">
        <f>ROUND((1/B17)*K59,5)</f>
        <v>6.9999999999999994E-5</v>
      </c>
    </row>
    <row r="60" spans="1:15" x14ac:dyDescent="0.25">
      <c r="A60" s="146" t="s">
        <v>231</v>
      </c>
      <c r="B60" s="155">
        <v>0</v>
      </c>
      <c r="C60" s="156">
        <f>B60/B34</f>
        <v>0</v>
      </c>
      <c r="D60" s="157">
        <f>B60/B35</f>
        <v>0</v>
      </c>
      <c r="F60" s="237">
        <v>1</v>
      </c>
      <c r="G60" s="146" t="s">
        <v>231</v>
      </c>
      <c r="H60" s="141">
        <f>ROUND((B3/F2)*F60,1)</f>
        <v>1</v>
      </c>
      <c r="I60" s="147">
        <f>(B4/F2)*F60</f>
        <v>1.5</v>
      </c>
      <c r="K60" s="236">
        <v>1</v>
      </c>
      <c r="L60" s="146" t="s">
        <v>231</v>
      </c>
      <c r="M60" s="212">
        <f>G2*K60</f>
        <v>1</v>
      </c>
      <c r="N60" s="213">
        <f>H2*K60</f>
        <v>0.67</v>
      </c>
    </row>
    <row r="61" spans="1:15" x14ac:dyDescent="0.25">
      <c r="A61" s="148" t="s">
        <v>234</v>
      </c>
      <c r="B61" s="158">
        <v>0</v>
      </c>
      <c r="C61" s="159">
        <f>B61/F39</f>
        <v>0</v>
      </c>
      <c r="D61" s="160">
        <f>B61/F40</f>
        <v>0</v>
      </c>
      <c r="F61" s="237">
        <v>1</v>
      </c>
      <c r="G61" s="148" t="s">
        <v>234</v>
      </c>
      <c r="H61" s="142">
        <f>ROUND((B3/F3)*F61,1)</f>
        <v>0.5</v>
      </c>
      <c r="I61" s="149">
        <f>(B4/F3)*F61</f>
        <v>0.75</v>
      </c>
      <c r="K61" s="236">
        <v>1</v>
      </c>
      <c r="L61" s="148" t="s">
        <v>234</v>
      </c>
      <c r="M61" s="211">
        <f>G3*K61</f>
        <v>2</v>
      </c>
      <c r="N61" s="214">
        <f>H3*K61</f>
        <v>1.33</v>
      </c>
    </row>
    <row r="62" spans="1:15" x14ac:dyDescent="0.25">
      <c r="A62" s="146" t="s">
        <v>256</v>
      </c>
      <c r="B62" s="155">
        <v>0</v>
      </c>
      <c r="C62" s="156">
        <f>B62/J39</f>
        <v>0</v>
      </c>
      <c r="D62" s="157">
        <f>B62/J40</f>
        <v>0</v>
      </c>
      <c r="F62" s="237">
        <v>1</v>
      </c>
      <c r="G62" s="146" t="s">
        <v>256</v>
      </c>
      <c r="H62" s="141">
        <f>ROUND((B3/F11)*F62,2)</f>
        <v>0.33</v>
      </c>
      <c r="I62" s="147">
        <f>(B4/F11)*F62</f>
        <v>0.5</v>
      </c>
      <c r="K62" s="236">
        <v>1</v>
      </c>
      <c r="L62" s="146" t="s">
        <v>256</v>
      </c>
      <c r="M62" s="212">
        <f>G11*K62</f>
        <v>3</v>
      </c>
      <c r="N62" s="213">
        <f>H11*K62</f>
        <v>2</v>
      </c>
    </row>
    <row r="63" spans="1:15" ht="15.75" thickBot="1" x14ac:dyDescent="0.3">
      <c r="A63" s="238" t="s">
        <v>257</v>
      </c>
      <c r="B63" s="239">
        <v>0</v>
      </c>
      <c r="C63" s="240">
        <f>B63/N39</f>
        <v>0</v>
      </c>
      <c r="D63" s="241">
        <f>B63/N40</f>
        <v>0</v>
      </c>
      <c r="F63" s="254">
        <v>1</v>
      </c>
      <c r="G63" s="238" t="s">
        <v>257</v>
      </c>
      <c r="H63" s="252">
        <f>ROUND((B3/F12)*F63,2)</f>
        <v>0.2</v>
      </c>
      <c r="I63" s="253">
        <f>(B4/F12)*F63</f>
        <v>0.3</v>
      </c>
      <c r="K63" s="264">
        <v>1</v>
      </c>
      <c r="L63" s="238" t="s">
        <v>257</v>
      </c>
      <c r="M63" s="265">
        <f>G12*K63</f>
        <v>5</v>
      </c>
      <c r="N63" s="266">
        <f>H12*K63</f>
        <v>3.33</v>
      </c>
    </row>
    <row r="64" spans="1:15" x14ac:dyDescent="0.25">
      <c r="A64" s="146" t="s">
        <v>255</v>
      </c>
      <c r="B64" s="155">
        <v>0</v>
      </c>
      <c r="C64" s="156">
        <f>B64/B39</f>
        <v>0</v>
      </c>
      <c r="D64" s="157">
        <f>B64/B40</f>
        <v>0</v>
      </c>
      <c r="F64" s="237">
        <v>1</v>
      </c>
      <c r="G64" s="146" t="s">
        <v>123</v>
      </c>
      <c r="H64" s="141">
        <f>ROUND((B3/F6)*F64,1)</f>
        <v>0.5</v>
      </c>
      <c r="I64" s="147">
        <f>(B4/F6)*F64</f>
        <v>0.75</v>
      </c>
      <c r="K64" s="236">
        <v>1</v>
      </c>
      <c r="L64" s="146" t="s">
        <v>123</v>
      </c>
      <c r="M64" s="212">
        <f>G6*K64</f>
        <v>2</v>
      </c>
      <c r="N64" s="213">
        <f>H6*K64</f>
        <v>1.33</v>
      </c>
    </row>
    <row r="65" spans="1:14" x14ac:dyDescent="0.25">
      <c r="A65" s="148" t="s">
        <v>124</v>
      </c>
      <c r="B65" s="158">
        <v>0</v>
      </c>
      <c r="C65" s="159">
        <f>B65/B44</f>
        <v>0</v>
      </c>
      <c r="D65" s="160">
        <f>B65/B45</f>
        <v>0</v>
      </c>
      <c r="F65" s="237">
        <v>1</v>
      </c>
      <c r="G65" s="148" t="s">
        <v>124</v>
      </c>
      <c r="H65" s="142">
        <f>ROUND((B3/F7)*F65,1)</f>
        <v>0.2</v>
      </c>
      <c r="I65" s="149">
        <f>(B4/F7)*F65</f>
        <v>0.3</v>
      </c>
      <c r="K65" s="236">
        <v>1</v>
      </c>
      <c r="L65" s="148" t="s">
        <v>124</v>
      </c>
      <c r="M65" s="211">
        <f>G7*K65</f>
        <v>5</v>
      </c>
      <c r="N65" s="214">
        <f>H7*K65</f>
        <v>3.33</v>
      </c>
    </row>
    <row r="66" spans="1:14" ht="15.75" thickBot="1" x14ac:dyDescent="0.3">
      <c r="A66" s="242" t="s">
        <v>125</v>
      </c>
      <c r="B66" s="243">
        <v>0</v>
      </c>
      <c r="C66" s="244">
        <f>B66/B49</f>
        <v>0</v>
      </c>
      <c r="D66" s="245">
        <f>B66/B50</f>
        <v>0</v>
      </c>
      <c r="F66" s="254">
        <v>1</v>
      </c>
      <c r="G66" s="242" t="s">
        <v>125</v>
      </c>
      <c r="H66" s="255">
        <f>ROUND((B3/F8)*F66,1)</f>
        <v>0.1</v>
      </c>
      <c r="I66" s="256">
        <f>(B4/F8)*F66</f>
        <v>0.15</v>
      </c>
      <c r="K66" s="264">
        <v>1</v>
      </c>
      <c r="L66" s="242" t="s">
        <v>125</v>
      </c>
      <c r="M66" s="267">
        <f>G8*K66</f>
        <v>10</v>
      </c>
      <c r="N66" s="268">
        <f>H8*K66</f>
        <v>6.67</v>
      </c>
    </row>
    <row r="67" spans="1:14" x14ac:dyDescent="0.25">
      <c r="A67" s="148" t="s">
        <v>204</v>
      </c>
      <c r="B67" s="158">
        <v>0</v>
      </c>
      <c r="C67" s="159">
        <f t="shared" ref="C67:C83" si="3">G16*B67</f>
        <v>0</v>
      </c>
      <c r="D67" s="160">
        <f t="shared" ref="D67:D83" si="4">H16*B67</f>
        <v>0</v>
      </c>
      <c r="F67" s="237">
        <v>1</v>
      </c>
      <c r="G67" s="148" t="s">
        <v>204</v>
      </c>
      <c r="H67" s="142">
        <f>ROUND(F67/G16,3)</f>
        <v>0.5</v>
      </c>
      <c r="I67" s="149">
        <f>ROUND(F67/H16,3)</f>
        <v>0.752</v>
      </c>
      <c r="K67" s="236">
        <v>1</v>
      </c>
      <c r="L67" s="148" t="s">
        <v>204</v>
      </c>
      <c r="M67" s="211">
        <f t="shared" ref="M67:M83" si="5">G16*K67</f>
        <v>2</v>
      </c>
      <c r="N67" s="214">
        <f t="shared" ref="N67:N83" si="6">H16*K67</f>
        <v>1.33</v>
      </c>
    </row>
    <row r="68" spans="1:14" x14ac:dyDescent="0.25">
      <c r="A68" s="246" t="s">
        <v>207</v>
      </c>
      <c r="B68" s="161">
        <v>0</v>
      </c>
      <c r="C68" s="248">
        <f t="shared" si="3"/>
        <v>0</v>
      </c>
      <c r="D68" s="249">
        <f t="shared" si="4"/>
        <v>0</v>
      </c>
      <c r="F68" s="257">
        <v>1</v>
      </c>
      <c r="G68" s="246" t="s">
        <v>207</v>
      </c>
      <c r="H68" s="258">
        <f>ROUND(F68/G17,3)</f>
        <v>0.28599999999999998</v>
      </c>
      <c r="I68" s="259">
        <f>ROUND(F68/H17,3)</f>
        <v>0.42899999999999999</v>
      </c>
      <c r="K68" s="269">
        <v>1</v>
      </c>
      <c r="L68" s="246" t="s">
        <v>207</v>
      </c>
      <c r="M68" s="270">
        <f t="shared" si="5"/>
        <v>3.5</v>
      </c>
      <c r="N68" s="271">
        <f t="shared" si="6"/>
        <v>2.33</v>
      </c>
    </row>
    <row r="69" spans="1:14" x14ac:dyDescent="0.25">
      <c r="A69" s="148" t="s">
        <v>208</v>
      </c>
      <c r="B69" s="158">
        <v>0</v>
      </c>
      <c r="C69" s="159">
        <f t="shared" si="3"/>
        <v>0</v>
      </c>
      <c r="D69" s="160">
        <f t="shared" si="4"/>
        <v>0</v>
      </c>
      <c r="F69" s="237">
        <v>1</v>
      </c>
      <c r="G69" s="148" t="s">
        <v>208</v>
      </c>
      <c r="H69" s="142">
        <f t="shared" ref="H69:H83" si="7">ROUND(F69/G18,3)</f>
        <v>0.25</v>
      </c>
      <c r="I69" s="149">
        <f t="shared" ref="I69:I83" si="8">ROUND(F69/H18,3)</f>
        <v>0.375</v>
      </c>
      <c r="K69" s="236">
        <v>1</v>
      </c>
      <c r="L69" s="148" t="s">
        <v>208</v>
      </c>
      <c r="M69" s="211">
        <f t="shared" si="5"/>
        <v>4</v>
      </c>
      <c r="N69" s="214">
        <f t="shared" si="6"/>
        <v>2.67</v>
      </c>
    </row>
    <row r="70" spans="1:14" x14ac:dyDescent="0.25">
      <c r="A70" s="146" t="s">
        <v>209</v>
      </c>
      <c r="B70" s="155">
        <v>0</v>
      </c>
      <c r="C70" s="156">
        <f t="shared" si="3"/>
        <v>0</v>
      </c>
      <c r="D70" s="157">
        <f t="shared" si="4"/>
        <v>0</v>
      </c>
      <c r="F70" s="237">
        <v>1</v>
      </c>
      <c r="G70" s="146" t="s">
        <v>209</v>
      </c>
      <c r="H70" s="141">
        <f t="shared" si="7"/>
        <v>0.2</v>
      </c>
      <c r="I70" s="147">
        <f t="shared" si="8"/>
        <v>0.3</v>
      </c>
      <c r="K70" s="236">
        <v>1</v>
      </c>
      <c r="L70" s="146" t="s">
        <v>209</v>
      </c>
      <c r="M70" s="212">
        <f t="shared" si="5"/>
        <v>5</v>
      </c>
      <c r="N70" s="213">
        <f t="shared" si="6"/>
        <v>3.33</v>
      </c>
    </row>
    <row r="71" spans="1:14" x14ac:dyDescent="0.25">
      <c r="A71" s="150" t="s">
        <v>210</v>
      </c>
      <c r="B71" s="247">
        <v>0</v>
      </c>
      <c r="C71" s="162">
        <f t="shared" si="3"/>
        <v>0</v>
      </c>
      <c r="D71" s="163">
        <f t="shared" si="4"/>
        <v>0</v>
      </c>
      <c r="F71" s="257">
        <v>1</v>
      </c>
      <c r="G71" s="150" t="s">
        <v>210</v>
      </c>
      <c r="H71" s="151">
        <f t="shared" si="7"/>
        <v>0.125</v>
      </c>
      <c r="I71" s="152">
        <f t="shared" si="8"/>
        <v>0.188</v>
      </c>
      <c r="K71" s="269">
        <v>1</v>
      </c>
      <c r="L71" s="150" t="s">
        <v>210</v>
      </c>
      <c r="M71" s="215">
        <f t="shared" si="5"/>
        <v>8</v>
      </c>
      <c r="N71" s="216">
        <f t="shared" si="6"/>
        <v>5.33</v>
      </c>
    </row>
    <row r="72" spans="1:14" x14ac:dyDescent="0.25">
      <c r="A72" s="146" t="s">
        <v>211</v>
      </c>
      <c r="B72" s="155">
        <v>0</v>
      </c>
      <c r="C72" s="156">
        <f t="shared" si="3"/>
        <v>0</v>
      </c>
      <c r="D72" s="157">
        <f t="shared" si="4"/>
        <v>0</v>
      </c>
      <c r="F72" s="237">
        <v>1</v>
      </c>
      <c r="G72" s="146" t="s">
        <v>211</v>
      </c>
      <c r="H72" s="141">
        <f t="shared" si="7"/>
        <v>0.1</v>
      </c>
      <c r="I72" s="147">
        <f t="shared" si="8"/>
        <v>0.15</v>
      </c>
      <c r="K72" s="236">
        <v>1</v>
      </c>
      <c r="L72" s="146" t="s">
        <v>211</v>
      </c>
      <c r="M72" s="212">
        <f t="shared" si="5"/>
        <v>10</v>
      </c>
      <c r="N72" s="213">
        <f t="shared" si="6"/>
        <v>6.67</v>
      </c>
    </row>
    <row r="73" spans="1:14" x14ac:dyDescent="0.25">
      <c r="A73" s="148" t="s">
        <v>212</v>
      </c>
      <c r="B73" s="158">
        <v>0</v>
      </c>
      <c r="C73" s="159">
        <f t="shared" si="3"/>
        <v>0</v>
      </c>
      <c r="D73" s="160">
        <f t="shared" si="4"/>
        <v>0</v>
      </c>
      <c r="F73" s="237">
        <v>1</v>
      </c>
      <c r="G73" s="148" t="s">
        <v>212</v>
      </c>
      <c r="H73" s="142">
        <f t="shared" si="7"/>
        <v>7.0999999999999994E-2</v>
      </c>
      <c r="I73" s="149">
        <f t="shared" si="8"/>
        <v>0.107</v>
      </c>
      <c r="K73" s="236">
        <v>1</v>
      </c>
      <c r="L73" s="148" t="s">
        <v>212</v>
      </c>
      <c r="M73" s="211">
        <f>G22*K73</f>
        <v>14</v>
      </c>
      <c r="N73" s="214">
        <f t="shared" si="6"/>
        <v>9.33</v>
      </c>
    </row>
    <row r="74" spans="1:14" x14ac:dyDescent="0.25">
      <c r="A74" s="246" t="s">
        <v>213</v>
      </c>
      <c r="B74" s="161">
        <v>0</v>
      </c>
      <c r="C74" s="248">
        <f t="shared" si="3"/>
        <v>0</v>
      </c>
      <c r="D74" s="249">
        <f t="shared" si="4"/>
        <v>0</v>
      </c>
      <c r="F74" s="257">
        <v>1</v>
      </c>
      <c r="G74" s="246" t="s">
        <v>213</v>
      </c>
      <c r="H74" s="258">
        <f t="shared" si="7"/>
        <v>5.7000000000000002E-2</v>
      </c>
      <c r="I74" s="259">
        <f t="shared" si="8"/>
        <v>8.5999999999999993E-2</v>
      </c>
      <c r="K74" s="269">
        <v>1</v>
      </c>
      <c r="L74" s="246" t="s">
        <v>213</v>
      </c>
      <c r="M74" s="270">
        <f t="shared" si="5"/>
        <v>17.5</v>
      </c>
      <c r="N74" s="271">
        <f t="shared" si="6"/>
        <v>11.67</v>
      </c>
    </row>
    <row r="75" spans="1:14" x14ac:dyDescent="0.25">
      <c r="A75" s="148" t="s">
        <v>214</v>
      </c>
      <c r="B75" s="158">
        <v>0</v>
      </c>
      <c r="C75" s="159">
        <f t="shared" si="3"/>
        <v>0</v>
      </c>
      <c r="D75" s="160">
        <f t="shared" si="4"/>
        <v>0</v>
      </c>
      <c r="F75" s="237">
        <v>1</v>
      </c>
      <c r="G75" s="148" t="s">
        <v>214</v>
      </c>
      <c r="H75" s="142">
        <f t="shared" si="7"/>
        <v>2.9000000000000001E-2</v>
      </c>
      <c r="I75" s="149">
        <f t="shared" si="8"/>
        <v>4.2999999999999997E-2</v>
      </c>
      <c r="K75" s="236">
        <v>1</v>
      </c>
      <c r="L75" s="148" t="s">
        <v>214</v>
      </c>
      <c r="M75" s="211">
        <f t="shared" si="5"/>
        <v>35</v>
      </c>
      <c r="N75" s="214">
        <f t="shared" si="6"/>
        <v>23.33</v>
      </c>
    </row>
    <row r="76" spans="1:14" x14ac:dyDescent="0.25">
      <c r="A76" s="146" t="s">
        <v>215</v>
      </c>
      <c r="B76" s="155">
        <v>0</v>
      </c>
      <c r="C76" s="156">
        <f t="shared" si="3"/>
        <v>0</v>
      </c>
      <c r="D76" s="157">
        <f t="shared" si="4"/>
        <v>0</v>
      </c>
      <c r="F76" s="237">
        <v>1</v>
      </c>
      <c r="G76" s="146" t="s">
        <v>215</v>
      </c>
      <c r="H76" s="141">
        <f t="shared" si="7"/>
        <v>2.5000000000000001E-2</v>
      </c>
      <c r="I76" s="147">
        <f t="shared" si="8"/>
        <v>3.6999999999999998E-2</v>
      </c>
      <c r="K76" s="236">
        <v>1</v>
      </c>
      <c r="L76" s="146" t="s">
        <v>215</v>
      </c>
      <c r="M76" s="212">
        <f t="shared" si="5"/>
        <v>40</v>
      </c>
      <c r="N76" s="213">
        <f t="shared" si="6"/>
        <v>26.67</v>
      </c>
    </row>
    <row r="77" spans="1:14" x14ac:dyDescent="0.25">
      <c r="A77" s="150" t="s">
        <v>216</v>
      </c>
      <c r="B77" s="161">
        <v>0</v>
      </c>
      <c r="C77" s="162">
        <f t="shared" si="3"/>
        <v>0</v>
      </c>
      <c r="D77" s="163">
        <f t="shared" si="4"/>
        <v>0</v>
      </c>
      <c r="F77" s="257">
        <v>1</v>
      </c>
      <c r="G77" s="150" t="s">
        <v>216</v>
      </c>
      <c r="H77" s="151">
        <f t="shared" si="7"/>
        <v>2.1999999999999999E-2</v>
      </c>
      <c r="I77" s="152">
        <f t="shared" si="8"/>
        <v>3.3000000000000002E-2</v>
      </c>
      <c r="K77" s="269">
        <v>1</v>
      </c>
      <c r="L77" s="150" t="s">
        <v>216</v>
      </c>
      <c r="M77" s="215">
        <f t="shared" si="5"/>
        <v>45</v>
      </c>
      <c r="N77" s="216">
        <f t="shared" si="6"/>
        <v>30</v>
      </c>
    </row>
    <row r="78" spans="1:14" x14ac:dyDescent="0.25">
      <c r="A78" s="246" t="s">
        <v>220</v>
      </c>
      <c r="B78" s="247">
        <v>0</v>
      </c>
      <c r="C78" s="248">
        <f t="shared" si="3"/>
        <v>0</v>
      </c>
      <c r="D78" s="249">
        <f t="shared" si="4"/>
        <v>0</v>
      </c>
      <c r="F78" s="260">
        <v>1</v>
      </c>
      <c r="G78" s="261" t="s">
        <v>220</v>
      </c>
      <c r="H78" s="262">
        <f t="shared" si="7"/>
        <v>1.7999999999999999E-2</v>
      </c>
      <c r="I78" s="263">
        <f t="shared" si="8"/>
        <v>2.7E-2</v>
      </c>
      <c r="K78" s="272">
        <v>1</v>
      </c>
      <c r="L78" s="261" t="s">
        <v>220</v>
      </c>
      <c r="M78" s="273">
        <f t="shared" si="5"/>
        <v>55</v>
      </c>
      <c r="N78" s="274">
        <f t="shared" si="6"/>
        <v>36.67</v>
      </c>
    </row>
    <row r="79" spans="1:14" x14ac:dyDescent="0.25">
      <c r="A79" s="148" t="s">
        <v>241</v>
      </c>
      <c r="B79" s="155">
        <v>0</v>
      </c>
      <c r="C79" s="159">
        <f t="shared" si="3"/>
        <v>0</v>
      </c>
      <c r="D79" s="160">
        <f t="shared" si="4"/>
        <v>0</v>
      </c>
      <c r="F79" s="237">
        <v>1</v>
      </c>
      <c r="G79" s="148" t="s">
        <v>241</v>
      </c>
      <c r="H79" s="142">
        <f t="shared" si="7"/>
        <v>1.7000000000000001E-2</v>
      </c>
      <c r="I79" s="149">
        <f t="shared" si="8"/>
        <v>2.5000000000000001E-2</v>
      </c>
      <c r="K79" s="236">
        <v>1</v>
      </c>
      <c r="L79" s="148" t="s">
        <v>241</v>
      </c>
      <c r="M79" s="211">
        <f t="shared" si="5"/>
        <v>60</v>
      </c>
      <c r="N79" s="214">
        <f t="shared" si="6"/>
        <v>40</v>
      </c>
    </row>
    <row r="80" spans="1:14" x14ac:dyDescent="0.25">
      <c r="A80" s="146" t="s">
        <v>242</v>
      </c>
      <c r="B80" s="158">
        <v>0</v>
      </c>
      <c r="C80" s="156">
        <f t="shared" si="3"/>
        <v>0</v>
      </c>
      <c r="D80" s="157">
        <f t="shared" si="4"/>
        <v>0</v>
      </c>
      <c r="F80" s="237">
        <v>1</v>
      </c>
      <c r="G80" s="146" t="s">
        <v>242</v>
      </c>
      <c r="H80" s="141">
        <f t="shared" si="7"/>
        <v>1.4999999999999999E-2</v>
      </c>
      <c r="I80" s="147">
        <f t="shared" si="8"/>
        <v>2.3E-2</v>
      </c>
      <c r="K80" s="236">
        <v>1</v>
      </c>
      <c r="L80" s="146" t="s">
        <v>242</v>
      </c>
      <c r="M80" s="212">
        <f t="shared" si="5"/>
        <v>65</v>
      </c>
      <c r="N80" s="213">
        <f t="shared" si="6"/>
        <v>43.33</v>
      </c>
    </row>
    <row r="81" spans="1:14" x14ac:dyDescent="0.25">
      <c r="A81" s="148" t="s">
        <v>243</v>
      </c>
      <c r="B81" s="155">
        <v>0</v>
      </c>
      <c r="C81" s="159">
        <f t="shared" si="3"/>
        <v>0</v>
      </c>
      <c r="D81" s="160">
        <f t="shared" si="4"/>
        <v>0</v>
      </c>
      <c r="F81" s="237">
        <v>1</v>
      </c>
      <c r="G81" s="148" t="s">
        <v>243</v>
      </c>
      <c r="H81" s="142">
        <f t="shared" si="7"/>
        <v>1.4E-2</v>
      </c>
      <c r="I81" s="149">
        <f t="shared" si="8"/>
        <v>2.1000000000000001E-2</v>
      </c>
      <c r="K81" s="236">
        <v>1</v>
      </c>
      <c r="L81" s="148" t="s">
        <v>243</v>
      </c>
      <c r="M81" s="211">
        <f t="shared" si="5"/>
        <v>70</v>
      </c>
      <c r="N81" s="214">
        <f t="shared" si="6"/>
        <v>46.67</v>
      </c>
    </row>
    <row r="82" spans="1:14" x14ac:dyDescent="0.25">
      <c r="A82" s="146" t="s">
        <v>244</v>
      </c>
      <c r="B82" s="158">
        <v>0</v>
      </c>
      <c r="C82" s="156">
        <f t="shared" si="3"/>
        <v>0</v>
      </c>
      <c r="D82" s="157">
        <f t="shared" si="4"/>
        <v>0</v>
      </c>
      <c r="F82" s="237">
        <v>1</v>
      </c>
      <c r="G82" s="146" t="s">
        <v>244</v>
      </c>
      <c r="H82" s="141">
        <f t="shared" si="7"/>
        <v>1.2999999999999999E-2</v>
      </c>
      <c r="I82" s="147">
        <f t="shared" si="8"/>
        <v>0.02</v>
      </c>
      <c r="K82" s="236">
        <v>1</v>
      </c>
      <c r="L82" s="146" t="s">
        <v>244</v>
      </c>
      <c r="M82" s="212">
        <f t="shared" si="5"/>
        <v>75</v>
      </c>
      <c r="N82" s="213">
        <f t="shared" si="6"/>
        <v>50</v>
      </c>
    </row>
    <row r="83" spans="1:14" ht="15.75" thickBot="1" x14ac:dyDescent="0.3">
      <c r="A83" s="238" t="s">
        <v>250</v>
      </c>
      <c r="B83" s="239">
        <v>0</v>
      </c>
      <c r="C83" s="240">
        <f t="shared" si="3"/>
        <v>0</v>
      </c>
      <c r="D83" s="241">
        <f t="shared" si="4"/>
        <v>0</v>
      </c>
      <c r="F83" s="254">
        <v>1</v>
      </c>
      <c r="G83" s="238" t="s">
        <v>250</v>
      </c>
      <c r="H83" s="252">
        <f t="shared" si="7"/>
        <v>1.2999999999999999E-2</v>
      </c>
      <c r="I83" s="253">
        <f t="shared" si="8"/>
        <v>1.9E-2</v>
      </c>
      <c r="K83" s="264">
        <v>1</v>
      </c>
      <c r="L83" s="238" t="s">
        <v>250</v>
      </c>
      <c r="M83" s="265">
        <f t="shared" si="5"/>
        <v>80</v>
      </c>
      <c r="N83" s="266">
        <f t="shared" si="6"/>
        <v>53.33</v>
      </c>
    </row>
    <row r="84" spans="1:14" x14ac:dyDescent="0.25">
      <c r="A84" s="146" t="s">
        <v>284</v>
      </c>
      <c r="B84" s="111">
        <v>0</v>
      </c>
      <c r="C84" s="156">
        <f>B84*J16</f>
        <v>0</v>
      </c>
      <c r="D84" s="157">
        <f>B84*K16</f>
        <v>0</v>
      </c>
      <c r="F84" s="237">
        <v>1</v>
      </c>
      <c r="G84" s="146" t="s">
        <v>284</v>
      </c>
      <c r="H84" s="141">
        <f>ROUND(F84/J16,2)</f>
        <v>3.53</v>
      </c>
      <c r="I84" s="147">
        <f>ROUND(F84/K16,2)</f>
        <v>9</v>
      </c>
      <c r="K84" s="236">
        <v>1</v>
      </c>
      <c r="L84" s="146" t="s">
        <v>284</v>
      </c>
      <c r="M84" s="212">
        <f>K84*J16</f>
        <v>0.28333333333333333</v>
      </c>
      <c r="N84" s="213">
        <f>K84*K16</f>
        <v>0.11111111111111112</v>
      </c>
    </row>
    <row r="85" spans="1:14" x14ac:dyDescent="0.25">
      <c r="A85" s="150" t="s">
        <v>285</v>
      </c>
      <c r="B85" s="250">
        <v>0</v>
      </c>
      <c r="C85" s="162">
        <f>B85*M16</f>
        <v>0</v>
      </c>
      <c r="D85" s="163">
        <f>B85*N16</f>
        <v>0</v>
      </c>
      <c r="F85" s="257">
        <v>1</v>
      </c>
      <c r="G85" s="150" t="s">
        <v>285</v>
      </c>
      <c r="H85" s="151">
        <f>ROUND(F85/M16,2)</f>
        <v>2</v>
      </c>
      <c r="I85" s="152">
        <f>ROUND(F85/N16,2)</f>
        <v>3</v>
      </c>
      <c r="K85" s="269">
        <v>1</v>
      </c>
      <c r="L85" s="150" t="s">
        <v>285</v>
      </c>
      <c r="M85" s="215">
        <f>K85*M16</f>
        <v>0.5</v>
      </c>
      <c r="N85" s="216">
        <f>K85*N16</f>
        <v>0.33333333333333331</v>
      </c>
    </row>
    <row r="86" spans="1:14" x14ac:dyDescent="0.25">
      <c r="A86" s="146" t="s">
        <v>286</v>
      </c>
      <c r="B86" s="111">
        <v>0</v>
      </c>
      <c r="C86" s="156">
        <f>B86*J17</f>
        <v>0</v>
      </c>
      <c r="D86" s="157">
        <f>B86*K17</f>
        <v>0</v>
      </c>
      <c r="F86" s="237">
        <v>1</v>
      </c>
      <c r="G86" s="146" t="s">
        <v>286</v>
      </c>
      <c r="H86" s="141">
        <f>ROUND(F86/J17,2)</f>
        <v>1.1299999999999999</v>
      </c>
      <c r="I86" s="147">
        <f>ROUND(F86/K17,2)</f>
        <v>2.89</v>
      </c>
      <c r="K86" s="236">
        <v>1</v>
      </c>
      <c r="L86" s="146" t="s">
        <v>286</v>
      </c>
      <c r="M86" s="212">
        <f>K86*J17</f>
        <v>0.8833333333333333</v>
      </c>
      <c r="N86" s="213">
        <f>K86*K17</f>
        <v>0.34640522875816998</v>
      </c>
    </row>
    <row r="87" spans="1:14" x14ac:dyDescent="0.25">
      <c r="A87" s="150" t="s">
        <v>287</v>
      </c>
      <c r="B87" s="250">
        <v>0</v>
      </c>
      <c r="C87" s="162">
        <f>B87*M17</f>
        <v>0</v>
      </c>
      <c r="D87" s="163">
        <f>B87*N17</f>
        <v>0</v>
      </c>
      <c r="F87" s="257">
        <v>1</v>
      </c>
      <c r="G87" s="150" t="s">
        <v>287</v>
      </c>
      <c r="H87" s="151">
        <f>ROUND(F87/M17,2)</f>
        <v>1</v>
      </c>
      <c r="I87" s="152">
        <f>ROUND(F87/N17,2)</f>
        <v>1.5</v>
      </c>
      <c r="K87" s="269">
        <v>1</v>
      </c>
      <c r="L87" s="150" t="s">
        <v>287</v>
      </c>
      <c r="M87" s="215">
        <f>K87*M17</f>
        <v>1</v>
      </c>
      <c r="N87" s="216">
        <f>K87*N17</f>
        <v>0.66666666666666663</v>
      </c>
    </row>
    <row r="88" spans="1:14" x14ac:dyDescent="0.25">
      <c r="A88" s="146" t="s">
        <v>288</v>
      </c>
      <c r="B88" s="111">
        <v>0</v>
      </c>
      <c r="C88" s="156">
        <f>B88*J18</f>
        <v>0</v>
      </c>
      <c r="D88" s="157">
        <f>B88*K18</f>
        <v>0</v>
      </c>
      <c r="F88" s="237">
        <v>1</v>
      </c>
      <c r="G88" s="146" t="s">
        <v>288</v>
      </c>
      <c r="H88" s="141">
        <f>ROUND(F88/J18,2)</f>
        <v>0.6</v>
      </c>
      <c r="I88" s="147">
        <f>ROUND(F88/K18,2)</f>
        <v>1.53</v>
      </c>
      <c r="K88" s="236">
        <v>1</v>
      </c>
      <c r="L88" s="146" t="s">
        <v>288</v>
      </c>
      <c r="M88" s="212">
        <f>K88*J18</f>
        <v>1.6666666666666667</v>
      </c>
      <c r="N88" s="213">
        <f>K88*K18</f>
        <v>0.65359477124183019</v>
      </c>
    </row>
    <row r="89" spans="1:14" x14ac:dyDescent="0.25">
      <c r="A89" s="148" t="s">
        <v>289</v>
      </c>
      <c r="B89" s="111">
        <v>0</v>
      </c>
      <c r="C89" s="159">
        <f>B89*M18</f>
        <v>0</v>
      </c>
      <c r="D89" s="160">
        <f>B89*N18</f>
        <v>0</v>
      </c>
      <c r="F89" s="237">
        <v>1</v>
      </c>
      <c r="G89" s="148" t="s">
        <v>289</v>
      </c>
      <c r="H89" s="142">
        <f>ROUND(F89/M18,2)</f>
        <v>0.6</v>
      </c>
      <c r="I89" s="149">
        <f>ROUND(F89/N18,2)</f>
        <v>1.53</v>
      </c>
      <c r="K89" s="236">
        <v>1</v>
      </c>
      <c r="L89" s="148" t="s">
        <v>289</v>
      </c>
      <c r="M89" s="211">
        <f>K89*M18</f>
        <v>1.6666666666666667</v>
      </c>
      <c r="N89" s="214">
        <f>K89*N18</f>
        <v>0.65359477124183019</v>
      </c>
    </row>
    <row r="90" spans="1:14" x14ac:dyDescent="0.25">
      <c r="A90" s="246" t="s">
        <v>290</v>
      </c>
      <c r="B90" s="250">
        <v>0</v>
      </c>
      <c r="C90" s="248">
        <f>B90*P18</f>
        <v>0</v>
      </c>
      <c r="D90" s="249">
        <f>B90*Q18</f>
        <v>0</v>
      </c>
      <c r="F90" s="257">
        <v>1</v>
      </c>
      <c r="G90" s="246" t="s">
        <v>290</v>
      </c>
      <c r="H90" s="258">
        <f>ROUND(F90/P18,2)</f>
        <v>0.67</v>
      </c>
      <c r="I90" s="259">
        <f>ROUND(F90/Q18,2)</f>
        <v>1</v>
      </c>
      <c r="K90" s="269">
        <v>1</v>
      </c>
      <c r="L90" s="246" t="s">
        <v>290</v>
      </c>
      <c r="M90" s="270">
        <f>K90*P18</f>
        <v>1.5</v>
      </c>
      <c r="N90" s="271">
        <f>K90*Q18</f>
        <v>1</v>
      </c>
    </row>
    <row r="91" spans="1:14" x14ac:dyDescent="0.25">
      <c r="A91" s="148" t="s">
        <v>291</v>
      </c>
      <c r="B91" s="111">
        <v>0</v>
      </c>
      <c r="C91" s="159">
        <f>B91*J19</f>
        <v>0</v>
      </c>
      <c r="D91" s="160">
        <f>B91*K19</f>
        <v>0</v>
      </c>
      <c r="F91" s="237">
        <v>1</v>
      </c>
      <c r="G91" s="148" t="s">
        <v>291</v>
      </c>
      <c r="H91" s="142">
        <f>ROUND(F91/J19,2)</f>
        <v>0.2</v>
      </c>
      <c r="I91" s="149">
        <f>ROUND(F91/K19,2)</f>
        <v>0.51</v>
      </c>
      <c r="K91" s="236">
        <v>1</v>
      </c>
      <c r="L91" s="148" t="s">
        <v>291</v>
      </c>
      <c r="M91" s="211">
        <f>K91*J19</f>
        <v>5</v>
      </c>
      <c r="N91" s="214">
        <f>K91*K19</f>
        <v>1.9607843137254903</v>
      </c>
    </row>
    <row r="92" spans="1:14" x14ac:dyDescent="0.25">
      <c r="A92" s="146" t="s">
        <v>292</v>
      </c>
      <c r="B92" s="111">
        <v>0</v>
      </c>
      <c r="C92" s="156">
        <f>B92*M19</f>
        <v>0</v>
      </c>
      <c r="D92" s="157">
        <f>B92*N19</f>
        <v>0</v>
      </c>
      <c r="F92" s="237">
        <v>1</v>
      </c>
      <c r="G92" s="146" t="s">
        <v>292</v>
      </c>
      <c r="H92" s="141">
        <f>ROUND(F92/M19,2)</f>
        <v>0.2</v>
      </c>
      <c r="I92" s="147">
        <f>ROUND(F92/N19,2)</f>
        <v>0.51</v>
      </c>
      <c r="K92" s="236">
        <v>1</v>
      </c>
      <c r="L92" s="146" t="s">
        <v>292</v>
      </c>
      <c r="M92" s="212">
        <f>K92*M19</f>
        <v>5</v>
      </c>
      <c r="N92" s="213">
        <f>K92*N19</f>
        <v>1.9607843137254903</v>
      </c>
    </row>
    <row r="93" spans="1:14" x14ac:dyDescent="0.25">
      <c r="A93" s="150" t="s">
        <v>293</v>
      </c>
      <c r="B93" s="250">
        <v>0</v>
      </c>
      <c r="C93" s="162">
        <f>B93*P19</f>
        <v>0</v>
      </c>
      <c r="D93" s="163">
        <f>B93*Q19</f>
        <v>0</v>
      </c>
      <c r="F93" s="257">
        <v>1</v>
      </c>
      <c r="G93" s="150" t="s">
        <v>293</v>
      </c>
      <c r="H93" s="151">
        <f>ROUND(F93/P19,2)</f>
        <v>0.67</v>
      </c>
      <c r="I93" s="152">
        <f>ROUND(F93/Q19,2)</f>
        <v>1</v>
      </c>
      <c r="J93" t="s">
        <v>326</v>
      </c>
      <c r="K93" s="269">
        <v>1</v>
      </c>
      <c r="L93" s="150" t="s">
        <v>293</v>
      </c>
      <c r="M93" s="215">
        <f>K93*P19</f>
        <v>1.5</v>
      </c>
      <c r="N93" s="216">
        <f>K93*Q19</f>
        <v>1</v>
      </c>
    </row>
    <row r="94" spans="1:14" x14ac:dyDescent="0.25">
      <c r="A94" s="146" t="s">
        <v>294</v>
      </c>
      <c r="B94" s="111">
        <v>0</v>
      </c>
      <c r="C94" s="156">
        <f>B94*J20</f>
        <v>0</v>
      </c>
      <c r="D94" s="157">
        <f>B94*K20</f>
        <v>0</v>
      </c>
      <c r="F94" s="237">
        <v>1</v>
      </c>
      <c r="G94" s="146" t="s">
        <v>294</v>
      </c>
      <c r="H94" s="141">
        <f>ROUND(F94/J20,2)</f>
        <v>0.1</v>
      </c>
      <c r="I94" s="147">
        <f>ROUND(F94/K20,2)</f>
        <v>0.26</v>
      </c>
      <c r="K94" s="236">
        <v>1</v>
      </c>
      <c r="L94" s="146" t="s">
        <v>294</v>
      </c>
      <c r="M94" s="212">
        <f>K94*J20</f>
        <v>9.6666666666666661</v>
      </c>
      <c r="N94" s="213">
        <f>K94*K20</f>
        <v>3.7908496732026147</v>
      </c>
    </row>
    <row r="95" spans="1:14" x14ac:dyDescent="0.25">
      <c r="A95" s="148" t="s">
        <v>295</v>
      </c>
      <c r="B95" s="111">
        <v>0</v>
      </c>
      <c r="C95" s="159">
        <f>B95*M20</f>
        <v>0</v>
      </c>
      <c r="D95" s="160">
        <f>B95*N20</f>
        <v>0</v>
      </c>
      <c r="F95" s="237">
        <v>1</v>
      </c>
      <c r="G95" s="148" t="s">
        <v>295</v>
      </c>
      <c r="H95" s="142">
        <f>ROUND(F95/M20,2)</f>
        <v>0.1</v>
      </c>
      <c r="I95" s="149">
        <f>ROUND(F95/N20,2)</f>
        <v>0.26</v>
      </c>
      <c r="K95" s="236">
        <v>1</v>
      </c>
      <c r="L95" s="148" t="s">
        <v>295</v>
      </c>
      <c r="M95" s="211">
        <f>K95*M20</f>
        <v>9.6666666666666661</v>
      </c>
      <c r="N95" s="214">
        <f>K95*N20</f>
        <v>3.7908496732026147</v>
      </c>
    </row>
    <row r="96" spans="1:14" x14ac:dyDescent="0.25">
      <c r="A96" s="246" t="s">
        <v>296</v>
      </c>
      <c r="B96" s="250">
        <v>0</v>
      </c>
      <c r="C96" s="248">
        <f>B96*P20</f>
        <v>0</v>
      </c>
      <c r="D96" s="249">
        <f>B96*Q20</f>
        <v>0</v>
      </c>
      <c r="F96" s="257">
        <v>1</v>
      </c>
      <c r="G96" s="246" t="s">
        <v>296</v>
      </c>
      <c r="H96" s="258">
        <f>ROUND(F96/P20,2)</f>
        <v>0.67</v>
      </c>
      <c r="I96" s="259">
        <f>ROUND(F96/Q20,2)</f>
        <v>1</v>
      </c>
      <c r="K96" s="269">
        <v>1</v>
      </c>
      <c r="L96" s="246" t="s">
        <v>296</v>
      </c>
      <c r="M96" s="270">
        <f>K96*P20</f>
        <v>1.5</v>
      </c>
      <c r="N96" s="271">
        <f>K96*Q20</f>
        <v>1</v>
      </c>
    </row>
    <row r="97" spans="1:14" x14ac:dyDescent="0.25">
      <c r="A97" s="148" t="s">
        <v>297</v>
      </c>
      <c r="B97" s="111">
        <v>0</v>
      </c>
      <c r="C97" s="159">
        <f>B97*J21</f>
        <v>0</v>
      </c>
      <c r="D97" s="160">
        <f>B97*K21</f>
        <v>0</v>
      </c>
      <c r="F97" s="237">
        <v>1</v>
      </c>
      <c r="G97" s="148" t="s">
        <v>297</v>
      </c>
      <c r="H97" s="142">
        <f>ROUND(F97/J21,4)</f>
        <v>0.08</v>
      </c>
      <c r="I97" s="149">
        <f>ROUND(F97/K21,4)</f>
        <v>0.20399999999999999</v>
      </c>
      <c r="K97" s="236">
        <v>1</v>
      </c>
      <c r="L97" s="148" t="s">
        <v>297</v>
      </c>
      <c r="M97" s="211">
        <f>K97*J21</f>
        <v>12.5</v>
      </c>
      <c r="N97" s="214">
        <f>K97*K21</f>
        <v>4.9019607843137258</v>
      </c>
    </row>
    <row r="98" spans="1:14" x14ac:dyDescent="0.25">
      <c r="A98" s="146" t="s">
        <v>298</v>
      </c>
      <c r="B98" s="111">
        <v>0</v>
      </c>
      <c r="C98" s="156">
        <f>B98*M21</f>
        <v>0</v>
      </c>
      <c r="D98" s="157">
        <f>B98*N21</f>
        <v>0</v>
      </c>
      <c r="F98" s="237">
        <v>1</v>
      </c>
      <c r="G98" s="146" t="s">
        <v>298</v>
      </c>
      <c r="H98" s="141">
        <f>ROUND(F98/M21,4)</f>
        <v>0.08</v>
      </c>
      <c r="I98" s="147">
        <f>ROUND(F98/N21,4)</f>
        <v>0.20399999999999999</v>
      </c>
      <c r="K98" s="236">
        <v>1</v>
      </c>
      <c r="L98" s="146" t="s">
        <v>298</v>
      </c>
      <c r="M98" s="212">
        <f>K98*M21</f>
        <v>12.5</v>
      </c>
      <c r="N98" s="213">
        <f>K98*N21</f>
        <v>4.9019607843137258</v>
      </c>
    </row>
    <row r="99" spans="1:14" x14ac:dyDescent="0.25">
      <c r="A99" s="148" t="s">
        <v>299</v>
      </c>
      <c r="B99" s="111">
        <v>0</v>
      </c>
      <c r="C99" s="159">
        <f>B99*P21</f>
        <v>0</v>
      </c>
      <c r="D99" s="160">
        <f>B99*Q21</f>
        <v>0</v>
      </c>
      <c r="F99" s="237">
        <v>1</v>
      </c>
      <c r="G99" s="148" t="s">
        <v>299</v>
      </c>
      <c r="H99" s="142">
        <f>ROUND(F99/P21,4)</f>
        <v>0.08</v>
      </c>
      <c r="I99" s="149">
        <f>ROUND(F99/Q21,4)</f>
        <v>0.20399999999999999</v>
      </c>
      <c r="K99" s="236">
        <v>1</v>
      </c>
      <c r="L99" s="148" t="s">
        <v>299</v>
      </c>
      <c r="M99" s="211">
        <f>K99*P21</f>
        <v>12.5</v>
      </c>
      <c r="N99" s="214">
        <f>K99*Q21</f>
        <v>4.9019607843137258</v>
      </c>
    </row>
    <row r="100" spans="1:14" x14ac:dyDescent="0.25">
      <c r="A100" s="246" t="s">
        <v>300</v>
      </c>
      <c r="B100" s="250">
        <v>0</v>
      </c>
      <c r="C100" s="248">
        <f>B100*S21</f>
        <v>0</v>
      </c>
      <c r="D100" s="249">
        <f>B100*T21</f>
        <v>0</v>
      </c>
      <c r="F100" s="257">
        <v>1</v>
      </c>
      <c r="G100" s="246" t="s">
        <v>300</v>
      </c>
      <c r="H100" s="258">
        <f>ROUND(F100/S21,4)</f>
        <v>0.22220000000000001</v>
      </c>
      <c r="I100" s="259">
        <f>ROUND(F100/T21,4)</f>
        <v>0.33329999999999999</v>
      </c>
      <c r="K100" s="269">
        <v>1</v>
      </c>
      <c r="L100" s="246" t="s">
        <v>300</v>
      </c>
      <c r="M100" s="270">
        <f>K100*S21</f>
        <v>4.5</v>
      </c>
      <c r="N100" s="271">
        <f>K100*T21</f>
        <v>3</v>
      </c>
    </row>
    <row r="101" spans="1:14" x14ac:dyDescent="0.25">
      <c r="A101" s="148" t="s">
        <v>301</v>
      </c>
      <c r="B101" s="111">
        <v>0</v>
      </c>
      <c r="C101" s="159">
        <f>B101*J22</f>
        <v>0</v>
      </c>
      <c r="D101" s="160">
        <f>B101*K22</f>
        <v>0</v>
      </c>
      <c r="F101" s="237">
        <v>1</v>
      </c>
      <c r="G101" s="148" t="s">
        <v>301</v>
      </c>
      <c r="H101" s="142">
        <f>ROUND(F101/J22,4)</f>
        <v>7.4999999999999997E-2</v>
      </c>
      <c r="I101" s="149">
        <f>ROUND(F101/K22,4)</f>
        <v>0.1913</v>
      </c>
      <c r="K101" s="236">
        <v>1</v>
      </c>
      <c r="L101" s="148" t="s">
        <v>301</v>
      </c>
      <c r="M101" s="211">
        <f>K101*J22</f>
        <v>13.333333333333334</v>
      </c>
      <c r="N101" s="214">
        <f>K101*K22</f>
        <v>5.2287581699346415</v>
      </c>
    </row>
    <row r="102" spans="1:14" x14ac:dyDescent="0.25">
      <c r="A102" s="146" t="s">
        <v>302</v>
      </c>
      <c r="B102" s="111">
        <v>0</v>
      </c>
      <c r="C102" s="156">
        <f>B102*M22</f>
        <v>0</v>
      </c>
      <c r="D102" s="157">
        <f>B102*N22</f>
        <v>0</v>
      </c>
      <c r="F102" s="237">
        <v>1</v>
      </c>
      <c r="G102" s="146" t="s">
        <v>302</v>
      </c>
      <c r="H102" s="141">
        <f>ROUND(F102/M22,4)</f>
        <v>7.4999999999999997E-2</v>
      </c>
      <c r="I102" s="147">
        <f>ROUND(F102/N22,4)</f>
        <v>0.1913</v>
      </c>
      <c r="K102" s="236">
        <v>1</v>
      </c>
      <c r="L102" s="146" t="s">
        <v>302</v>
      </c>
      <c r="M102" s="212">
        <f>K102*M22</f>
        <v>13.333333333333334</v>
      </c>
      <c r="N102" s="213">
        <f>K102*N22</f>
        <v>5.2287581699346415</v>
      </c>
    </row>
    <row r="103" spans="1:14" x14ac:dyDescent="0.25">
      <c r="A103" s="148" t="s">
        <v>303</v>
      </c>
      <c r="B103" s="111">
        <v>0</v>
      </c>
      <c r="C103" s="159">
        <f>B103*P22</f>
        <v>0</v>
      </c>
      <c r="D103" s="160">
        <f>B103*Q22</f>
        <v>0</v>
      </c>
      <c r="F103" s="237">
        <v>1</v>
      </c>
      <c r="G103" s="148" t="s">
        <v>303</v>
      </c>
      <c r="H103" s="142">
        <f>ROUND(F103/P22,4)</f>
        <v>7.4999999999999997E-2</v>
      </c>
      <c r="I103" s="149">
        <f>ROUND(F103/Q22,4)</f>
        <v>0.1913</v>
      </c>
      <c r="K103" s="236">
        <v>1</v>
      </c>
      <c r="L103" s="148" t="s">
        <v>303</v>
      </c>
      <c r="M103" s="211">
        <f>K103*P22</f>
        <v>13.333333333333334</v>
      </c>
      <c r="N103" s="214">
        <f>K103*Q22</f>
        <v>5.2287581699346415</v>
      </c>
    </row>
    <row r="104" spans="1:14" x14ac:dyDescent="0.25">
      <c r="A104" s="246" t="s">
        <v>304</v>
      </c>
      <c r="B104" s="250">
        <v>0</v>
      </c>
      <c r="C104" s="248">
        <f>B104*S22</f>
        <v>0</v>
      </c>
      <c r="D104" s="249">
        <f>B104*T22</f>
        <v>0</v>
      </c>
      <c r="F104" s="257">
        <v>1</v>
      </c>
      <c r="G104" s="246" t="s">
        <v>304</v>
      </c>
      <c r="H104" s="258">
        <f>ROUND(F104/S22,4)</f>
        <v>0.22220000000000001</v>
      </c>
      <c r="I104" s="259">
        <f>ROUND(F104/T22,4)</f>
        <v>0.33329999999999999</v>
      </c>
      <c r="K104" s="269">
        <v>1</v>
      </c>
      <c r="L104" s="246" t="s">
        <v>304</v>
      </c>
      <c r="M104" s="270">
        <f>K104*S22</f>
        <v>4.5</v>
      </c>
      <c r="N104" s="271">
        <f>K104*T22</f>
        <v>3</v>
      </c>
    </row>
    <row r="105" spans="1:14" x14ac:dyDescent="0.25">
      <c r="A105" s="148" t="s">
        <v>305</v>
      </c>
      <c r="B105" s="111">
        <v>0</v>
      </c>
      <c r="C105" s="159">
        <f>B105*J23</f>
        <v>0</v>
      </c>
      <c r="D105" s="160">
        <f>B105*K23</f>
        <v>0</v>
      </c>
      <c r="F105" s="237">
        <v>1</v>
      </c>
      <c r="G105" s="148" t="s">
        <v>305</v>
      </c>
      <c r="H105" s="142">
        <f>ROUND(F105/J23,4)</f>
        <v>7.0599999999999996E-2</v>
      </c>
      <c r="I105" s="149">
        <f>ROUND(F105/K23,4)</f>
        <v>0.18</v>
      </c>
      <c r="K105" s="236">
        <v>1</v>
      </c>
      <c r="L105" s="148" t="s">
        <v>305</v>
      </c>
      <c r="M105" s="211">
        <f>K105*J23</f>
        <v>14.166666666666666</v>
      </c>
      <c r="N105" s="214">
        <f>K105*K23</f>
        <v>5.5555555555555562</v>
      </c>
    </row>
    <row r="106" spans="1:14" x14ac:dyDescent="0.25">
      <c r="A106" s="146" t="s">
        <v>306</v>
      </c>
      <c r="B106" s="111">
        <v>0</v>
      </c>
      <c r="C106" s="156">
        <f>B106*M23</f>
        <v>0</v>
      </c>
      <c r="D106" s="157">
        <f>B106*N23</f>
        <v>0</v>
      </c>
      <c r="F106" s="237">
        <v>1</v>
      </c>
      <c r="G106" s="146" t="s">
        <v>306</v>
      </c>
      <c r="H106" s="141">
        <f>ROUND(F106/M23,4)</f>
        <v>7.0599999999999996E-2</v>
      </c>
      <c r="I106" s="147">
        <f>ROUND(F106/N23,4)</f>
        <v>0.18</v>
      </c>
      <c r="K106" s="236">
        <v>1</v>
      </c>
      <c r="L106" s="146" t="s">
        <v>306</v>
      </c>
      <c r="M106" s="212">
        <f>K106*M23</f>
        <v>14.166666666666666</v>
      </c>
      <c r="N106" s="213">
        <f>K106*N23</f>
        <v>5.5555555555555562</v>
      </c>
    </row>
    <row r="107" spans="1:14" x14ac:dyDescent="0.25">
      <c r="A107" s="148" t="s">
        <v>307</v>
      </c>
      <c r="B107" s="111">
        <v>0</v>
      </c>
      <c r="C107" s="159">
        <f>B107*P23</f>
        <v>0</v>
      </c>
      <c r="D107" s="160">
        <f>B107*Q23</f>
        <v>0</v>
      </c>
      <c r="F107" s="237">
        <v>1</v>
      </c>
      <c r="G107" s="148" t="s">
        <v>307</v>
      </c>
      <c r="H107" s="142">
        <f>ROUND(F107/P23,4)</f>
        <v>7.0599999999999996E-2</v>
      </c>
      <c r="I107" s="149">
        <f>ROUND(F107/Q23,4)</f>
        <v>0.18</v>
      </c>
      <c r="K107" s="236">
        <v>1</v>
      </c>
      <c r="L107" s="148" t="s">
        <v>307</v>
      </c>
      <c r="M107" s="211">
        <f>K107*P23</f>
        <v>14.166666666666666</v>
      </c>
      <c r="N107" s="214">
        <f>K107*Q23</f>
        <v>5.5555555555555562</v>
      </c>
    </row>
    <row r="108" spans="1:14" x14ac:dyDescent="0.25">
      <c r="A108" s="246" t="s">
        <v>308</v>
      </c>
      <c r="B108" s="250">
        <v>0</v>
      </c>
      <c r="C108" s="248">
        <f>B108*S23</f>
        <v>0</v>
      </c>
      <c r="D108" s="249">
        <f>B108*T23</f>
        <v>0</v>
      </c>
      <c r="F108" s="257">
        <v>1</v>
      </c>
      <c r="G108" s="246" t="s">
        <v>308</v>
      </c>
      <c r="H108" s="258">
        <f>ROUND(F108/S23,4)</f>
        <v>0.22220000000000001</v>
      </c>
      <c r="I108" s="259">
        <f>ROUND(F108/T23,4)</f>
        <v>0.33329999999999999</v>
      </c>
      <c r="K108" s="269">
        <v>1</v>
      </c>
      <c r="L108" s="246" t="s">
        <v>308</v>
      </c>
      <c r="M108" s="270">
        <f>K108*S23</f>
        <v>4.5</v>
      </c>
      <c r="N108" s="271">
        <f>K108*T23</f>
        <v>3</v>
      </c>
    </row>
    <row r="109" spans="1:14" x14ac:dyDescent="0.25">
      <c r="A109" s="148" t="s">
        <v>309</v>
      </c>
      <c r="B109" s="111">
        <v>0</v>
      </c>
      <c r="C109" s="159">
        <f>B109*J24</f>
        <v>0</v>
      </c>
      <c r="D109" s="160">
        <f>B109*K24</f>
        <v>0</v>
      </c>
      <c r="F109" s="237">
        <v>1</v>
      </c>
      <c r="G109" s="148" t="s">
        <v>309</v>
      </c>
      <c r="H109" s="142">
        <f>ROUND(F109/J24,4)</f>
        <v>6.3200000000000006E-2</v>
      </c>
      <c r="I109" s="149">
        <f>ROUND(F109/K24,4)</f>
        <v>0.16109999999999999</v>
      </c>
      <c r="K109" s="236">
        <v>1</v>
      </c>
      <c r="L109" s="148" t="s">
        <v>309</v>
      </c>
      <c r="M109" s="211">
        <f>K109*J24</f>
        <v>15.833333333333334</v>
      </c>
      <c r="N109" s="214">
        <f>K109*K24</f>
        <v>6.2091503267973867</v>
      </c>
    </row>
    <row r="110" spans="1:14" x14ac:dyDescent="0.25">
      <c r="A110" s="146" t="s">
        <v>310</v>
      </c>
      <c r="B110" s="111">
        <v>0</v>
      </c>
      <c r="C110" s="156">
        <f>B110*M24</f>
        <v>0</v>
      </c>
      <c r="D110" s="157">
        <f>B110*N24</f>
        <v>0</v>
      </c>
      <c r="F110" s="237">
        <v>1</v>
      </c>
      <c r="G110" s="146" t="s">
        <v>310</v>
      </c>
      <c r="H110" s="141">
        <f>ROUND(F110/M24,4)</f>
        <v>6.3200000000000006E-2</v>
      </c>
      <c r="I110" s="147">
        <f>ROUND(F110/N24,4)</f>
        <v>0.16109999999999999</v>
      </c>
      <c r="K110" s="236">
        <v>1</v>
      </c>
      <c r="L110" s="146" t="s">
        <v>310</v>
      </c>
      <c r="M110" s="212">
        <f>K110*M24</f>
        <v>15.833333333333334</v>
      </c>
      <c r="N110" s="213">
        <f>K110*N24</f>
        <v>6.2091503267973867</v>
      </c>
    </row>
    <row r="111" spans="1:14" x14ac:dyDescent="0.25">
      <c r="A111" s="148" t="s">
        <v>311</v>
      </c>
      <c r="B111" s="111">
        <v>0</v>
      </c>
      <c r="C111" s="159">
        <f>B111*P24</f>
        <v>0</v>
      </c>
      <c r="D111" s="160">
        <f>B111*Q24</f>
        <v>0</v>
      </c>
      <c r="F111" s="237">
        <v>1</v>
      </c>
      <c r="G111" s="148" t="s">
        <v>311</v>
      </c>
      <c r="H111" s="142">
        <f>ROUND(F111/P24,4)</f>
        <v>6.3200000000000006E-2</v>
      </c>
      <c r="I111" s="149">
        <f>ROUND(F111/Q24,4)</f>
        <v>0.16109999999999999</v>
      </c>
      <c r="K111" s="236">
        <v>1</v>
      </c>
      <c r="L111" s="148" t="s">
        <v>311</v>
      </c>
      <c r="M111" s="211">
        <f>K111*P24</f>
        <v>15.833333333333334</v>
      </c>
      <c r="N111" s="214">
        <f>K111*Q24</f>
        <v>6.2091503267973867</v>
      </c>
    </row>
    <row r="112" spans="1:14" x14ac:dyDescent="0.25">
      <c r="A112" s="246" t="s">
        <v>312</v>
      </c>
      <c r="B112" s="250">
        <v>0</v>
      </c>
      <c r="C112" s="248">
        <f>B112*S24</f>
        <v>0</v>
      </c>
      <c r="D112" s="249">
        <f>B112*T24</f>
        <v>0</v>
      </c>
      <c r="F112" s="257">
        <v>1</v>
      </c>
      <c r="G112" s="246" t="s">
        <v>312</v>
      </c>
      <c r="H112" s="258">
        <f>ROUND(F112/S24,4)</f>
        <v>0.22220000000000001</v>
      </c>
      <c r="I112" s="259">
        <f>ROUND(F112/T24,4)</f>
        <v>0.33329999999999999</v>
      </c>
      <c r="K112" s="269">
        <v>1</v>
      </c>
      <c r="L112" s="246" t="s">
        <v>312</v>
      </c>
      <c r="M112" s="270">
        <f>K112*S24</f>
        <v>4.5</v>
      </c>
      <c r="N112" s="271">
        <f>K112*T24</f>
        <v>3</v>
      </c>
    </row>
    <row r="113" spans="1:14" x14ac:dyDescent="0.25">
      <c r="A113" s="148" t="s">
        <v>313</v>
      </c>
      <c r="B113" s="111">
        <v>0</v>
      </c>
      <c r="C113" s="159">
        <f>B113*J25</f>
        <v>0</v>
      </c>
      <c r="D113" s="160">
        <f>B113*K25</f>
        <v>0</v>
      </c>
      <c r="F113" s="237">
        <v>1</v>
      </c>
      <c r="G113" s="148" t="s">
        <v>313</v>
      </c>
      <c r="H113" s="142">
        <f>ROUND(F113/J25,4)</f>
        <v>4.4400000000000002E-2</v>
      </c>
      <c r="I113" s="149">
        <f>ROUND(F113/K25,4)</f>
        <v>0.1133</v>
      </c>
      <c r="K113" s="236">
        <v>1</v>
      </c>
      <c r="L113" s="148" t="s">
        <v>313</v>
      </c>
      <c r="M113" s="211">
        <f>K113*J25</f>
        <v>22.5</v>
      </c>
      <c r="N113" s="214">
        <f>K113*K25</f>
        <v>8.8235294117647065</v>
      </c>
    </row>
    <row r="114" spans="1:14" x14ac:dyDescent="0.25">
      <c r="A114" s="146" t="s">
        <v>314</v>
      </c>
      <c r="B114" s="111">
        <v>0</v>
      </c>
      <c r="C114" s="156">
        <f>B114*M25</f>
        <v>0</v>
      </c>
      <c r="D114" s="157">
        <f>B114*N25</f>
        <v>0</v>
      </c>
      <c r="F114" s="237">
        <v>1</v>
      </c>
      <c r="G114" s="146" t="s">
        <v>314</v>
      </c>
      <c r="H114" s="141">
        <f>ROUND(F114/M25,4)</f>
        <v>4.4400000000000002E-2</v>
      </c>
      <c r="I114" s="147">
        <f>ROUND(F114/N25,4)</f>
        <v>0.1133</v>
      </c>
      <c r="K114" s="236">
        <v>1</v>
      </c>
      <c r="L114" s="146" t="s">
        <v>314</v>
      </c>
      <c r="M114" s="212">
        <f>K114*M25</f>
        <v>22.5</v>
      </c>
      <c r="N114" s="213">
        <f>K114*N25</f>
        <v>8.8235294117647065</v>
      </c>
    </row>
    <row r="115" spans="1:14" x14ac:dyDescent="0.25">
      <c r="A115" s="148" t="s">
        <v>315</v>
      </c>
      <c r="B115" s="111">
        <v>0</v>
      </c>
      <c r="C115" s="159">
        <f>B115*P25</f>
        <v>0</v>
      </c>
      <c r="D115" s="160">
        <f>B115*Q25</f>
        <v>0</v>
      </c>
      <c r="F115" s="237">
        <v>1</v>
      </c>
      <c r="G115" s="148" t="s">
        <v>315</v>
      </c>
      <c r="H115" s="142">
        <f>ROUND(F115/P25,4)</f>
        <v>4.4400000000000002E-2</v>
      </c>
      <c r="I115" s="149">
        <f>ROUND(F115/Q25,4)</f>
        <v>0.1133</v>
      </c>
      <c r="K115" s="236">
        <v>1</v>
      </c>
      <c r="L115" s="148" t="s">
        <v>315</v>
      </c>
      <c r="M115" s="211">
        <f>K115*P25</f>
        <v>22.5</v>
      </c>
      <c r="N115" s="214">
        <f>K115*Q25</f>
        <v>8.8235294117647065</v>
      </c>
    </row>
    <row r="116" spans="1:14" x14ac:dyDescent="0.25">
      <c r="A116" s="246" t="s">
        <v>316</v>
      </c>
      <c r="B116" s="250">
        <v>0</v>
      </c>
      <c r="C116" s="248">
        <f>B116*S25</f>
        <v>0</v>
      </c>
      <c r="D116" s="249">
        <f>B116*T25</f>
        <v>0</v>
      </c>
      <c r="F116" s="257">
        <v>1</v>
      </c>
      <c r="G116" s="246" t="s">
        <v>316</v>
      </c>
      <c r="H116" s="258">
        <f>ROUND(F116/S25,4)</f>
        <v>0.22220000000000001</v>
      </c>
      <c r="I116" s="259">
        <f>ROUND(F116/T25,4)</f>
        <v>0.33329999999999999</v>
      </c>
      <c r="K116" s="269">
        <v>1</v>
      </c>
      <c r="L116" s="246" t="s">
        <v>316</v>
      </c>
      <c r="M116" s="270">
        <f>K116*S25</f>
        <v>4.5</v>
      </c>
      <c r="N116" s="271">
        <f>K116*T25</f>
        <v>3</v>
      </c>
    </row>
    <row r="117" spans="1:14" x14ac:dyDescent="0.25">
      <c r="A117" s="148" t="s">
        <v>317</v>
      </c>
      <c r="B117" s="111">
        <v>0</v>
      </c>
      <c r="C117" s="159">
        <f>B117*J26</f>
        <v>0</v>
      </c>
      <c r="D117" s="160">
        <f>B117*K26</f>
        <v>0</v>
      </c>
      <c r="F117" s="237">
        <v>1</v>
      </c>
      <c r="G117" s="148" t="s">
        <v>317</v>
      </c>
      <c r="H117" s="142">
        <f>ROUND(F117/J26,4)</f>
        <v>3.8699999999999998E-2</v>
      </c>
      <c r="I117" s="149">
        <f>ROUND(F117/K26,4)</f>
        <v>9.8699999999999996E-2</v>
      </c>
      <c r="K117" s="236">
        <v>1</v>
      </c>
      <c r="L117" s="148" t="s">
        <v>317</v>
      </c>
      <c r="M117" s="211">
        <f>K117*J26</f>
        <v>25.833333333333332</v>
      </c>
      <c r="N117" s="214">
        <f>K117*K26</f>
        <v>10.130718954248367</v>
      </c>
    </row>
    <row r="118" spans="1:14" x14ac:dyDescent="0.25">
      <c r="A118" s="235" t="s">
        <v>318</v>
      </c>
      <c r="B118" s="111">
        <v>0</v>
      </c>
      <c r="C118" s="156">
        <f>B118*M26</f>
        <v>0</v>
      </c>
      <c r="D118" s="157">
        <f>B118*N26</f>
        <v>0</v>
      </c>
      <c r="F118" s="237">
        <v>1</v>
      </c>
      <c r="G118" s="235" t="s">
        <v>318</v>
      </c>
      <c r="H118" s="141">
        <f>ROUND(F118/M26,4)</f>
        <v>3.8699999999999998E-2</v>
      </c>
      <c r="I118" s="147">
        <f>ROUND(F118/N26,4)</f>
        <v>9.8699999999999996E-2</v>
      </c>
      <c r="K118" s="236">
        <v>1</v>
      </c>
      <c r="L118" s="235" t="s">
        <v>318</v>
      </c>
      <c r="M118" s="212">
        <f>K118*M26</f>
        <v>25.833333333333332</v>
      </c>
      <c r="N118" s="213">
        <f>K118*N26</f>
        <v>10.130718954248367</v>
      </c>
    </row>
    <row r="119" spans="1:14" x14ac:dyDescent="0.25">
      <c r="A119" s="148" t="s">
        <v>319</v>
      </c>
      <c r="B119" s="111">
        <v>0</v>
      </c>
      <c r="C119" s="159">
        <f>B119*P26</f>
        <v>0</v>
      </c>
      <c r="D119" s="160">
        <f>B119*Q26</f>
        <v>0</v>
      </c>
      <c r="F119" s="237">
        <v>1</v>
      </c>
      <c r="G119" s="148" t="s">
        <v>319</v>
      </c>
      <c r="H119" s="142">
        <f>ROUND(F119/P26,4)</f>
        <v>3.8699999999999998E-2</v>
      </c>
      <c r="I119" s="149">
        <f>ROUND(F119/Q26,4)</f>
        <v>9.8699999999999996E-2</v>
      </c>
      <c r="K119" s="236">
        <v>1</v>
      </c>
      <c r="L119" s="148" t="s">
        <v>319</v>
      </c>
      <c r="M119" s="211">
        <f>K119*P26</f>
        <v>25.833333333333332</v>
      </c>
      <c r="N119" s="214">
        <f>K119*Q26</f>
        <v>10.130718954248367</v>
      </c>
    </row>
    <row r="120" spans="1:14" x14ac:dyDescent="0.25">
      <c r="A120" s="246" t="s">
        <v>320</v>
      </c>
      <c r="B120" s="250">
        <v>0</v>
      </c>
      <c r="C120" s="248">
        <f>B120*S26</f>
        <v>0</v>
      </c>
      <c r="D120" s="249">
        <f>B120*T26</f>
        <v>0</v>
      </c>
      <c r="F120" s="257">
        <v>1</v>
      </c>
      <c r="G120" s="246" t="s">
        <v>320</v>
      </c>
      <c r="H120" s="258">
        <f>ROUND(F120/S26,4)</f>
        <v>0.22220000000000001</v>
      </c>
      <c r="I120" s="259">
        <f>ROUND(F120/T26,4)</f>
        <v>0.33329999999999999</v>
      </c>
      <c r="K120" s="269">
        <v>1</v>
      </c>
      <c r="L120" s="246" t="s">
        <v>320</v>
      </c>
      <c r="M120" s="270">
        <f>K120*S26</f>
        <v>4.5</v>
      </c>
      <c r="N120" s="271">
        <f>K120*T26</f>
        <v>3</v>
      </c>
    </row>
    <row r="121" spans="1:14" x14ac:dyDescent="0.25">
      <c r="A121" s="148" t="s">
        <v>321</v>
      </c>
      <c r="B121" s="111">
        <v>0</v>
      </c>
      <c r="C121" s="159">
        <f>B121*J27</f>
        <v>0</v>
      </c>
      <c r="D121" s="160">
        <f>B121*K27</f>
        <v>0</v>
      </c>
      <c r="F121" s="237">
        <v>1</v>
      </c>
      <c r="G121" s="148" t="s">
        <v>321</v>
      </c>
      <c r="H121" s="142">
        <f>ROUND(F121/J27,4)</f>
        <v>0.02</v>
      </c>
      <c r="I121" s="149">
        <f>ROUND(F121/K27,4)</f>
        <v>5.0999999999999997E-2</v>
      </c>
      <c r="K121" s="236">
        <v>1</v>
      </c>
      <c r="L121" s="148" t="s">
        <v>321</v>
      </c>
      <c r="M121" s="211">
        <f>K121*J27</f>
        <v>50</v>
      </c>
      <c r="N121" s="214">
        <f>K121*K27</f>
        <v>19.607843137254903</v>
      </c>
    </row>
    <row r="122" spans="1:14" x14ac:dyDescent="0.25">
      <c r="A122" s="146" t="s">
        <v>322</v>
      </c>
      <c r="B122" s="111">
        <v>0</v>
      </c>
      <c r="C122" s="156">
        <f>B122*M27</f>
        <v>0</v>
      </c>
      <c r="D122" s="157">
        <f>B122*N27</f>
        <v>0</v>
      </c>
      <c r="F122" s="237">
        <v>1</v>
      </c>
      <c r="G122" s="146" t="s">
        <v>322</v>
      </c>
      <c r="H122" s="141">
        <f>ROUND(F122/M27,4)</f>
        <v>0.02</v>
      </c>
      <c r="I122" s="147">
        <f>ROUND(F122/N27,4)</f>
        <v>5.0999999999999997E-2</v>
      </c>
      <c r="K122" s="236">
        <v>1</v>
      </c>
      <c r="L122" s="146" t="s">
        <v>322</v>
      </c>
      <c r="M122" s="212">
        <f>K122*M27</f>
        <v>50</v>
      </c>
      <c r="N122" s="213">
        <f>K122*N27</f>
        <v>19.607843137254903</v>
      </c>
    </row>
    <row r="123" spans="1:14" x14ac:dyDescent="0.25">
      <c r="A123" s="148" t="s">
        <v>323</v>
      </c>
      <c r="B123" s="111">
        <v>0</v>
      </c>
      <c r="C123" s="159">
        <f>B123*P27</f>
        <v>0</v>
      </c>
      <c r="D123" s="160">
        <f>B123*Q27</f>
        <v>0</v>
      </c>
      <c r="F123" s="237">
        <v>1</v>
      </c>
      <c r="G123" s="148" t="s">
        <v>323</v>
      </c>
      <c r="H123" s="142">
        <f>ROUND(F123/P27,4)</f>
        <v>0.02</v>
      </c>
      <c r="I123" s="149">
        <f>ROUND(F123/Q27,4)</f>
        <v>5.0999999999999997E-2</v>
      </c>
      <c r="K123" s="236">
        <v>1</v>
      </c>
      <c r="L123" s="148" t="s">
        <v>323</v>
      </c>
      <c r="M123" s="211">
        <f>K123*P27</f>
        <v>50</v>
      </c>
      <c r="N123" s="214">
        <f>K123*Q27</f>
        <v>19.607843137254903</v>
      </c>
    </row>
    <row r="124" spans="1:14" x14ac:dyDescent="0.25">
      <c r="A124" s="251" t="s">
        <v>324</v>
      </c>
      <c r="B124" s="250">
        <v>0</v>
      </c>
      <c r="C124" s="248">
        <f>B124*S27</f>
        <v>0</v>
      </c>
      <c r="D124" s="249">
        <f>B124*T27</f>
        <v>0</v>
      </c>
      <c r="F124" s="257">
        <v>1</v>
      </c>
      <c r="G124" s="251" t="s">
        <v>324</v>
      </c>
      <c r="H124" s="258">
        <f>ROUND(F124/S27,4)</f>
        <v>0.22220000000000001</v>
      </c>
      <c r="I124" s="259">
        <f>ROUND(F124/T27,4)</f>
        <v>0.33329999999999999</v>
      </c>
      <c r="K124" s="269">
        <v>1</v>
      </c>
      <c r="L124" s="251" t="s">
        <v>324</v>
      </c>
      <c r="M124" s="270">
        <f>K124*S27</f>
        <v>4.5</v>
      </c>
      <c r="N124" s="271">
        <f>K124*T27</f>
        <v>3</v>
      </c>
    </row>
    <row r="126" spans="1:14" ht="15.75" thickBot="1" x14ac:dyDescent="0.3">
      <c r="A126" s="298"/>
      <c r="B126" s="299"/>
      <c r="C126" s="299"/>
      <c r="D126" s="300"/>
      <c r="F126" s="298" t="s">
        <v>404</v>
      </c>
      <c r="G126" s="299"/>
      <c r="H126" s="300" t="s">
        <v>406</v>
      </c>
    </row>
    <row r="127" spans="1:14" ht="16.5" thickTop="1" thickBot="1" x14ac:dyDescent="0.3">
      <c r="A127" s="292"/>
      <c r="B127" s="39" t="s">
        <v>126</v>
      </c>
      <c r="C127" s="159">
        <f>ROUND(SUM(C58:C124),1)</f>
        <v>0</v>
      </c>
      <c r="D127" s="287">
        <f>ROUND(SUM(D58:D124),1)</f>
        <v>0</v>
      </c>
      <c r="F127" s="285" t="s">
        <v>403</v>
      </c>
      <c r="G127" s="293"/>
      <c r="H127" s="286" t="s">
        <v>405</v>
      </c>
    </row>
    <row r="128" spans="1:14" ht="15.75" thickTop="1" x14ac:dyDescent="0.25">
      <c r="A128" s="288" t="s">
        <v>127</v>
      </c>
      <c r="B128" s="131">
        <v>10</v>
      </c>
      <c r="C128" s="301"/>
      <c r="D128" s="302"/>
      <c r="F128" s="292"/>
      <c r="G128" s="293"/>
      <c r="H128" s="294"/>
    </row>
    <row r="129" spans="1:8" x14ac:dyDescent="0.25">
      <c r="A129" s="289" t="s">
        <v>47</v>
      </c>
      <c r="B129" s="290">
        <f>IFERROR(1-(B128/C127),0)</f>
        <v>0</v>
      </c>
      <c r="C129" s="303"/>
      <c r="D129" s="294"/>
      <c r="F129" s="292"/>
      <c r="G129" s="293"/>
      <c r="H129" s="294"/>
    </row>
    <row r="130" spans="1:8" x14ac:dyDescent="0.25">
      <c r="A130" s="292"/>
      <c r="B130" s="293"/>
      <c r="C130" s="293"/>
      <c r="D130" s="294"/>
      <c r="F130" s="292"/>
      <c r="G130" s="293"/>
      <c r="H130" s="294"/>
    </row>
    <row r="131" spans="1:8" x14ac:dyDescent="0.25">
      <c r="A131" s="295"/>
      <c r="B131" s="296"/>
      <c r="C131" s="296"/>
      <c r="D131" s="297"/>
      <c r="F131" s="295"/>
      <c r="G131" s="296"/>
      <c r="H131" s="297"/>
    </row>
    <row r="132" spans="1:8" x14ac:dyDescent="0.25">
      <c r="F132" s="291" t="s">
        <v>407</v>
      </c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128</xdr:row>
                <xdr:rowOff>76200</xdr:rowOff>
              </from>
              <to>
                <xdr:col>6</xdr:col>
                <xdr:colOff>1390650</xdr:colOff>
                <xdr:row>130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128</xdr:row>
                <xdr:rowOff>76200</xdr:rowOff>
              </from>
              <to>
                <xdr:col>3</xdr:col>
                <xdr:colOff>647700</xdr:colOff>
                <xdr:row>130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G10" sqref="G10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F8AB7AAD-CCBA-4D35-9A0D-E4DC6E01A4E1}">
  <ds:schemaRefs/>
</ds:datastoreItem>
</file>

<file path=customXml/itemProps2.xml><?xml version="1.0" encoding="utf-8"?>
<ds:datastoreItem xmlns:ds="http://schemas.openxmlformats.org/officeDocument/2006/customXml" ds:itemID="{27B0BC59-0E6A-4278-957E-2A6158A5EF58}">
  <ds:schemaRefs/>
</ds:datastoreItem>
</file>

<file path=customXml/itemProps3.xml><?xml version="1.0" encoding="utf-8"?>
<ds:datastoreItem xmlns:ds="http://schemas.openxmlformats.org/officeDocument/2006/customXml" ds:itemID="{CA5FF991-C66A-4AAF-AC09-3E8322DE2999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F92C5DF9-F10E-4F67-A74E-2A3531B26D44}">
  <ds:schemaRefs/>
</ds:datastoreItem>
</file>

<file path=customXml/itemProps6.xml><?xml version="1.0" encoding="utf-8"?>
<ds:datastoreItem xmlns:ds="http://schemas.openxmlformats.org/officeDocument/2006/customXml" ds:itemID="{3B5C8196-2348-4D06-B408-7ECE9A09663C}">
  <ds:schemaRefs/>
</ds:datastoreItem>
</file>

<file path=customXml/itemProps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8.xml><?xml version="1.0" encoding="utf-8"?>
<ds:datastoreItem xmlns:ds="http://schemas.openxmlformats.org/officeDocument/2006/customXml" ds:itemID="{72671333-EA01-4E61-9495-0C521CFF4E42}">
  <ds:schemaRefs/>
</ds:datastoreItem>
</file>

<file path=customXml/itemProps9.xml><?xml version="1.0" encoding="utf-8"?>
<ds:datastoreItem xmlns:ds="http://schemas.openxmlformats.org/officeDocument/2006/customXml" ds:itemID="{E4A9B254-DDD8-464F-AF7A-4D112BB6FD8E}">
  <ds:schemaRefs/>
</ds:datastoreItem>
</file>

<file path=customXml/itemProps10.xml><?xml version="1.0" encoding="utf-8"?>
<ds:datastoreItem xmlns:ds="http://schemas.openxmlformats.org/officeDocument/2006/customXml" ds:itemID="{A502F854-1DC8-4930-AC9B-4F60D9DD5EEF}">
  <ds:schemaRefs/>
</ds:datastoreItem>
</file>

<file path=customXml/itemProps11.xml><?xml version="1.0" encoding="utf-8"?>
<ds:datastoreItem xmlns:ds="http://schemas.openxmlformats.org/officeDocument/2006/customXml" ds:itemID="{14FA3DBF-3D10-4CEC-9C13-2B643DF1E106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14.xml><?xml version="1.0" encoding="utf-8"?>
<ds:datastoreItem xmlns:ds="http://schemas.openxmlformats.org/officeDocument/2006/customXml" ds:itemID="{5C670962-9690-435C-A5BE-6413D7595FD6}">
  <ds:schemaRefs/>
</ds:datastoreItem>
</file>

<file path=customXml/itemProps1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E68C531D-A362-4FEB-8EB6-C7E4117D7A69}">
  <ds:schemaRefs/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09DE11B8-3459-491D-8BA8-7D75F0234420}">
  <ds:schemaRefs/>
</ds:datastoreItem>
</file>

<file path=customXml/itemProps20.xml><?xml version="1.0" encoding="utf-8"?>
<ds:datastoreItem xmlns:ds="http://schemas.openxmlformats.org/officeDocument/2006/customXml" ds:itemID="{457F4C07-1709-4595-8EC4-6C0DABF04268}">
  <ds:schemaRefs/>
</ds:datastoreItem>
</file>

<file path=customXml/itemProps21.xml><?xml version="1.0" encoding="utf-8"?>
<ds:datastoreItem xmlns:ds="http://schemas.openxmlformats.org/officeDocument/2006/customXml" ds:itemID="{C5CBC30E-2F3A-4931-BF4A-9F61DD9D84E2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98F0357-19EF-429B-ABBE-9EE0F18B765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Offer Simulator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2019-08-20T09:28:52Z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