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7" activeTab="11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  <sheet name="OTA" sheetId="60" r:id="rId12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M31" i="57" l="1"/>
  <c r="M146" i="57" s="1"/>
  <c r="H146" i="57" l="1"/>
  <c r="C146" i="57"/>
  <c r="C85" i="57"/>
  <c r="H85" i="57"/>
  <c r="M86" i="57"/>
  <c r="M85" i="57"/>
  <c r="B26" i="57"/>
  <c r="S31" i="57"/>
  <c r="P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M148" i="57" l="1"/>
  <c r="H148" i="57"/>
  <c r="C148" i="57"/>
  <c r="M147" i="57"/>
  <c r="H147" i="57"/>
  <c r="C147" i="57"/>
  <c r="H145" i="57"/>
  <c r="C145" i="57"/>
  <c r="M145" i="57"/>
  <c r="L29" i="56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63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N31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6" i="57" l="1"/>
  <c r="D146" i="57"/>
  <c r="I146" i="57"/>
  <c r="T31" i="57"/>
  <c r="Q31" i="57"/>
  <c r="T30" i="57"/>
  <c r="N144" i="57" s="1"/>
  <c r="Q12" i="54"/>
  <c r="H31" i="57"/>
  <c r="Q30" i="57"/>
  <c r="H65" i="57"/>
  <c r="F43" i="57"/>
  <c r="C65" i="57" s="1"/>
  <c r="K20" i="56"/>
  <c r="M16" i="56"/>
  <c r="M17" i="56"/>
  <c r="D58" i="55" a="1"/>
  <c r="D56" i="55" a="1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C151" i="57" l="1"/>
  <c r="N148" i="57"/>
  <c r="I148" i="57"/>
  <c r="D148" i="57"/>
  <c r="N147" i="57"/>
  <c r="I147" i="57"/>
  <c r="D147" i="57"/>
  <c r="I144" i="57"/>
  <c r="B153" i="57"/>
  <c r="D85" i="57"/>
  <c r="I85" i="57"/>
  <c r="N85" i="57"/>
  <c r="D144" i="57"/>
  <c r="N20" i="57"/>
  <c r="N63" i="57"/>
  <c r="Q27" i="57"/>
  <c r="D130" i="57" s="1"/>
  <c r="Q23" i="57"/>
  <c r="N112" i="57" s="1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D91" i="57" s="1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N124" i="57" s="1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I74" i="57"/>
  <c r="N74" i="57"/>
  <c r="D74" i="57"/>
  <c r="N131" i="57"/>
  <c r="I131" i="57"/>
  <c r="D131" i="57"/>
  <c r="D79" i="57"/>
  <c r="N79" i="57"/>
  <c r="I79" i="57"/>
  <c r="D83" i="57"/>
  <c r="N83" i="57"/>
  <c r="I83" i="57"/>
  <c r="N127" i="57"/>
  <c r="I127" i="57"/>
  <c r="D127" i="57"/>
  <c r="I76" i="57"/>
  <c r="N76" i="57"/>
  <c r="D76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N145" i="57" l="1"/>
  <c r="D145" i="57"/>
  <c r="I145" i="57"/>
  <c r="N91" i="57"/>
  <c r="N110" i="57"/>
  <c r="I112" i="57"/>
  <c r="D112" i="57"/>
  <c r="N132" i="57"/>
  <c r="I91" i="57"/>
  <c r="I130" i="57"/>
  <c r="N130" i="57"/>
  <c r="N134" i="57"/>
  <c r="N114" i="57"/>
  <c r="D114" i="57"/>
  <c r="D123" i="57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D151" i="57" l="1"/>
  <c r="H69" i="55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<sst xmlns="http://schemas.openxmlformats.org/spreadsheetml/2006/main" count="1686" uniqueCount="822">
  <si>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</si>
  <si>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</si>
  <si>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</si>
  <si>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</si>
  <si>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</si>
  <si>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</si>
  <si>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</si>
  <si>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</si>
  <si>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</si>
  <si>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</si>
  <si>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</si>
  <si>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</si>
  <si>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</si>
  <si>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</si>
  <si>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</si>
  <si>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</si>
  <si>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</si>
  <si>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</si>
  <si>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</si>
  <si>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</si>
  <si>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</si>
  <si>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</si>
  <si>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</si>
  <si>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</si>
  <si>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</si>
  <si>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</si>
  <si>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</si>
  <si>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</si>
  <si>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</si>
  <si>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</si>
  <si>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</si>
  <si>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</si>
  <si>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</si>
  <si>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</si>
  <si>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</si>
  <si>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</si>
  <si>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</si>
  <si>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</si>
  <si>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</si>
  <si>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</si>
  <si>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</si>
  <si>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</si>
  <si>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</si>
  <si>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</si>
  <si>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</si>
  <si>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</si>
  <si>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</si>
  <si>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</si>
  <si>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</si>
  <si>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</si>
  <si>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</si>
  <si>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</si>
  <si>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</si>
  <si>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</si>
  <si>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</si>
  <si>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</si>
  <si>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</si>
  <si>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</si>
  <si>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</si>
  <si>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</si>
  <si>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</si>
  <si>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</si>
  <si>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</si>
  <si>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</si>
  <si>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</si>
  <si>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</si>
  <si>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</si>
  <si>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</si>
  <si>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</si>
  <si>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</si>
  <si>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</si>
  <si>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</si>
  <si>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</si>
  <si>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</si>
  <si>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</si>
  <si>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</si>
  <si>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</si>
  <si>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</si>
  <si>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</si>
  <si>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</si>
  <si>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</si>
  <si>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</si>
  <si>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</si>
  <si>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</si>
  <si>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</si>
  <si>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</si>
  <si>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</si>
  <si>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</si>
  <si>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</si>
  <si>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</si>
  <si>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</si>
  <si>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</si>
  <si>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</si>
  <si>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</si>
  <si>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</si>
  <si>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</si>
  <si>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</si>
  <si>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</si>
  <si>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</si>
  <si>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</si>
  <si>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</si>
  <si>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</si>
  <si>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</si>
  <si>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</si>
  <si>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</si>
  <si>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</si>
  <si>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</si>
  <si>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</si>
  <si>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</si>
  <si>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</si>
  <si>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</si>
  <si>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</si>
  <si>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</si>
  <si>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</si>
  <si>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</si>
  <si>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</si>
  <si>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</si>
  <si>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</si>
  <si>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</si>
  <si>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</si>
  <si>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</si>
  <si>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</si>
  <si>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</si>
  <si>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</si>
  <si>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</si>
  <si>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</si>
  <si>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</si>
  <si>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</si>
  <si>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</si>
  <si>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</si>
  <si>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</si>
  <si>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</si>
  <si>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</si>
  <si>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</si>
  <si>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</si>
  <si>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</si>
  <si>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</si>
  <si>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</si>
  <si>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</si>
  <si>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</si>
  <si>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</si>
  <si>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</si>
  <si>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</si>
  <si>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</si>
  <si>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</si>
  <si>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</si>
  <si>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</si>
  <si>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</si>
  <si>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</si>
  <si>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</si>
  <si>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</si>
  <si>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</si>
  <si>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</si>
  <si>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</si>
  <si>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</si>
  <si>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</si>
  <si>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</si>
  <si>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</si>
  <si>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</si>
  <si>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</si>
  <si>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</si>
  <si>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</si>
  <si>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</si>
  <si>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</si>
  <si>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</si>
  <si>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</si>
  <si>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</si>
  <si>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</si>
  <si>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</si>
  <si>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</si>
  <si>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</si>
  <si>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</si>
  <si>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</si>
  <si>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</si>
  <si>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</si>
  <si>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</si>
  <si>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</si>
  <si>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</si>
  <si>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</si>
  <si>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</si>
  <si>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</si>
  <si>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</si>
  <si>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</si>
  <si>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</si>
  <si>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</si>
  <si>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</si>
  <si>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</si>
  <si>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</si>
  <si>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</si>
  <si>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</si>
  <si>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</si>
  <si>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</si>
  <si>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</si>
  <si>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</si>
  <si>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</si>
  <si>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</si>
  <si>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</si>
  <si>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</si>
  <si>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</si>
  <si>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</si>
  <si>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</si>
  <si>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</si>
  <si>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</si>
  <si>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</si>
  <si>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</si>
  <si>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</si>
  <si>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</si>
  <si>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</si>
  <si>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</si>
  <si>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</si>
  <si>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</si>
  <si>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</si>
  <si>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</si>
  <si>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</si>
  <si>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</si>
  <si>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</si>
  <si>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</si>
  <si>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</si>
  <si>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</si>
  <si>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</si>
  <si>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</si>
  <si>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</si>
  <si>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</si>
  <si>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</si>
  <si>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</si>
  <si>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</si>
  <si>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</si>
  <si>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</si>
  <si>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</si>
  <si>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</si>
  <si>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</si>
  <si>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</si>
  <si>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</si>
  <si>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</si>
  <si>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</si>
  <si>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</si>
  <si>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</si>
  <si>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</si>
  <si>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</si>
  <si>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</si>
  <si>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</si>
  <si>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</si>
  <si>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</si>
  <si>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</si>
  <si>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</si>
  <si>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</si>
  <si>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</si>
  <si>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</si>
  <si>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</si>
  <si>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</si>
  <si>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</si>
  <si>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</si>
  <si>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</si>
  <si>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</si>
  <si>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</si>
  <si>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</si>
  <si>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</si>
  <si>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</si>
  <si>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</si>
  <si>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</si>
  <si>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</si>
  <si>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</si>
  <si>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</si>
  <si>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</si>
  <si>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</si>
  <si>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</si>
  <si>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</si>
  <si>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</si>
  <si>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</si>
  <si>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</si>
  <si>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</si>
  <si>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</si>
  <si>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</si>
  <si>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</si>
  <si>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</si>
  <si>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</si>
  <si>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</si>
  <si>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</si>
  <si>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</si>
  <si>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</si>
  <si>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</si>
  <si>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</si>
  <si>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</si>
  <si>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</si>
  <si>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</si>
  <si>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</si>
  <si>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</si>
  <si>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</si>
  <si>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</si>
  <si>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</si>
  <si>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</si>
  <si>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</si>
  <si>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</si>
  <si>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</si>
  <si>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</si>
  <si>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</si>
  <si>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</si>
  <si>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</si>
  <si>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</si>
  <si>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</si>
  <si>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</si>
  <si>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</si>
  <si>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</si>
  <si>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</si>
  <si>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</si>
  <si>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</si>
  <si>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</si>
  <si>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</si>
  <si>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</si>
  <si>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</si>
  <si>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</si>
  <si>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</si>
  <si>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</si>
  <si>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</si>
  <si>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</si>
  <si>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</si>
  <si>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</si>
  <si>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</si>
  <si>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</si>
  <si>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</si>
  <si>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</si>
  <si>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</si>
  <si>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</si>
  <si>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</si>
  <si>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</si>
  <si>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</si>
  <si>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</si>
  <si>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</si>
  <si>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</si>
  <si>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</si>
  <si>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</si>
  <si>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</si>
  <si>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</si>
  <si>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</si>
  <si>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</si>
  <si>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</si>
  <si>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</si>
  <si>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</si>
  <si>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</si>
  <si>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</si>
  <si>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</si>
  <si>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</si>
  <si>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</si>
  <si>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</si>
  <si>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</si>
  <si>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</si>
  <si>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</si>
  <si>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</si>
  <si>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</si>
  <si>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</si>
  <si>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</si>
  <si>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</si>
  <si>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</si>
  <si>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</si>
  <si>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</si>
  <si>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</si>
  <si>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</si>
  <si>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</si>
  <si>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</si>
  <si>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</si>
  <si>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</si>
  <si>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</si>
  <si>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</si>
  <si>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</si>
  <si>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</si>
  <si>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</si>
  <si>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</si>
  <si>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</si>
  <si>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</si>
  <si>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</si>
  <si>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</si>
  <si>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</si>
  <si>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</si>
  <si>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</si>
  <si>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</si>
  <si>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</si>
  <si>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</si>
  <si>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</si>
  <si>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</si>
  <si>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</si>
  <si>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</si>
  <si>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</si>
  <si>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</si>
  <si>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</si>
  <si>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</si>
  <si>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</si>
  <si>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</si>
  <si>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</si>
  <si>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</si>
  <si>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</si>
  <si>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</si>
  <si>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</si>
  <si>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</si>
  <si>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</si>
  <si>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</si>
  <si>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</si>
  <si>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</si>
  <si>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</si>
  <si>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</si>
  <si>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</si>
  <si>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</si>
  <si>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</si>
  <si>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</si>
  <si>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</si>
  <si>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</si>
  <si>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</si>
  <si>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</si>
  <si>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</si>
  <si>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</si>
  <si>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</si>
  <si>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</si>
  <si>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</si>
  <si>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</si>
  <si>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</si>
  <si>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</si>
  <si>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</si>
  <si>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</si>
  <si>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</si>
  <si>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</si>
  <si>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</si>
  <si>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</si>
  <si>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</si>
  <si>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</si>
  <si>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</si>
  <si>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</si>
  <si>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</si>
  <si>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</si>
  <si>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</si>
  <si>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</si>
  <si>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</si>
  <si>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</si>
  <si>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</si>
  <si>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</si>
  <si>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</si>
  <si>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</si>
  <si>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</si>
  <si>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</si>
  <si>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</si>
  <si>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</si>
  <si>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</si>
  <si>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</si>
  <si>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</si>
  <si>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</si>
  <si>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</si>
  <si>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</si>
  <si>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</si>
  <si>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</si>
  <si>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</si>
  <si>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</si>
  <si>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</si>
  <si>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</si>
  <si>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</si>
  <si>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</si>
  <si>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</si>
  <si>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</si>
  <si>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</si>
  <si>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</si>
  <si>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</si>
  <si>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</si>
  <si>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</si>
  <si>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</si>
  <si>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</si>
  <si>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</si>
  <si>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</si>
  <si>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</si>
  <si>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</si>
  <si>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</si>
  <si>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</si>
  <si>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</si>
  <si>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</si>
  <si>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</si>
  <si>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</si>
  <si>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</si>
  <si>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</si>
  <si>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</si>
  <si>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</si>
  <si>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</si>
  <si>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</si>
  <si>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</si>
  <si>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</si>
  <si>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</si>
  <si>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</si>
  <si>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</si>
  <si>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</si>
  <si>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</si>
  <si>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</si>
  <si>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</si>
  <si>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</si>
  <si>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</si>
  <si>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</si>
  <si>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</si>
  <si>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</si>
  <si>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</si>
  <si>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</si>
  <si>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</si>
  <si>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</si>
  <si>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</si>
  <si>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</si>
  <si>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</si>
  <si>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</si>
  <si>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</si>
  <si>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</si>
  <si>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</si>
  <si>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</si>
  <si>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</si>
  <si>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</si>
  <si>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</si>
  <si>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</si>
  <si>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</si>
  <si>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</si>
  <si>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</si>
  <si>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</si>
  <si>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</si>
  <si>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</si>
  <si>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</si>
  <si>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</si>
  <si>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</si>
  <si>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</si>
  <si>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</si>
  <si>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</si>
  <si>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</si>
  <si>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</si>
  <si>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</si>
  <si>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</si>
  <si>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</si>
  <si>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</si>
  <si>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</si>
  <si>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</si>
  <si>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</si>
  <si>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</si>
  <si>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</si>
  <si>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</si>
  <si>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</si>
  <si>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</si>
  <si>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</si>
  <si>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</si>
  <si>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</si>
  <si>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</si>
  <si>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</si>
  <si>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</si>
  <si>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</si>
  <si>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</si>
  <si>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</si>
  <si>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</si>
  <si>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</si>
  <si>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</si>
  <si>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</si>
  <si>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</si>
  <si>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</si>
  <si>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</si>
  <si>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</si>
  <si>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</si>
  <si>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</si>
  <si>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</si>
  <si>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</si>
  <si>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</si>
  <si>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</si>
  <si>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</si>
  <si>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</si>
  <si>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</si>
  <si>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</si>
  <si>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</si>
  <si>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</si>
  <si>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</si>
  <si>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</si>
  <si>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</si>
  <si>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</si>
  <si>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</si>
  <si>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</si>
  <si>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</si>
  <si>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</si>
  <si>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</si>
  <si>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</si>
  <si>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</si>
  <si>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</si>
  <si>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</si>
  <si>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</si>
  <si>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</si>
  <si>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</si>
  <si>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</si>
  <si>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</si>
  <si>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</si>
  <si>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</si>
  <si>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</si>
  <si>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</si>
  <si>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</si>
  <si>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</si>
  <si>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</si>
  <si>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</si>
  <si>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</si>
  <si>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</si>
  <si>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</si>
  <si>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</si>
  <si>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</si>
  <si>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</si>
  <si>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</si>
  <si>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</si>
  <si>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</si>
  <si>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</si>
  <si>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</si>
  <si>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</si>
  <si>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</si>
  <si>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</si>
  <si>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</si>
  <si>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</si>
  <si>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</si>
  <si>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</si>
  <si>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</si>
  <si>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</si>
  <si>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</si>
  <si>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</si>
  <si>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</si>
  <si>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</si>
  <si>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</si>
  <si>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</si>
  <si>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</si>
  <si>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</si>
  <si>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</si>
  <si>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</si>
  <si>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</si>
  <si>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</si>
  <si>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</si>
  <si>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</si>
  <si>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</si>
  <si>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</si>
  <si>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</si>
  <si>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</si>
  <si>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</si>
  <si>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</si>
  <si>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</si>
  <si>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</si>
  <si>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</si>
  <si>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</si>
  <si>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</si>
  <si>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</si>
  <si>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</si>
  <si>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</si>
  <si>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</si>
  <si>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</si>
  <si>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</si>
  <si>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</si>
  <si>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</si>
  <si>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</si>
  <si>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</si>
  <si>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</si>
  <si>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</si>
  <si>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</si>
  <si>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</si>
  <si>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</si>
  <si>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</si>
  <si>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</si>
  <si>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</si>
  <si>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</si>
  <si>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</si>
  <si>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</si>
  <si>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</si>
  <si>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</si>
  <si>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</si>
  <si>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</si>
  <si>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</si>
  <si>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</si>
  <si>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</si>
  <si>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</si>
  <si>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</si>
  <si>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</si>
  <si>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</si>
  <si>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</si>
  <si>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</si>
  <si>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</si>
  <si>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</si>
  <si>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</si>
  <si>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</si>
  <si>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</si>
  <si>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</si>
  <si>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</si>
  <si>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</si>
  <si>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</si>
  <si>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</si>
  <si>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</si>
  <si>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</si>
  <si>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</si>
  <si>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</si>
  <si>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</si>
  <si>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</si>
  <si>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</si>
  <si>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</si>
  <si>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</si>
  <si>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</si>
  <si>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</si>
  <si>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</si>
  <si>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</si>
  <si>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</si>
  <si>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</si>
  <si>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</si>
  <si>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</si>
  <si>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</si>
  <si>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</si>
  <si>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</si>
  <si>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</si>
  <si>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</si>
  <si>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</si>
  <si>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</si>
  <si>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</si>
  <si>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</si>
  <si>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</si>
  <si>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</si>
  <si>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</si>
  <si>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</si>
  <si>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</si>
  <si>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</si>
  <si>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</si>
  <si>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</si>
  <si>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</si>
  <si>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</si>
  <si>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</si>
  <si>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</si>
  <si>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</si>
  <si>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</si>
  <si>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</si>
  <si>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</si>
  <si>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</si>
  <si>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</si>
  <si>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</si>
  <si>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</si>
  <si>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</si>
  <si>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</si>
  <si>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</si>
  <si>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</si>
  <si>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</si>
  <si>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</si>
  <si>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</si>
  <si>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</si>
  <si>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</si>
  <si>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</si>
  <si>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</si>
  <si>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</si>
  <si>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</si>
  <si>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</si>
  <si>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</si>
  <si>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</si>
  <si>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</si>
  <si>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</si>
  <si>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</si>
  <si>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</si>
  <si>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</si>
  <si>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</si>
  <si>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</si>
  <si>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</si>
  <si>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</si>
  <si>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</si>
  <si>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</si>
  <si>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</si>
  <si>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</si>
  <si>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</si>
  <si>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</si>
  <si>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</si>
  <si>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</si>
  <si>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</si>
  <si>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</si>
  <si>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</si>
  <si>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</si>
  <si>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</si>
  <si>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</si>
  <si>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</si>
  <si>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</si>
  <si>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</si>
  <si>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</si>
  <si>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</si>
  <si>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</si>
  <si>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</si>
  <si>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</si>
  <si>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</si>
  <si>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</si>
  <si>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</si>
  <si>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</si>
  <si>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</si>
  <si>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</si>
  <si>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dragon_skeleton</t>
  </si>
  <si>
    <t>dragon_light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</si>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</sst>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7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  <font>
      <sz val="10"/>
      <color theme="1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  <xf numFmtId="0" fontId="26" fillId="46" borderId="73" xfId="0" applyFont="1" applyFill="1" applyBorder="1" applyAlignment="1">
      <alignment horizontal="center" wrapText="1"/>
    </xf>
    <xf numFmtId="0" fontId="26" fillId="44" borderId="72" xfId="0" applyFont="1" applyFill="1" applyBorder="1" applyAlignment="1">
      <alignment horizontal="center" wrapText="1"/>
    </xf>
    <xf numFmtId="0" fontId="26" fillId="44" borderId="74" xfId="0" applyFont="1" applyFill="1" applyBorder="1" applyAlignment="1">
      <alignment horizontal="center" wrapText="1"/>
    </xf>
    <xf numFmtId="0" fontId="26" fillId="46" borderId="77" xfId="0" applyFont="1" applyFill="1" applyBorder="1" applyAlignment="1">
      <alignment horizontal="center" wrapText="1"/>
    </xf>
    <xf numFmtId="0" fontId="26" fillId="44" borderId="80" xfId="0" applyFont="1" applyFill="1" applyBorder="1" applyAlignment="1">
      <alignment horizontal="center" wrapText="1"/>
    </xf>
    <xf numFmtId="0" fontId="26" fillId="44" borderId="78" xfId="0" applyFont="1" applyFill="1" applyBorder="1" applyAlignment="1">
      <alignment horizontal="center" wrapText="1"/>
    </xf>
    <xf numFmtId="0" fontId="6" fillId="28" borderId="9" xfId="0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152</xdr:row>
          <xdr:rowOff>76200</xdr:rowOff>
        </xdr:from>
        <xdr:to>
          <xdr:col>3</xdr:col>
          <xdr:colOff>647700</xdr:colOff>
          <xdr:row>154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152</xdr:row>
          <xdr:rowOff>76200</xdr:rowOff>
        </xdr:from>
        <xdr:to>
          <xdr:col>6</xdr:col>
          <xdr:colOff>1390650</xdr:colOff>
          <xdr:row>154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6" totalsRowShown="0" headerRowDxfId="6" headerRowBorderDxfId="5" tableBorderDxfId="4" totalsRowBorderDxfId="3">
  <autoFilter ref="J4:L56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Q8" sqref="Q8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806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2" workbookViewId="0">
      <selection activeCell="N40" sqref="N40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  <c r="D22" s="100" t="s">
        <v>807</v>
      </c>
    </row>
    <row r="23" spans="1:21">
      <c r="B23" t="s">
        <v>325</v>
      </c>
      <c r="D23" t="s">
        <v>808</v>
      </c>
    </row>
    <row r="24" spans="1:21">
      <c r="B24" t="s">
        <v>326</v>
      </c>
      <c r="D24" t="s">
        <v>809</v>
      </c>
    </row>
    <row r="25" spans="1:21">
      <c r="B25" t="s">
        <v>327</v>
      </c>
      <c r="D25" t="s">
        <v>810</v>
      </c>
    </row>
    <row r="26" spans="1:21">
      <c r="B26" t="s">
        <v>328</v>
      </c>
      <c r="D26" t="s">
        <v>811</v>
      </c>
    </row>
    <row r="27" spans="1:21">
      <c r="B27" t="s">
        <v>329</v>
      </c>
      <c r="D27" t="s">
        <v>812</v>
      </c>
    </row>
    <row r="28" spans="1:21">
      <c r="B28" t="s">
        <v>330</v>
      </c>
      <c r="D28" t="s">
        <v>813</v>
      </c>
    </row>
    <row r="29" spans="1:21">
      <c r="B29" t="s">
        <v>331</v>
      </c>
      <c r="D29" t="s">
        <v>814</v>
      </c>
    </row>
    <row r="30" spans="1:21">
      <c r="B30" t="s">
        <v>332</v>
      </c>
      <c r="D30" t="s">
        <v>815</v>
      </c>
    </row>
    <row r="31" spans="1:21">
      <c r="B31" t="s">
        <v>333</v>
      </c>
      <c r="D31" t="s">
        <v>816</v>
      </c>
    </row>
    <row r="32" spans="1:21">
      <c r="B32" t="s">
        <v>334</v>
      </c>
      <c r="D32" t="s">
        <v>817</v>
      </c>
    </row>
    <row r="33" spans="2:4">
      <c r="B33" t="s">
        <v>335</v>
      </c>
      <c r="D33" t="s">
        <v>818</v>
      </c>
    </row>
    <row r="34" spans="2:4">
      <c r="B34" t="s">
        <v>336</v>
      </c>
    </row>
    <row r="35" spans="2:4">
      <c r="B35" t="s">
        <v>337</v>
      </c>
    </row>
    <row r="36" spans="2:4">
      <c r="B36" t="s">
        <v>338</v>
      </c>
    </row>
    <row r="37" spans="2:4">
      <c r="B37" t="s">
        <v>339</v>
      </c>
    </row>
    <row r="38" spans="2:4">
      <c r="B38" t="s">
        <v>340</v>
      </c>
    </row>
    <row r="39" spans="2:4">
      <c r="B39" t="s">
        <v>341</v>
      </c>
    </row>
    <row r="40" spans="2:4">
      <c r="B40" t="s">
        <v>342</v>
      </c>
    </row>
    <row r="41" spans="2:4">
      <c r="B41" t="s">
        <v>343</v>
      </c>
    </row>
    <row r="42" spans="2:4">
      <c r="B42" t="s">
        <v>344</v>
      </c>
    </row>
    <row r="43" spans="2:4">
      <c r="B43" t="s">
        <v>345</v>
      </c>
    </row>
    <row r="44" spans="2:4">
      <c r="B44" t="s">
        <v>346</v>
      </c>
    </row>
    <row r="45" spans="2:4">
      <c r="B45" t="s">
        <v>347</v>
      </c>
    </row>
    <row r="46" spans="2:4">
      <c r="B46" t="s">
        <v>348</v>
      </c>
    </row>
    <row r="47" spans="2:4">
      <c r="B47" t="s">
        <v>349</v>
      </c>
    </row>
    <row r="48" spans="2:4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85" t="s">
        <v>221</v>
      </c>
      <c r="I9" s="485"/>
      <c r="J9" s="485"/>
      <c r="L9" s="485" t="s">
        <v>224</v>
      </c>
      <c r="M9" s="485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0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777</v>
      </c>
      <c r="B27" s="293">
        <v>8</v>
      </c>
      <c r="C27" s="293">
        <v>5</v>
      </c>
      <c r="E27" s="384" t="s">
        <v>777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57" t="s">
        <v>778</v>
      </c>
      <c r="B28" s="458">
        <v>8</v>
      </c>
      <c r="C28" s="458">
        <v>5</v>
      </c>
      <c r="E28" s="459" t="s">
        <v>778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61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57" t="s">
        <v>402</v>
      </c>
      <c r="B29" s="458">
        <v>8.5</v>
      </c>
      <c r="C29" s="458">
        <v>6</v>
      </c>
      <c r="E29" s="259" t="s">
        <v>402</v>
      </c>
      <c r="F29" s="293">
        <v>75</v>
      </c>
      <c r="G29" s="463">
        <f>missionsDragonRelativeMetrics[[#This Row],[Reward Multiplier]]*$C$5</f>
        <v>15000</v>
      </c>
      <c r="H29" s="463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61">
        <v>3</v>
      </c>
      <c r="K29" s="293">
        <v>6</v>
      </c>
      <c r="L29" s="462">
        <f>COUNTIFS(Table8[MIN TIER],"&lt;="&amp;missionsDragonRelativeMetrics[[#This Row],[Tier]],Table8[MAX TIER],"&gt;="&amp;missionsDragonRelativeMetrics[[#This Row],[Tier]],Table8[DRAGON],"="&amp;"")</f>
        <v>34</v>
      </c>
      <c r="M29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60">
        <f>missionsDragonRelativeMetrics[[#This Row],[General Missions]]+missionsDragonRelativeMetrics[[#This Row],[Dedicated Missions]]</f>
        <v>42</v>
      </c>
    </row>
    <row r="30" spans="1:14">
      <c r="A30" s="457" t="s">
        <v>403</v>
      </c>
      <c r="B30" s="458">
        <v>8.5</v>
      </c>
      <c r="C30" s="458">
        <v>6</v>
      </c>
      <c r="E30" s="384" t="s">
        <v>403</v>
      </c>
      <c r="F30" s="293">
        <v>75</v>
      </c>
      <c r="G30" s="463">
        <f>missionsDragonRelativeMetrics[[#This Row],[Reward Multiplier]]*$C$5</f>
        <v>15000</v>
      </c>
      <c r="H30" s="463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61">
        <v>3</v>
      </c>
      <c r="K30" s="293">
        <v>6</v>
      </c>
      <c r="L30" s="462">
        <f>COUNTIFS(Table8[MIN TIER],"&lt;="&amp;missionsDragonRelativeMetrics[[#This Row],[Tier]],Table8[MAX TIER],"&gt;="&amp;missionsDragonRelativeMetrics[[#This Row],[Tier]],Table8[DRAGON],"="&amp;"")</f>
        <v>34</v>
      </c>
      <c r="M30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60">
        <f>missionsDragonRelativeMetrics[[#This Row],[General Missions]]+missionsDragonRelativeMetrics[[#This Row],[Dedicated Missions]]</f>
        <v>42</v>
      </c>
    </row>
    <row r="31" spans="1:14">
      <c r="A31" s="457" t="s">
        <v>404</v>
      </c>
      <c r="B31" s="458">
        <v>8.5</v>
      </c>
      <c r="C31" s="458">
        <v>6</v>
      </c>
      <c r="E31" s="384" t="s">
        <v>404</v>
      </c>
      <c r="F31" s="293">
        <v>75</v>
      </c>
      <c r="G31" s="463">
        <f>missionsDragonRelativeMetrics[[#This Row],[Reward Multiplier]]*$C$5</f>
        <v>15000</v>
      </c>
      <c r="H31" s="463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61">
        <v>3</v>
      </c>
      <c r="K31" s="293">
        <v>6</v>
      </c>
      <c r="L31" s="462">
        <f>COUNTIFS(Table8[MIN TIER],"&lt;="&amp;missionsDragonRelativeMetrics[[#This Row],[Tier]],Table8[MAX TIER],"&gt;="&amp;missionsDragonRelativeMetrics[[#This Row],[Tier]],Table8[DRAGON],"="&amp;"")</f>
        <v>34</v>
      </c>
      <c r="M31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60">
        <f>missionsDragonRelativeMetrics[[#This Row],[General Missions]]+missionsDragonRelativeMetrics[[#This Row],[Dedicated Missions]]</f>
        <v>42</v>
      </c>
    </row>
    <row r="32" spans="1:14">
      <c r="A32" s="457" t="s">
        <v>405</v>
      </c>
      <c r="B32" s="458">
        <v>8.5</v>
      </c>
      <c r="C32" s="458">
        <v>6</v>
      </c>
      <c r="E32" s="384" t="s">
        <v>405</v>
      </c>
      <c r="F32" s="293">
        <v>75</v>
      </c>
      <c r="G32" s="463">
        <f>missionsDragonRelativeMetrics[[#This Row],[Reward Multiplier]]*$C$5</f>
        <v>15000</v>
      </c>
      <c r="H32" s="463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61">
        <v>3</v>
      </c>
      <c r="K32" s="293">
        <v>6</v>
      </c>
      <c r="L32" s="462">
        <f>COUNTIFS(Table8[MIN TIER],"&lt;="&amp;missionsDragonRelativeMetrics[[#This Row],[Tier]],Table8[MAX TIER],"&gt;="&amp;missionsDragonRelativeMetrics[[#This Row],[Tier]],Table8[DRAGON],"="&amp;"")</f>
        <v>34</v>
      </c>
      <c r="M32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60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63">
        <f>missionsDragonRelativeMetrics[[#This Row],[Reward Multiplier]]*$C$5</f>
        <v>15000</v>
      </c>
      <c r="H33" s="463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61">
        <v>3</v>
      </c>
      <c r="K33" s="293">
        <v>6</v>
      </c>
      <c r="L33" s="462">
        <f>COUNTIFS(Table8[MIN TIER],"&lt;="&amp;missionsDragonRelativeMetrics[[#This Row],[Tier]],Table8[MAX TIER],"&gt;="&amp;missionsDragonRelativeMetrics[[#This Row],[Tier]],Table8[DRAGON],"="&amp;"")</f>
        <v>34</v>
      </c>
      <c r="M33" s="463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60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86" t="s">
        <v>135</v>
      </c>
      <c r="H46" s="486"/>
      <c r="I46" s="487" t="s">
        <v>136</v>
      </c>
      <c r="J46" s="488"/>
      <c r="K46" s="489" t="s">
        <v>137</v>
      </c>
      <c r="L46" s="490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95" t="s">
        <v>424</v>
      </c>
      <c r="C12" s="496"/>
      <c r="D12" s="497"/>
      <c r="J12" s="492" t="s">
        <v>479</v>
      </c>
      <c r="K12" s="493"/>
      <c r="L12" s="492" t="s">
        <v>480</v>
      </c>
      <c r="M12" s="493"/>
      <c r="N12" s="264"/>
      <c r="O12" s="264" t="s">
        <v>487</v>
      </c>
      <c r="P12" s="264"/>
      <c r="Q12" s="269"/>
      <c r="T12" s="498" t="s">
        <v>438</v>
      </c>
      <c r="U12" s="499"/>
      <c r="V12" s="500"/>
      <c r="W12" s="492" t="s">
        <v>444</v>
      </c>
      <c r="X12" s="493"/>
      <c r="Y12" s="492" t="s">
        <v>446</v>
      </c>
      <c r="Z12" s="493"/>
      <c r="AA12" s="492" t="s">
        <v>449</v>
      </c>
      <c r="AB12" s="493"/>
      <c r="AD12" s="492" t="s">
        <v>444</v>
      </c>
      <c r="AE12" s="493"/>
      <c r="AF12" s="492" t="s">
        <v>446</v>
      </c>
      <c r="AG12" s="493"/>
      <c r="AH12" s="492" t="s">
        <v>449</v>
      </c>
      <c r="AI12" s="493"/>
      <c r="AK12" s="492" t="s">
        <v>486</v>
      </c>
      <c r="AL12" s="493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94" t="s">
        <v>425</v>
      </c>
      <c r="C22" s="494"/>
      <c r="D22" s="494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777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778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65">
        <v>38</v>
      </c>
      <c r="Q29" s="271">
        <v>70</v>
      </c>
      <c r="R29" s="312">
        <v>38</v>
      </c>
      <c r="S29" s="318">
        <v>10</v>
      </c>
      <c r="T29" s="466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64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67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64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67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64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67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64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67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91" t="s">
        <v>439</v>
      </c>
      <c r="C60" s="491"/>
      <c r="D60" s="491"/>
      <c r="E60" s="491"/>
      <c r="F60" s="491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63"/>
  <sheetViews>
    <sheetView topLeftCell="A115" workbookViewId="0">
      <selection activeCell="E146" sqref="E146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776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699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700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503" t="s">
        <v>202</v>
      </c>
      <c r="G15" s="504"/>
      <c r="H15" s="505"/>
      <c r="I15" s="503" t="s">
        <v>266</v>
      </c>
      <c r="J15" s="504"/>
      <c r="K15" s="505"/>
      <c r="L15" s="503" t="s">
        <v>277</v>
      </c>
      <c r="M15" s="504"/>
      <c r="N15" s="505"/>
      <c r="O15" s="503" t="s">
        <v>278</v>
      </c>
      <c r="P15" s="504"/>
      <c r="Q15" s="505"/>
      <c r="R15" s="503" t="s">
        <v>279</v>
      </c>
      <c r="S15" s="504"/>
      <c r="T15" s="505"/>
      <c r="U15" s="503" t="s">
        <v>492</v>
      </c>
      <c r="V15" s="504"/>
      <c r="W15" s="505"/>
      <c r="X15" s="503" t="s">
        <v>538</v>
      </c>
      <c r="Y15" s="504"/>
      <c r="Z15" s="505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575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779</v>
      </c>
      <c r="F31" s="161">
        <v>550</v>
      </c>
      <c r="G31" s="171">
        <f>F31/$B$3</f>
        <v>55</v>
      </c>
      <c r="H31" s="163">
        <f>ROUND(F31/$B$4,2)</f>
        <v>36.67</v>
      </c>
      <c r="I31" s="161">
        <v>900000</v>
      </c>
      <c r="J31" s="171">
        <f>(Table9[[#This Row],[Dis. 1 price (SC or HC)]]/($B$17/$B$3))/$B$3</f>
        <v>150</v>
      </c>
      <c r="K31" s="171">
        <f>Table9[[#This Row],[Dis. 1 price (SC or HC)]]/$B$18</f>
        <v>58.82352941176471</v>
      </c>
      <c r="L31" s="484">
        <v>65</v>
      </c>
      <c r="M31" s="171">
        <f>Table9[[#This Row],[Dis. 2 price (SC or HC)]]/$B$3</f>
        <v>6.5</v>
      </c>
      <c r="N31" s="171">
        <f>Table9[[#This Row],[Dis. 2 price (SC or HC)]]/$B$4</f>
        <v>4.333333333333333</v>
      </c>
      <c r="O31" s="484">
        <v>70</v>
      </c>
      <c r="P31" s="171">
        <f>Table9[[#This Row],[Dis. 3 price (SC or HC)]]/$B$3</f>
        <v>7</v>
      </c>
      <c r="Q31" s="171">
        <f>Table9[[#This Row],[Dis. 3 price (SC or HC)]]/$B$4</f>
        <v>4.666666666666667</v>
      </c>
      <c r="R31" s="484">
        <v>75</v>
      </c>
      <c r="S31" s="171">
        <f>Table9[[#This Row],[Dis. 4 price (SC or HC)]]/$B$3</f>
        <v>7.5</v>
      </c>
      <c r="T31" s="171">
        <f>Table9[[#This Row],[Dis. 4 price (SC or HC)]]/$B$4</f>
        <v>5</v>
      </c>
      <c r="U31" s="468" t="s">
        <v>151</v>
      </c>
      <c r="V31" s="207" t="s">
        <v>151</v>
      </c>
      <c r="W31" s="207" t="s">
        <v>151</v>
      </c>
      <c r="X31" s="468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506" t="s">
        <v>263</v>
      </c>
      <c r="B56" s="506"/>
      <c r="C56" s="506"/>
      <c r="D56" s="506"/>
      <c r="E56" s="506"/>
      <c r="F56" s="506"/>
      <c r="G56" s="506"/>
      <c r="H56" s="506"/>
      <c r="I56" s="506"/>
      <c r="J56" s="506"/>
      <c r="K56" s="506"/>
      <c r="L56" s="506"/>
      <c r="M56" s="506"/>
      <c r="N56" s="506"/>
      <c r="O56" s="506"/>
    </row>
    <row r="57" spans="1:15" ht="15" customHeight="1">
      <c r="A57" s="506"/>
      <c r="B57" s="506"/>
      <c r="C57" s="506"/>
      <c r="D57" s="506"/>
      <c r="E57" s="506"/>
      <c r="F57" s="506"/>
      <c r="G57" s="506"/>
      <c r="H57" s="506"/>
      <c r="I57" s="506"/>
      <c r="J57" s="506"/>
      <c r="K57" s="506"/>
      <c r="L57" s="506"/>
      <c r="M57" s="506"/>
      <c r="N57" s="506"/>
      <c r="O57" s="506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776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699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700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685</v>
      </c>
      <c r="B71" s="141">
        <v>0</v>
      </c>
      <c r="C71" s="142">
        <f t="shared" ref="C71:C90" si="3">G17*B71</f>
        <v>0</v>
      </c>
      <c r="D71" s="143">
        <f t="shared" ref="D71:D90" si="4">H17*B71</f>
        <v>0</v>
      </c>
      <c r="F71" s="209">
        <v>1</v>
      </c>
      <c r="G71" s="131" t="s">
        <v>203</v>
      </c>
      <c r="H71" s="125">
        <f t="shared" ref="H71:H90" si="5">ROUND(F71/G17,3)</f>
        <v>1</v>
      </c>
      <c r="I71" s="132">
        <f t="shared" ref="I71:I90" si="6">ROUND(F71/H17,3)</f>
        <v>1.4930000000000001</v>
      </c>
      <c r="K71" s="208">
        <v>1</v>
      </c>
      <c r="L71" s="131" t="s">
        <v>203</v>
      </c>
      <c r="M71" s="192">
        <f t="shared" ref="M71:M90" si="7">G17*K71</f>
        <v>1</v>
      </c>
      <c r="N71" s="195">
        <f t="shared" ref="N71:N90" si="8">H17*K71</f>
        <v>0.67</v>
      </c>
    </row>
    <row r="72" spans="1:14">
      <c r="A72" s="448" t="s">
        <v>686</v>
      </c>
      <c r="B72" s="144">
        <v>0</v>
      </c>
      <c r="C72" s="382">
        <f t="shared" si="3"/>
        <v>0</v>
      </c>
      <c r="D72" s="383">
        <f t="shared" si="4"/>
        <v>0</v>
      </c>
      <c r="F72" s="228">
        <v>1</v>
      </c>
      <c r="G72" s="381" t="s">
        <v>206</v>
      </c>
      <c r="H72" s="398">
        <f t="shared" si="5"/>
        <v>0.28599999999999998</v>
      </c>
      <c r="I72" s="399">
        <f t="shared" si="6"/>
        <v>0.42899999999999999</v>
      </c>
      <c r="K72" s="236">
        <v>1</v>
      </c>
      <c r="L72" s="381" t="s">
        <v>206</v>
      </c>
      <c r="M72" s="412">
        <f t="shared" si="7"/>
        <v>3.5</v>
      </c>
      <c r="N72" s="413">
        <f t="shared" si="8"/>
        <v>2.33</v>
      </c>
    </row>
    <row r="73" spans="1:14">
      <c r="A73" s="449" t="s">
        <v>687</v>
      </c>
      <c r="B73" s="141">
        <v>0</v>
      </c>
      <c r="C73" s="377">
        <f t="shared" si="3"/>
        <v>0</v>
      </c>
      <c r="D73" s="378">
        <f t="shared" si="4"/>
        <v>0</v>
      </c>
      <c r="F73" s="209">
        <v>1</v>
      </c>
      <c r="G73" s="366" t="s">
        <v>207</v>
      </c>
      <c r="H73" s="379">
        <f t="shared" si="5"/>
        <v>0.25</v>
      </c>
      <c r="I73" s="380">
        <f t="shared" si="6"/>
        <v>0.375</v>
      </c>
      <c r="K73" s="208">
        <v>1</v>
      </c>
      <c r="L73" s="366" t="s">
        <v>207</v>
      </c>
      <c r="M73" s="408">
        <f t="shared" si="7"/>
        <v>4</v>
      </c>
      <c r="N73" s="409">
        <f t="shared" si="8"/>
        <v>2.67</v>
      </c>
    </row>
    <row r="74" spans="1:14">
      <c r="A74" s="443" t="s">
        <v>688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208</v>
      </c>
      <c r="H74" s="124">
        <f t="shared" si="5"/>
        <v>0.2</v>
      </c>
      <c r="I74" s="130">
        <f t="shared" si="6"/>
        <v>0.3</v>
      </c>
      <c r="K74" s="208">
        <v>1</v>
      </c>
      <c r="L74" s="129" t="s">
        <v>208</v>
      </c>
      <c r="M74" s="193">
        <f t="shared" si="7"/>
        <v>5</v>
      </c>
      <c r="N74" s="194">
        <f t="shared" si="8"/>
        <v>3.33</v>
      </c>
    </row>
    <row r="75" spans="1:14">
      <c r="A75" s="450" t="s">
        <v>689</v>
      </c>
      <c r="B75" s="219">
        <v>0</v>
      </c>
      <c r="C75" s="373">
        <f t="shared" si="3"/>
        <v>0</v>
      </c>
      <c r="D75" s="374">
        <f t="shared" si="4"/>
        <v>0</v>
      </c>
      <c r="F75" s="228">
        <v>1</v>
      </c>
      <c r="G75" s="372" t="s">
        <v>209</v>
      </c>
      <c r="H75" s="403">
        <f t="shared" si="5"/>
        <v>0.125</v>
      </c>
      <c r="I75" s="404">
        <f t="shared" si="6"/>
        <v>0.188</v>
      </c>
      <c r="K75" s="236">
        <v>1</v>
      </c>
      <c r="L75" s="372" t="s">
        <v>209</v>
      </c>
      <c r="M75" s="375">
        <f t="shared" si="7"/>
        <v>8</v>
      </c>
      <c r="N75" s="376">
        <f t="shared" si="8"/>
        <v>5.33</v>
      </c>
    </row>
    <row r="76" spans="1:14">
      <c r="A76" s="451" t="s">
        <v>690</v>
      </c>
      <c r="B76" s="138">
        <v>0</v>
      </c>
      <c r="C76" s="368">
        <f t="shared" si="3"/>
        <v>0</v>
      </c>
      <c r="D76" s="369">
        <f t="shared" si="4"/>
        <v>0</v>
      </c>
      <c r="F76" s="209">
        <v>1</v>
      </c>
      <c r="G76" s="367" t="s">
        <v>210</v>
      </c>
      <c r="H76" s="370">
        <f t="shared" si="5"/>
        <v>0.1</v>
      </c>
      <c r="I76" s="371">
        <f t="shared" si="6"/>
        <v>0.15</v>
      </c>
      <c r="K76" s="208">
        <v>1</v>
      </c>
      <c r="L76" s="367" t="s">
        <v>210</v>
      </c>
      <c r="M76" s="414">
        <f t="shared" si="7"/>
        <v>10</v>
      </c>
      <c r="N76" s="415">
        <f t="shared" si="8"/>
        <v>6.67</v>
      </c>
    </row>
    <row r="77" spans="1:14">
      <c r="A77" s="445" t="s">
        <v>691</v>
      </c>
      <c r="B77" s="141">
        <v>1</v>
      </c>
      <c r="C77" s="142">
        <f t="shared" si="3"/>
        <v>10</v>
      </c>
      <c r="D77" s="143">
        <f t="shared" si="4"/>
        <v>6.67</v>
      </c>
      <c r="F77" s="209">
        <v>1</v>
      </c>
      <c r="G77" s="131" t="s">
        <v>211</v>
      </c>
      <c r="H77" s="125">
        <f t="shared" si="5"/>
        <v>0.1</v>
      </c>
      <c r="I77" s="132">
        <f t="shared" si="6"/>
        <v>0.15</v>
      </c>
      <c r="K77" s="208">
        <v>1</v>
      </c>
      <c r="L77" s="131" t="s">
        <v>211</v>
      </c>
      <c r="M77" s="192">
        <f t="shared" si="7"/>
        <v>10</v>
      </c>
      <c r="N77" s="195">
        <f t="shared" si="8"/>
        <v>6.67</v>
      </c>
    </row>
    <row r="78" spans="1:14">
      <c r="A78" s="448" t="s">
        <v>692</v>
      </c>
      <c r="B78" s="144">
        <v>0</v>
      </c>
      <c r="C78" s="382">
        <f t="shared" si="3"/>
        <v>0</v>
      </c>
      <c r="D78" s="383">
        <f t="shared" si="4"/>
        <v>0</v>
      </c>
      <c r="F78" s="228">
        <v>1</v>
      </c>
      <c r="G78" s="381" t="s">
        <v>212</v>
      </c>
      <c r="H78" s="398">
        <f t="shared" si="5"/>
        <v>0.1</v>
      </c>
      <c r="I78" s="399">
        <f t="shared" si="6"/>
        <v>0.15</v>
      </c>
      <c r="K78" s="236">
        <v>1</v>
      </c>
      <c r="L78" s="381" t="s">
        <v>212</v>
      </c>
      <c r="M78" s="412">
        <f t="shared" si="7"/>
        <v>10</v>
      </c>
      <c r="N78" s="413">
        <f t="shared" si="8"/>
        <v>6.67</v>
      </c>
    </row>
    <row r="79" spans="1:14">
      <c r="A79" s="449" t="s">
        <v>693</v>
      </c>
      <c r="B79" s="141">
        <v>0</v>
      </c>
      <c r="C79" s="377">
        <f t="shared" si="3"/>
        <v>0</v>
      </c>
      <c r="D79" s="378">
        <f t="shared" si="4"/>
        <v>0</v>
      </c>
      <c r="F79" s="209">
        <v>1</v>
      </c>
      <c r="G79" s="366" t="s">
        <v>213</v>
      </c>
      <c r="H79" s="379">
        <f t="shared" si="5"/>
        <v>0.04</v>
      </c>
      <c r="I79" s="380">
        <f t="shared" si="6"/>
        <v>0.06</v>
      </c>
      <c r="K79" s="208">
        <v>1</v>
      </c>
      <c r="L79" s="366" t="s">
        <v>213</v>
      </c>
      <c r="M79" s="408">
        <f t="shared" si="7"/>
        <v>25</v>
      </c>
      <c r="N79" s="409">
        <f t="shared" si="8"/>
        <v>16.670000000000002</v>
      </c>
    </row>
    <row r="80" spans="1:14">
      <c r="A80" s="443" t="s">
        <v>694</v>
      </c>
      <c r="B80" s="138">
        <v>0</v>
      </c>
      <c r="C80" s="139">
        <f t="shared" si="3"/>
        <v>0</v>
      </c>
      <c r="D80" s="140">
        <f t="shared" si="4"/>
        <v>0</v>
      </c>
      <c r="F80" s="209">
        <v>1</v>
      </c>
      <c r="G80" s="129" t="s">
        <v>214</v>
      </c>
      <c r="H80" s="124">
        <f t="shared" si="5"/>
        <v>0.04</v>
      </c>
      <c r="I80" s="130">
        <f t="shared" si="6"/>
        <v>0.06</v>
      </c>
      <c r="K80" s="208">
        <v>1</v>
      </c>
      <c r="L80" s="129" t="s">
        <v>214</v>
      </c>
      <c r="M80" s="193">
        <f t="shared" si="7"/>
        <v>25</v>
      </c>
      <c r="N80" s="194">
        <f t="shared" si="8"/>
        <v>16.670000000000002</v>
      </c>
    </row>
    <row r="81" spans="1:14">
      <c r="A81" s="450" t="s">
        <v>695</v>
      </c>
      <c r="B81" s="219">
        <v>0</v>
      </c>
      <c r="C81" s="373">
        <f t="shared" si="3"/>
        <v>0</v>
      </c>
      <c r="D81" s="374">
        <f t="shared" si="4"/>
        <v>0</v>
      </c>
      <c r="F81" s="228">
        <v>1</v>
      </c>
      <c r="G81" s="372" t="s">
        <v>215</v>
      </c>
      <c r="H81" s="403">
        <f t="shared" si="5"/>
        <v>0.04</v>
      </c>
      <c r="I81" s="404">
        <f t="shared" si="6"/>
        <v>0.06</v>
      </c>
      <c r="K81" s="236">
        <v>1</v>
      </c>
      <c r="L81" s="372" t="s">
        <v>215</v>
      </c>
      <c r="M81" s="375">
        <f t="shared" si="7"/>
        <v>25</v>
      </c>
      <c r="N81" s="376">
        <f t="shared" si="8"/>
        <v>16.670000000000002</v>
      </c>
    </row>
    <row r="82" spans="1:14">
      <c r="A82" s="451" t="s">
        <v>696</v>
      </c>
      <c r="B82" s="141">
        <v>0</v>
      </c>
      <c r="C82" s="368">
        <f t="shared" si="3"/>
        <v>0</v>
      </c>
      <c r="D82" s="369">
        <f t="shared" si="4"/>
        <v>0</v>
      </c>
      <c r="F82" s="364">
        <v>1</v>
      </c>
      <c r="G82" s="400" t="s">
        <v>219</v>
      </c>
      <c r="H82" s="401">
        <f t="shared" si="5"/>
        <v>1.7999999999999999E-2</v>
      </c>
      <c r="I82" s="402">
        <f t="shared" si="6"/>
        <v>2.7E-2</v>
      </c>
      <c r="K82" s="365">
        <v>1</v>
      </c>
      <c r="L82" s="400" t="s">
        <v>219</v>
      </c>
      <c r="M82" s="416">
        <f t="shared" si="7"/>
        <v>55</v>
      </c>
      <c r="N82" s="417">
        <f t="shared" si="8"/>
        <v>36.67</v>
      </c>
    </row>
    <row r="83" spans="1:14">
      <c r="A83" s="445" t="s">
        <v>697</v>
      </c>
      <c r="B83" s="141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523</v>
      </c>
      <c r="H83" s="125">
        <f t="shared" si="5"/>
        <v>1.7999999999999999E-2</v>
      </c>
      <c r="I83" s="132">
        <f t="shared" si="6"/>
        <v>2.7E-2</v>
      </c>
      <c r="K83" s="208">
        <v>1</v>
      </c>
      <c r="L83" s="131" t="s">
        <v>523</v>
      </c>
      <c r="M83" s="192">
        <f t="shared" si="7"/>
        <v>55</v>
      </c>
      <c r="N83" s="195">
        <f t="shared" si="8"/>
        <v>36.67</v>
      </c>
    </row>
    <row r="84" spans="1:14">
      <c r="A84" s="451" t="s">
        <v>698</v>
      </c>
      <c r="B84" s="138">
        <v>0</v>
      </c>
      <c r="C84" s="368">
        <f t="shared" si="3"/>
        <v>0</v>
      </c>
      <c r="D84" s="369">
        <f t="shared" si="4"/>
        <v>0</v>
      </c>
      <c r="F84" s="209">
        <v>1</v>
      </c>
      <c r="G84" s="367" t="s">
        <v>780</v>
      </c>
      <c r="H84" s="370">
        <f t="shared" si="5"/>
        <v>1.7999999999999999E-2</v>
      </c>
      <c r="I84" s="371">
        <f t="shared" si="6"/>
        <v>2.7E-2</v>
      </c>
      <c r="K84" s="208">
        <v>1</v>
      </c>
      <c r="L84" s="131" t="s">
        <v>780</v>
      </c>
      <c r="M84" s="192">
        <f t="shared" si="7"/>
        <v>55</v>
      </c>
      <c r="N84" s="195">
        <f t="shared" si="8"/>
        <v>36.67</v>
      </c>
    </row>
    <row r="85" spans="1:14">
      <c r="A85" s="451" t="s">
        <v>783</v>
      </c>
      <c r="B85" s="138">
        <v>0</v>
      </c>
      <c r="C85" s="382">
        <f t="shared" si="3"/>
        <v>0</v>
      </c>
      <c r="D85" s="383">
        <f t="shared" si="4"/>
        <v>0</v>
      </c>
      <c r="F85" s="209">
        <v>1</v>
      </c>
      <c r="G85" s="367" t="s">
        <v>781</v>
      </c>
      <c r="H85" s="398">
        <f t="shared" si="5"/>
        <v>1.7999999999999999E-2</v>
      </c>
      <c r="I85" s="399">
        <f t="shared" si="6"/>
        <v>2.7E-2</v>
      </c>
      <c r="K85" s="208">
        <v>1</v>
      </c>
      <c r="L85" s="131" t="s">
        <v>781</v>
      </c>
      <c r="M85" s="192">
        <f t="shared" si="7"/>
        <v>55</v>
      </c>
      <c r="N85" s="195">
        <f t="shared" si="8"/>
        <v>36.67</v>
      </c>
    </row>
    <row r="86" spans="1:14">
      <c r="A86" s="469" t="s">
        <v>402</v>
      </c>
      <c r="B86" s="470">
        <v>0</v>
      </c>
      <c r="C86" s="471">
        <f t="shared" si="3"/>
        <v>0</v>
      </c>
      <c r="D86" s="472">
        <f t="shared" si="4"/>
        <v>0</v>
      </c>
      <c r="F86" s="364">
        <v>1</v>
      </c>
      <c r="G86" s="473" t="s">
        <v>408</v>
      </c>
      <c r="H86" s="474">
        <f t="shared" si="5"/>
        <v>0.1</v>
      </c>
      <c r="I86" s="475">
        <f t="shared" si="6"/>
        <v>0.15</v>
      </c>
      <c r="K86" s="365">
        <v>1</v>
      </c>
      <c r="L86" s="473" t="s">
        <v>240</v>
      </c>
      <c r="M86" s="476">
        <f t="shared" si="7"/>
        <v>10</v>
      </c>
      <c r="N86" s="477">
        <f t="shared" si="8"/>
        <v>6.67</v>
      </c>
    </row>
    <row r="87" spans="1:14">
      <c r="A87" s="443" t="s">
        <v>403</v>
      </c>
      <c r="B87" s="138">
        <v>0</v>
      </c>
      <c r="C87" s="139">
        <f t="shared" si="3"/>
        <v>0</v>
      </c>
      <c r="D87" s="140">
        <f t="shared" si="4"/>
        <v>0</v>
      </c>
      <c r="F87" s="209">
        <v>1</v>
      </c>
      <c r="G87" s="366" t="s">
        <v>409</v>
      </c>
      <c r="H87" s="379">
        <f t="shared" si="5"/>
        <v>0.1</v>
      </c>
      <c r="I87" s="380">
        <f t="shared" si="6"/>
        <v>0.15</v>
      </c>
      <c r="K87" s="208">
        <v>1</v>
      </c>
      <c r="L87" s="129" t="s">
        <v>241</v>
      </c>
      <c r="M87" s="193">
        <f t="shared" si="7"/>
        <v>10</v>
      </c>
      <c r="N87" s="194">
        <f t="shared" si="8"/>
        <v>6.67</v>
      </c>
    </row>
    <row r="88" spans="1:14">
      <c r="A88" s="443" t="s">
        <v>404</v>
      </c>
      <c r="B88" s="101">
        <v>0</v>
      </c>
      <c r="C88" s="139">
        <f t="shared" si="3"/>
        <v>0</v>
      </c>
      <c r="D88" s="140">
        <f t="shared" si="4"/>
        <v>0</v>
      </c>
      <c r="F88" s="209">
        <v>1</v>
      </c>
      <c r="G88" s="129" t="s">
        <v>242</v>
      </c>
      <c r="H88" s="124">
        <f t="shared" si="5"/>
        <v>0.1</v>
      </c>
      <c r="I88" s="130">
        <f t="shared" si="6"/>
        <v>0.15</v>
      </c>
      <c r="K88" s="208">
        <v>1</v>
      </c>
      <c r="L88" s="366" t="s">
        <v>242</v>
      </c>
      <c r="M88" s="408">
        <f t="shared" si="7"/>
        <v>10</v>
      </c>
      <c r="N88" s="409">
        <f t="shared" si="8"/>
        <v>6.67</v>
      </c>
    </row>
    <row r="89" spans="1:14">
      <c r="A89" s="449" t="s">
        <v>405</v>
      </c>
      <c r="B89" s="101">
        <v>0</v>
      </c>
      <c r="C89" s="377">
        <f t="shared" si="3"/>
        <v>0</v>
      </c>
      <c r="D89" s="378">
        <f t="shared" si="4"/>
        <v>0</v>
      </c>
      <c r="F89" s="209">
        <v>1</v>
      </c>
      <c r="G89" s="129" t="s">
        <v>243</v>
      </c>
      <c r="H89" s="124">
        <f t="shared" si="5"/>
        <v>0.1</v>
      </c>
      <c r="I89" s="130">
        <f t="shared" si="6"/>
        <v>0.15</v>
      </c>
      <c r="K89" s="208">
        <v>1</v>
      </c>
      <c r="L89" s="129" t="s">
        <v>243</v>
      </c>
      <c r="M89" s="193">
        <f t="shared" si="7"/>
        <v>10</v>
      </c>
      <c r="N89" s="194">
        <f t="shared" si="8"/>
        <v>6.67</v>
      </c>
    </row>
    <row r="90" spans="1:14" ht="15.75" thickBot="1">
      <c r="A90" s="443" t="s">
        <v>406</v>
      </c>
      <c r="B90" s="101">
        <v>0</v>
      </c>
      <c r="C90" s="139">
        <f t="shared" si="3"/>
        <v>0</v>
      </c>
      <c r="D90" s="140">
        <f t="shared" si="4"/>
        <v>0</v>
      </c>
      <c r="F90" s="225">
        <v>1</v>
      </c>
      <c r="G90" s="405" t="s">
        <v>249</v>
      </c>
      <c r="H90" s="406">
        <f t="shared" si="5"/>
        <v>0.1</v>
      </c>
      <c r="I90" s="407">
        <f t="shared" si="6"/>
        <v>0.15</v>
      </c>
      <c r="K90" s="231">
        <v>1</v>
      </c>
      <c r="L90" s="405" t="s">
        <v>249</v>
      </c>
      <c r="M90" s="410">
        <f t="shared" si="7"/>
        <v>10</v>
      </c>
      <c r="N90" s="411">
        <f t="shared" si="8"/>
        <v>6.67</v>
      </c>
    </row>
    <row r="91" spans="1:14">
      <c r="A91" s="452" t="s">
        <v>775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774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773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772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771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770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769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768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767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766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765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764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763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762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761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760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759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722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723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758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757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756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755</v>
      </c>
      <c r="B113" s="222">
        <v>1</v>
      </c>
      <c r="C113" s="145">
        <f>B113*S23</f>
        <v>4.5</v>
      </c>
      <c r="D113" s="146">
        <f>B113*T23</f>
        <v>3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754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753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752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751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750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749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748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747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724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746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745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744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743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725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742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741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740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739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738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737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736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735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726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734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733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732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731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730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788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788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729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789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789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728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790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790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727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791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791</v>
      </c>
      <c r="M144" s="375">
        <f>K144*S30</f>
        <v>7</v>
      </c>
      <c r="N144" s="376">
        <f>K144*T30</f>
        <v>4.666666666666667</v>
      </c>
    </row>
    <row r="145" spans="1:14">
      <c r="A145" s="445" t="s">
        <v>784</v>
      </c>
      <c r="B145" s="101">
        <v>0</v>
      </c>
      <c r="C145" s="142">
        <f>B145*J31</f>
        <v>0</v>
      </c>
      <c r="D145" s="143">
        <f>B145*K31</f>
        <v>0</v>
      </c>
      <c r="F145" s="209">
        <v>1</v>
      </c>
      <c r="G145" s="367" t="s">
        <v>792</v>
      </c>
      <c r="H145" s="370">
        <f>ROUND(F145/J31,4)</f>
        <v>6.7000000000000002E-3</v>
      </c>
      <c r="I145" s="371">
        <f>ROUND(F145/K31,4)</f>
        <v>1.7000000000000001E-2</v>
      </c>
      <c r="K145" s="208">
        <v>1</v>
      </c>
      <c r="L145" s="367" t="s">
        <v>792</v>
      </c>
      <c r="M145" s="414">
        <f>K145*J31</f>
        <v>150</v>
      </c>
      <c r="N145" s="415">
        <f>K145*K31</f>
        <v>58.82352941176471</v>
      </c>
    </row>
    <row r="146" spans="1:14">
      <c r="A146" s="451" t="s">
        <v>785</v>
      </c>
      <c r="B146" s="101">
        <v>0</v>
      </c>
      <c r="C146" s="368">
        <f>B146*M31</f>
        <v>0</v>
      </c>
      <c r="D146" s="369">
        <f>B146*N31</f>
        <v>0</v>
      </c>
      <c r="F146" s="209">
        <v>1</v>
      </c>
      <c r="G146" s="131" t="s">
        <v>793</v>
      </c>
      <c r="H146" s="125">
        <f>ROUND(F146/M31,4)</f>
        <v>0.15379999999999999</v>
      </c>
      <c r="I146" s="132">
        <f>ROUND(F146/N31,4)</f>
        <v>0.23080000000000001</v>
      </c>
      <c r="K146" s="208">
        <v>1</v>
      </c>
      <c r="L146" s="131" t="s">
        <v>793</v>
      </c>
      <c r="M146" s="192">
        <f>K146*M31</f>
        <v>6.5</v>
      </c>
      <c r="N146" s="195">
        <f>K146*N31</f>
        <v>4.333333333333333</v>
      </c>
    </row>
    <row r="147" spans="1:14">
      <c r="A147" s="445" t="s">
        <v>786</v>
      </c>
      <c r="B147" s="101">
        <v>0</v>
      </c>
      <c r="C147" s="142">
        <f>B147*P31</f>
        <v>0</v>
      </c>
      <c r="D147" s="143">
        <f>B147*Q31</f>
        <v>0</v>
      </c>
      <c r="F147" s="209">
        <v>1</v>
      </c>
      <c r="G147" s="367" t="s">
        <v>794</v>
      </c>
      <c r="H147" s="370">
        <f>ROUND(F147/P31,4)</f>
        <v>0.1429</v>
      </c>
      <c r="I147" s="371">
        <f>ROUND(F147/Q31,4)</f>
        <v>0.21429999999999999</v>
      </c>
      <c r="K147" s="208">
        <v>1</v>
      </c>
      <c r="L147" s="367" t="s">
        <v>794</v>
      </c>
      <c r="M147" s="414">
        <f>K147*P31</f>
        <v>7</v>
      </c>
      <c r="N147" s="415">
        <f>K147*Q31</f>
        <v>4.666666666666667</v>
      </c>
    </row>
    <row r="148" spans="1:14">
      <c r="A148" s="455" t="s">
        <v>787</v>
      </c>
      <c r="B148" s="222">
        <v>0</v>
      </c>
      <c r="C148" s="145">
        <f>B148*S31</f>
        <v>0</v>
      </c>
      <c r="D148" s="146">
        <f>B148*T31</f>
        <v>0</v>
      </c>
      <c r="F148" s="228">
        <v>1</v>
      </c>
      <c r="G148" s="133" t="s">
        <v>795</v>
      </c>
      <c r="H148" s="134">
        <f>ROUND(F148/S31,4)</f>
        <v>0.1333</v>
      </c>
      <c r="I148" s="135">
        <f>ROUND(F148/T31,4)</f>
        <v>0.2</v>
      </c>
      <c r="K148" s="236">
        <v>1</v>
      </c>
      <c r="L148" s="133" t="s">
        <v>795</v>
      </c>
      <c r="M148" s="196">
        <f>K148*S31</f>
        <v>7.5</v>
      </c>
      <c r="N148" s="197">
        <f>K148*T31</f>
        <v>5</v>
      </c>
    </row>
    <row r="150" spans="1:14" ht="15.75" thickBot="1">
      <c r="A150" s="253"/>
      <c r="B150" s="254"/>
      <c r="C150" s="254"/>
      <c r="D150" s="255"/>
      <c r="F150" s="253" t="s">
        <v>400</v>
      </c>
      <c r="G150" s="254"/>
      <c r="H150" s="255" t="s">
        <v>401</v>
      </c>
    </row>
    <row r="151" spans="1:14" ht="16.5" thickTop="1" thickBot="1">
      <c r="A151" s="247"/>
      <c r="B151" s="39" t="s">
        <v>126</v>
      </c>
      <c r="C151" s="142">
        <f>ROUND(SUM(C62:C148),1)</f>
        <v>14.5</v>
      </c>
      <c r="D151" s="242">
        <f>ROUND(SUM(D62:D148),1)</f>
        <v>9.6999999999999993</v>
      </c>
      <c r="F151" s="240" t="s">
        <v>392</v>
      </c>
      <c r="G151" s="248"/>
      <c r="H151" s="241" t="s">
        <v>544</v>
      </c>
    </row>
    <row r="152" spans="1:14" ht="15.75" thickTop="1">
      <c r="A152" s="243" t="s">
        <v>127</v>
      </c>
      <c r="B152" s="116">
        <v>5</v>
      </c>
      <c r="C152" s="256"/>
      <c r="D152" s="257"/>
      <c r="F152" s="247"/>
      <c r="G152" s="248"/>
      <c r="H152" s="249"/>
    </row>
    <row r="153" spans="1:14">
      <c r="A153" s="244" t="s">
        <v>47</v>
      </c>
      <c r="B153" s="245">
        <f>IFERROR(1-(B152/C151),0)</f>
        <v>0.65517241379310343</v>
      </c>
      <c r="C153" s="258"/>
      <c r="D153" s="249"/>
      <c r="F153" s="247"/>
      <c r="G153" s="248"/>
      <c r="H153" s="249"/>
    </row>
    <row r="154" spans="1:14">
      <c r="A154" s="247"/>
      <c r="B154" s="248"/>
      <c r="C154" s="248"/>
      <c r="D154" s="249"/>
      <c r="F154" s="247"/>
      <c r="G154" s="248"/>
      <c r="H154" s="249"/>
    </row>
    <row r="155" spans="1:14">
      <c r="A155" s="250"/>
      <c r="B155" s="251"/>
      <c r="C155" s="251"/>
      <c r="D155" s="252"/>
      <c r="F155" s="250"/>
      <c r="G155" s="251"/>
      <c r="H155" s="252"/>
    </row>
    <row r="156" spans="1:14">
      <c r="F156" s="246" t="s">
        <v>684</v>
      </c>
    </row>
    <row r="160" spans="1:14">
      <c r="B160" s="501" t="s">
        <v>683</v>
      </c>
      <c r="C160" s="502"/>
    </row>
    <row r="161" spans="2:3">
      <c r="B161" s="126" t="s">
        <v>681</v>
      </c>
      <c r="C161" s="439" t="s">
        <v>682</v>
      </c>
    </row>
    <row r="162" spans="2:3">
      <c r="B162" s="440">
        <v>550</v>
      </c>
      <c r="C162" s="441">
        <v>225</v>
      </c>
    </row>
    <row r="163" spans="2:3">
      <c r="B163" s="442" t="s">
        <v>47</v>
      </c>
      <c r="C163" s="456">
        <f>1- (C162/B162)</f>
        <v>0.59090909090909083</v>
      </c>
    </row>
  </sheetData>
  <mergeCells count="9">
    <mergeCell ref="B160:C160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152</xdr:row>
                <xdr:rowOff>76200</xdr:rowOff>
              </from>
              <to>
                <xdr:col>3</xdr:col>
                <xdr:colOff>647700</xdr:colOff>
                <xdr:row>154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152</xdr:row>
                <xdr:rowOff>76200</xdr:rowOff>
              </from>
              <to>
                <xdr:col>6</xdr:col>
                <xdr:colOff>1390650</xdr:colOff>
                <xdr:row>154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546</v>
      </c>
      <c r="B1" s="36"/>
      <c r="C1" s="36"/>
    </row>
    <row r="4" spans="1:3" ht="15.75">
      <c r="A4" s="36" t="s">
        <v>547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548</v>
      </c>
      <c r="B7" s="424">
        <v>130000</v>
      </c>
    </row>
    <row r="8" spans="1:3" ht="16.5" thickBot="1">
      <c r="A8" s="420" t="s">
        <v>549</v>
      </c>
      <c r="B8" s="424">
        <v>30</v>
      </c>
    </row>
    <row r="9" spans="1:3" ht="16.5" thickBot="1">
      <c r="A9" s="420" t="s">
        <v>550</v>
      </c>
      <c r="B9" s="424">
        <v>2</v>
      </c>
    </row>
    <row r="10" spans="1:3" ht="16.5" thickBot="1">
      <c r="A10" s="420" t="s">
        <v>551</v>
      </c>
      <c r="B10" s="424">
        <v>7</v>
      </c>
    </row>
    <row r="11" spans="1:3" ht="16.5" thickBot="1">
      <c r="A11" s="420" t="s">
        <v>552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553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554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555</v>
      </c>
      <c r="B17" s="423" t="s">
        <v>556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6"/>
  <sheetViews>
    <sheetView topLeftCell="A4" workbookViewId="0">
      <selection activeCell="F11" sqref="F11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557</v>
      </c>
      <c r="D4" s="429" t="s">
        <v>558</v>
      </c>
      <c r="J4" s="428" t="s">
        <v>576</v>
      </c>
      <c r="K4" s="436" t="s">
        <v>577</v>
      </c>
      <c r="L4" s="429" t="s">
        <v>578</v>
      </c>
    </row>
    <row r="5" spans="3:12" ht="15.75" thickBot="1">
      <c r="C5" s="426" t="s">
        <v>719</v>
      </c>
      <c r="D5" s="427" t="s">
        <v>559</v>
      </c>
      <c r="J5" s="433" t="s">
        <v>579</v>
      </c>
      <c r="K5" s="432" t="s">
        <v>580</v>
      </c>
      <c r="L5" s="427" t="s">
        <v>581</v>
      </c>
    </row>
    <row r="6" spans="3:12" ht="15.75" thickBot="1">
      <c r="C6" s="426" t="s">
        <v>720</v>
      </c>
      <c r="D6" s="427" t="s">
        <v>560</v>
      </c>
      <c r="J6" s="433" t="s">
        <v>579</v>
      </c>
      <c r="K6" s="432" t="s">
        <v>582</v>
      </c>
      <c r="L6" s="427" t="s">
        <v>583</v>
      </c>
    </row>
    <row r="7" spans="3:12" ht="15.75" thickBot="1">
      <c r="C7" s="426" t="s">
        <v>721</v>
      </c>
      <c r="D7" s="427" t="s">
        <v>561</v>
      </c>
      <c r="J7" s="433" t="s">
        <v>579</v>
      </c>
      <c r="K7" s="432" t="s">
        <v>584</v>
      </c>
      <c r="L7" s="427" t="s">
        <v>585</v>
      </c>
    </row>
    <row r="8" spans="3:12" ht="15.75" thickBot="1">
      <c r="C8" s="426" t="s">
        <v>701</v>
      </c>
      <c r="D8" s="427" t="s">
        <v>559</v>
      </c>
      <c r="J8" s="433" t="s">
        <v>579</v>
      </c>
      <c r="K8" s="432" t="s">
        <v>586</v>
      </c>
      <c r="L8" s="427" t="s">
        <v>587</v>
      </c>
    </row>
    <row r="9" spans="3:12" ht="15.75" thickBot="1">
      <c r="C9" s="426" t="s">
        <v>702</v>
      </c>
      <c r="D9" s="427" t="s">
        <v>559</v>
      </c>
      <c r="J9" s="433" t="s">
        <v>579</v>
      </c>
      <c r="K9" s="432" t="s">
        <v>588</v>
      </c>
      <c r="L9" s="427" t="s">
        <v>589</v>
      </c>
    </row>
    <row r="10" spans="3:12" ht="15.75" thickBot="1">
      <c r="C10" s="426" t="s">
        <v>703</v>
      </c>
      <c r="D10" s="427" t="s">
        <v>560</v>
      </c>
      <c r="J10" s="433" t="s">
        <v>579</v>
      </c>
      <c r="K10" s="432" t="s">
        <v>590</v>
      </c>
      <c r="L10" s="427" t="s">
        <v>591</v>
      </c>
    </row>
    <row r="11" spans="3:12" ht="15.75" thickBot="1">
      <c r="C11" s="426" t="s">
        <v>704</v>
      </c>
      <c r="D11" s="427" t="s">
        <v>560</v>
      </c>
      <c r="J11" s="433" t="s">
        <v>579</v>
      </c>
      <c r="K11" s="432" t="s">
        <v>592</v>
      </c>
      <c r="L11" s="427" t="s">
        <v>593</v>
      </c>
    </row>
    <row r="12" spans="3:12" ht="15.75" thickBot="1">
      <c r="C12" s="426" t="s">
        <v>705</v>
      </c>
      <c r="D12" s="427" t="s">
        <v>561</v>
      </c>
      <c r="J12" s="434" t="s">
        <v>579</v>
      </c>
      <c r="K12" s="432" t="s">
        <v>594</v>
      </c>
      <c r="L12" s="427" t="s">
        <v>595</v>
      </c>
    </row>
    <row r="13" spans="3:12" ht="15.75" customHeight="1" thickBot="1">
      <c r="C13" s="426" t="s">
        <v>706</v>
      </c>
      <c r="D13" s="427" t="s">
        <v>561</v>
      </c>
      <c r="J13" s="433" t="s">
        <v>579</v>
      </c>
      <c r="K13" s="432" t="s">
        <v>596</v>
      </c>
      <c r="L13" s="427" t="s">
        <v>597</v>
      </c>
    </row>
    <row r="14" spans="3:12" ht="15.75" thickBot="1">
      <c r="C14" s="426" t="s">
        <v>707</v>
      </c>
      <c r="D14" s="427" t="s">
        <v>562</v>
      </c>
      <c r="J14" s="433" t="s">
        <v>579</v>
      </c>
      <c r="K14" s="432" t="s">
        <v>598</v>
      </c>
      <c r="L14" s="427" t="s">
        <v>599</v>
      </c>
    </row>
    <row r="15" spans="3:12" ht="15.75" thickBot="1">
      <c r="C15" s="426" t="s">
        <v>708</v>
      </c>
      <c r="D15" s="427" t="s">
        <v>562</v>
      </c>
      <c r="J15" s="434" t="s">
        <v>579</v>
      </c>
      <c r="K15" s="432" t="s">
        <v>600</v>
      </c>
      <c r="L15" s="427" t="s">
        <v>601</v>
      </c>
    </row>
    <row r="16" spans="3:12" ht="15.75" customHeight="1" thickBot="1">
      <c r="C16" s="426" t="s">
        <v>709</v>
      </c>
      <c r="D16" s="427" t="s">
        <v>563</v>
      </c>
      <c r="J16" s="433" t="s">
        <v>579</v>
      </c>
      <c r="K16" s="432" t="s">
        <v>602</v>
      </c>
      <c r="L16" s="427" t="s">
        <v>603</v>
      </c>
    </row>
    <row r="17" spans="3:12" ht="15.75" thickBot="1">
      <c r="C17" s="426" t="s">
        <v>710</v>
      </c>
      <c r="D17" s="427" t="s">
        <v>563</v>
      </c>
      <c r="J17" s="433" t="s">
        <v>579</v>
      </c>
      <c r="K17" s="432" t="s">
        <v>782</v>
      </c>
      <c r="L17" s="427" t="s">
        <v>796</v>
      </c>
    </row>
    <row r="18" spans="3:12" ht="15.75" thickBot="1">
      <c r="C18" s="426" t="s">
        <v>711</v>
      </c>
      <c r="D18" s="427" t="s">
        <v>564</v>
      </c>
      <c r="J18" s="435" t="s">
        <v>579</v>
      </c>
      <c r="K18" s="432" t="s">
        <v>604</v>
      </c>
      <c r="L18" s="427" t="s">
        <v>605</v>
      </c>
    </row>
    <row r="19" spans="3:12" ht="15.75" thickBot="1">
      <c r="C19" s="426" t="s">
        <v>712</v>
      </c>
      <c r="D19" s="427" t="s">
        <v>564</v>
      </c>
      <c r="J19" s="435" t="s">
        <v>579</v>
      </c>
      <c r="K19" s="432" t="s">
        <v>606</v>
      </c>
      <c r="L19" s="427" t="s">
        <v>607</v>
      </c>
    </row>
    <row r="20" spans="3:12" ht="15.75" thickBot="1">
      <c r="C20" s="426" t="s">
        <v>713</v>
      </c>
      <c r="D20" s="427" t="s">
        <v>565</v>
      </c>
      <c r="J20" s="435" t="s">
        <v>579</v>
      </c>
      <c r="K20" s="432" t="s">
        <v>608</v>
      </c>
      <c r="L20" s="427" t="s">
        <v>609</v>
      </c>
    </row>
    <row r="21" spans="3:12" ht="15.75" thickBot="1">
      <c r="C21" s="426" t="s">
        <v>714</v>
      </c>
      <c r="D21" s="427" t="s">
        <v>565</v>
      </c>
      <c r="J21" s="435" t="s">
        <v>579</v>
      </c>
      <c r="K21" s="432" t="s">
        <v>610</v>
      </c>
      <c r="L21" s="427" t="s">
        <v>611</v>
      </c>
    </row>
    <row r="22" spans="3:12" ht="15.75" thickBot="1">
      <c r="C22" s="426" t="s">
        <v>715</v>
      </c>
      <c r="D22" s="427" t="s">
        <v>566</v>
      </c>
      <c r="J22" s="435" t="s">
        <v>579</v>
      </c>
      <c r="K22" s="432" t="s">
        <v>612</v>
      </c>
      <c r="L22" s="427" t="s">
        <v>613</v>
      </c>
    </row>
    <row r="23" spans="3:12" ht="15.75" thickBot="1">
      <c r="C23" s="426" t="s">
        <v>716</v>
      </c>
      <c r="D23" s="427" t="s">
        <v>566</v>
      </c>
      <c r="J23" s="435" t="s">
        <v>579</v>
      </c>
      <c r="K23" s="432" t="s">
        <v>624</v>
      </c>
      <c r="L23" s="427" t="s">
        <v>625</v>
      </c>
    </row>
    <row r="24" spans="3:12" ht="15.75" thickBot="1">
      <c r="C24" s="426" t="s">
        <v>717</v>
      </c>
      <c r="D24" s="427" t="s">
        <v>567</v>
      </c>
      <c r="J24" s="435" t="s">
        <v>579</v>
      </c>
      <c r="K24" s="432" t="s">
        <v>626</v>
      </c>
      <c r="L24" s="427" t="s">
        <v>627</v>
      </c>
    </row>
    <row r="25" spans="3:12" ht="15.75" thickBot="1">
      <c r="C25" s="426" t="s">
        <v>718</v>
      </c>
      <c r="D25" s="427" t="s">
        <v>567</v>
      </c>
      <c r="J25" s="435" t="s">
        <v>579</v>
      </c>
      <c r="K25" s="432" t="s">
        <v>628</v>
      </c>
      <c r="L25" s="427" t="s">
        <v>629</v>
      </c>
    </row>
    <row r="26" spans="3:12" ht="15.75" thickBot="1">
      <c r="C26" s="426" t="s">
        <v>568</v>
      </c>
      <c r="D26" s="427" t="s">
        <v>569</v>
      </c>
      <c r="J26" s="435" t="s">
        <v>579</v>
      </c>
      <c r="K26" s="432" t="s">
        <v>630</v>
      </c>
      <c r="L26" s="427" t="s">
        <v>631</v>
      </c>
    </row>
    <row r="27" spans="3:12" ht="15.75" thickBot="1">
      <c r="C27" s="426" t="s">
        <v>570</v>
      </c>
      <c r="D27" s="427" t="s">
        <v>560</v>
      </c>
      <c r="J27" s="435" t="s">
        <v>579</v>
      </c>
      <c r="K27" s="432" t="s">
        <v>632</v>
      </c>
      <c r="L27" s="427" t="s">
        <v>633</v>
      </c>
    </row>
    <row r="28" spans="3:12" ht="15.75" thickBot="1">
      <c r="C28" s="426" t="s">
        <v>571</v>
      </c>
      <c r="D28" s="427" t="s">
        <v>560</v>
      </c>
      <c r="J28" s="435" t="s">
        <v>579</v>
      </c>
      <c r="K28" s="432" t="s">
        <v>634</v>
      </c>
      <c r="L28" s="427" t="s">
        <v>635</v>
      </c>
    </row>
    <row r="29" spans="3:12" ht="15.75" thickBot="1">
      <c r="C29" s="426" t="s">
        <v>572</v>
      </c>
      <c r="D29" s="427" t="s">
        <v>561</v>
      </c>
      <c r="J29" s="435" t="s">
        <v>579</v>
      </c>
      <c r="K29" s="432" t="s">
        <v>636</v>
      </c>
      <c r="L29" s="427" t="s">
        <v>637</v>
      </c>
    </row>
    <row r="30" spans="3:12" ht="15.75" thickBot="1">
      <c r="C30" s="426" t="s">
        <v>573</v>
      </c>
      <c r="D30" s="427" t="s">
        <v>563</v>
      </c>
      <c r="J30" s="435" t="s">
        <v>579</v>
      </c>
      <c r="K30" s="432" t="s">
        <v>638</v>
      </c>
      <c r="L30" s="427" t="s">
        <v>639</v>
      </c>
    </row>
    <row r="31" spans="3:12" ht="15.75" thickBot="1">
      <c r="C31" s="430" t="s">
        <v>574</v>
      </c>
      <c r="D31" s="431" t="s">
        <v>566</v>
      </c>
      <c r="J31" s="435" t="s">
        <v>579</v>
      </c>
      <c r="K31" s="432" t="s">
        <v>640</v>
      </c>
      <c r="L31" s="427" t="s">
        <v>641</v>
      </c>
    </row>
    <row r="32" spans="3:12" ht="15.75" thickBot="1">
      <c r="J32" s="435" t="s">
        <v>579</v>
      </c>
      <c r="K32" s="432" t="s">
        <v>642</v>
      </c>
      <c r="L32" s="427" t="s">
        <v>643</v>
      </c>
    </row>
    <row r="33" spans="10:12" ht="15.75" thickBot="1">
      <c r="J33" s="435" t="s">
        <v>579</v>
      </c>
      <c r="K33" s="432" t="s">
        <v>644</v>
      </c>
      <c r="L33" s="427" t="s">
        <v>645</v>
      </c>
    </row>
    <row r="34" spans="10:12" ht="15.75" thickBot="1">
      <c r="J34" s="435" t="s">
        <v>579</v>
      </c>
      <c r="K34" s="432" t="s">
        <v>646</v>
      </c>
      <c r="L34" s="427" t="s">
        <v>647</v>
      </c>
    </row>
    <row r="35" spans="10:12" ht="15.75" thickBot="1">
      <c r="J35" s="435" t="s">
        <v>579</v>
      </c>
      <c r="K35" s="432" t="s">
        <v>648</v>
      </c>
      <c r="L35" s="427" t="s">
        <v>649</v>
      </c>
    </row>
    <row r="36" spans="10:12" ht="15.75" thickBot="1">
      <c r="J36" s="435" t="s">
        <v>579</v>
      </c>
      <c r="K36" s="432" t="s">
        <v>650</v>
      </c>
      <c r="L36" s="427" t="s">
        <v>651</v>
      </c>
    </row>
    <row r="37" spans="10:12" ht="15.75" thickBot="1">
      <c r="J37" s="435" t="s">
        <v>579</v>
      </c>
      <c r="K37" s="432" t="s">
        <v>652</v>
      </c>
      <c r="L37" s="427" t="s">
        <v>653</v>
      </c>
    </row>
    <row r="38" spans="10:12" ht="15.75" thickBot="1">
      <c r="J38" s="435" t="s">
        <v>579</v>
      </c>
      <c r="K38" s="432" t="s">
        <v>654</v>
      </c>
      <c r="L38" s="427" t="s">
        <v>655</v>
      </c>
    </row>
    <row r="39" spans="10:12" ht="15.75" thickBot="1">
      <c r="J39" s="435" t="s">
        <v>614</v>
      </c>
      <c r="K39" s="432" t="s">
        <v>615</v>
      </c>
      <c r="L39" s="427" t="s">
        <v>616</v>
      </c>
    </row>
    <row r="40" spans="10:12" ht="15.75" thickBot="1">
      <c r="J40" s="435" t="s">
        <v>614</v>
      </c>
      <c r="K40" s="432" t="s">
        <v>617</v>
      </c>
      <c r="L40" s="427" t="s">
        <v>618</v>
      </c>
    </row>
    <row r="41" spans="10:12" ht="15.75" thickBot="1">
      <c r="J41" s="435" t="s">
        <v>619</v>
      </c>
      <c r="K41" s="432" t="s">
        <v>620</v>
      </c>
      <c r="L41" s="427" t="s">
        <v>621</v>
      </c>
    </row>
    <row r="42" spans="10:12" ht="15.75" thickBot="1">
      <c r="J42" s="435" t="s">
        <v>619</v>
      </c>
      <c r="K42" s="432" t="s">
        <v>622</v>
      </c>
      <c r="L42" s="427" t="s">
        <v>623</v>
      </c>
    </row>
    <row r="43" spans="10:12" ht="15.75" thickBot="1">
      <c r="J43" s="435" t="s">
        <v>656</v>
      </c>
      <c r="K43" s="432" t="s">
        <v>657</v>
      </c>
      <c r="L43" s="427" t="s">
        <v>658</v>
      </c>
    </row>
    <row r="44" spans="10:12" ht="15.75" thickBot="1">
      <c r="J44" s="435" t="s">
        <v>656</v>
      </c>
      <c r="K44" s="432" t="s">
        <v>659</v>
      </c>
      <c r="L44" s="427" t="s">
        <v>660</v>
      </c>
    </row>
    <row r="45" spans="10:12" ht="15.75" thickBot="1">
      <c r="J45" s="435" t="s">
        <v>661</v>
      </c>
      <c r="K45" s="432" t="s">
        <v>662</v>
      </c>
      <c r="L45" s="427" t="s">
        <v>663</v>
      </c>
    </row>
    <row r="46" spans="10:12" ht="15.75" thickBot="1">
      <c r="J46" s="435" t="s">
        <v>664</v>
      </c>
      <c r="K46" s="432" t="s">
        <v>665</v>
      </c>
      <c r="L46" s="427" t="s">
        <v>666</v>
      </c>
    </row>
    <row r="47" spans="10:12" ht="15.75" thickBot="1">
      <c r="J47" s="435" t="s">
        <v>664</v>
      </c>
      <c r="K47" s="432" t="s">
        <v>667</v>
      </c>
      <c r="L47" s="427" t="s">
        <v>668</v>
      </c>
    </row>
    <row r="48" spans="10:12" ht="15.75" thickBot="1">
      <c r="J48" s="435" t="s">
        <v>669</v>
      </c>
      <c r="K48" s="432" t="s">
        <v>670</v>
      </c>
      <c r="L48" s="427" t="s">
        <v>671</v>
      </c>
    </row>
    <row r="49" spans="10:12" ht="15.75" thickBot="1">
      <c r="J49" s="435" t="s">
        <v>669</v>
      </c>
      <c r="K49" s="432" t="s">
        <v>672</v>
      </c>
      <c r="L49" s="427" t="s">
        <v>673</v>
      </c>
    </row>
    <row r="50" spans="10:12" ht="15.75" thickBot="1">
      <c r="J50" s="435" t="s">
        <v>674</v>
      </c>
      <c r="K50" s="432" t="s">
        <v>675</v>
      </c>
      <c r="L50" s="427" t="s">
        <v>676</v>
      </c>
    </row>
    <row r="51" spans="10:12" ht="15.75" thickBot="1">
      <c r="J51" s="435" t="s">
        <v>674</v>
      </c>
      <c r="K51" s="432" t="s">
        <v>677</v>
      </c>
      <c r="L51" s="427" t="s">
        <v>678</v>
      </c>
    </row>
    <row r="52" spans="10:12" ht="15.75" thickBot="1">
      <c r="J52" s="437" t="s">
        <v>674</v>
      </c>
      <c r="K52" s="438" t="s">
        <v>679</v>
      </c>
      <c r="L52" s="431" t="s">
        <v>680</v>
      </c>
    </row>
    <row r="53" spans="10:12" ht="15.75" thickBot="1">
      <c r="J53" s="478" t="s">
        <v>797</v>
      </c>
      <c r="K53" s="479" t="s">
        <v>798</v>
      </c>
      <c r="L53" s="480" t="s">
        <v>802</v>
      </c>
    </row>
    <row r="54" spans="10:12" ht="15.75" thickBot="1">
      <c r="J54" s="478" t="s">
        <v>797</v>
      </c>
      <c r="K54" s="479" t="s">
        <v>799</v>
      </c>
      <c r="L54" s="480" t="s">
        <v>803</v>
      </c>
    </row>
    <row r="55" spans="10:12" ht="15.75" thickBot="1">
      <c r="J55" s="478" t="s">
        <v>797</v>
      </c>
      <c r="K55" s="479" t="s">
        <v>800</v>
      </c>
      <c r="L55" s="480" t="s">
        <v>804</v>
      </c>
    </row>
    <row r="56" spans="10:12">
      <c r="J56" s="481" t="s">
        <v>797</v>
      </c>
      <c r="K56" s="482" t="s">
        <v>801</v>
      </c>
      <c r="L56" s="483" t="s">
        <v>805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7"/>
  <sheetViews>
    <sheetView tabSelected="1" workbookViewId="0">
      <selection activeCell="G8" sqref="G8:G27"/>
    </sheetView>
  </sheetViews>
  <sheetFormatPr defaultRowHeight="15"/>
  <sheetData>
    <row r="4" spans="7:11">
      <c r="G4" s="100" t="s">
        <v>821</v>
      </c>
      <c r="K4" s="100" t="s">
        <v>819</v>
      </c>
    </row>
    <row r="6" spans="7:11">
      <c r="G6" t="s">
        <v>360</v>
      </c>
      <c r="K6" t="s">
        <v>820</v>
      </c>
    </row>
    <row r="7" spans="7:11">
      <c r="G7" t="s">
        <v>336</v>
      </c>
    </row>
    <row r="8" spans="7:11">
      <c r="G8" t="s">
        <v>333</v>
      </c>
    </row>
    <row r="9" spans="7:11">
      <c r="G9" t="s">
        <v>351</v>
      </c>
    </row>
    <row r="10" spans="7:11">
      <c r="G10" t="s">
        <v>330</v>
      </c>
    </row>
    <row r="11" spans="7:11">
      <c r="G11" t="s">
        <v>382</v>
      </c>
    </row>
    <row r="12" spans="7:11">
      <c r="G12" t="s">
        <v>361</v>
      </c>
    </row>
    <row r="13" spans="7:11">
      <c r="G13" t="s">
        <v>328</v>
      </c>
    </row>
    <row r="14" spans="7:11">
      <c r="G14" t="s">
        <v>350</v>
      </c>
    </row>
    <row r="15" spans="7:11">
      <c r="G15" t="s">
        <v>352</v>
      </c>
    </row>
    <row r="16" spans="7:11">
      <c r="G16" t="s">
        <v>335</v>
      </c>
    </row>
    <row r="17" spans="7:7">
      <c r="G17" t="s">
        <v>341</v>
      </c>
    </row>
    <row r="18" spans="7:7">
      <c r="G18" t="s">
        <v>337</v>
      </c>
    </row>
    <row r="19" spans="7:7">
      <c r="G19" t="s">
        <v>342</v>
      </c>
    </row>
    <row r="20" spans="7:7">
      <c r="G20" t="s">
        <v>347</v>
      </c>
    </row>
    <row r="21" spans="7:7">
      <c r="G21" t="s">
        <v>334</v>
      </c>
    </row>
    <row r="22" spans="7:7">
      <c r="G22" t="s">
        <v>326</v>
      </c>
    </row>
    <row r="23" spans="7:7">
      <c r="G23" t="s">
        <v>358</v>
      </c>
    </row>
    <row r="24" spans="7:7">
      <c r="G24" t="s">
        <v>380</v>
      </c>
    </row>
    <row r="25" spans="7:7">
      <c r="G25" t="s">
        <v>393</v>
      </c>
    </row>
    <row r="26" spans="7:7">
      <c r="G26" t="s">
        <v>381</v>
      </c>
    </row>
    <row r="27" spans="7:7">
      <c r="G27" t="s">
        <v>392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4B5313D3-99C5-44BD-BE39-5926B1C15ED3}">
  <ds:schemaRefs/>
</ds:datastoreItem>
</file>

<file path=customXml/itemProps4.xml><?xml version="1.0" encoding="utf-8"?>
<ds:datastoreItem xmlns:ds="http://schemas.openxmlformats.org/officeDocument/2006/customXml" ds:itemID="{C5CBC30E-2F3A-4931-BF4A-9F61DD9D84E2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E68C531D-A362-4FEB-8EB6-C7E4117D7A69}">
  <ds:schemaRefs/>
</ds:datastoreItem>
</file>

<file path=customXml/itemProps7.xml><?xml version="1.0" encoding="utf-8"?>
<ds:datastoreItem xmlns:ds="http://schemas.openxmlformats.org/officeDocument/2006/customXml" ds:itemID="{14FA3DBF-3D10-4CEC-9C13-2B643DF1E106}">
  <ds:schemaRefs/>
</ds:datastoreItem>
</file>

<file path=customXml/itemProps8.xml><?xml version="1.0" encoding="utf-8"?>
<ds:datastoreItem xmlns:ds="http://schemas.openxmlformats.org/officeDocument/2006/customXml" ds:itemID="{73EAB481-866B-4C0F-8627-26832E150B4D}">
  <ds:schemaRefs/>
</ds:datastoreItem>
</file>

<file path=customXml/itemProps9.xml><?xml version="1.0" encoding="utf-8"?>
<ds:datastoreItem xmlns:ds="http://schemas.openxmlformats.org/officeDocument/2006/customXml" ds:itemID="{F11733BD-FDAC-45AD-A0CD-7C4B6266E0CC}">
  <ds:schemaRefs/>
</ds:datastoreItem>
</file>

<file path=customXml/itemProps10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A502F854-1DC8-4930-AC9B-4F60D9DD5EEF}">
  <ds:schemaRefs/>
</ds:datastoreItem>
</file>

<file path=customXml/itemProps13.xml><?xml version="1.0" encoding="utf-8"?>
<ds:datastoreItem xmlns:ds="http://schemas.openxmlformats.org/officeDocument/2006/customXml" ds:itemID="{498F0357-19EF-429B-ABBE-9EE0F18B7652}">
  <ds:schemaRefs/>
</ds:datastoreItem>
</file>

<file path=customXml/itemProps14.xml><?xml version="1.0" encoding="utf-8"?>
<ds:datastoreItem xmlns:ds="http://schemas.openxmlformats.org/officeDocument/2006/customXml" ds:itemID="{8428E760-B837-43D3-BFB6-FA3F00E4351C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B0B7BE38-2889-44EA-9FB0-2D6FF9BB889A}">
  <ds:schemaRefs/>
</ds:datastoreItem>
</file>

<file path=customXml/itemProps17.xml><?xml version="1.0" encoding="utf-8"?>
<ds:datastoreItem xmlns:ds="http://schemas.openxmlformats.org/officeDocument/2006/customXml" ds:itemID="{F92C5DF9-F10E-4F67-A74E-2A3531B26D44}">
  <ds:schemaRefs/>
</ds:datastoreItem>
</file>

<file path=customXml/itemProps18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9.xml><?xml version="1.0" encoding="utf-8"?>
<ds:datastoreItem xmlns:ds="http://schemas.openxmlformats.org/officeDocument/2006/customXml" ds:itemID="{E4A9B254-DDD8-464F-AF7A-4D112BB6FD8E}">
  <ds:schemaRefs/>
</ds:datastoreItem>
</file>

<file path=customXml/itemProps20.xml><?xml version="1.0" encoding="utf-8"?>
<ds:datastoreItem xmlns:ds="http://schemas.openxmlformats.org/officeDocument/2006/customXml" ds:itemID="{3B5C8196-2348-4D06-B408-7ECE9A09663C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F8AB7AAD-CCBA-4D35-9A0D-E4DC6E01A4E1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2020-06-19T07:42:50Z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