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3600" windowHeight="19500" activeTab="1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3" l="1"/>
  <c r="AD13" i="13" l="1"/>
  <c r="AD14" i="13"/>
  <c r="AD15" i="13"/>
  <c r="AD12" i="13"/>
  <c r="N13" i="11"/>
  <c r="AD13" i="11"/>
  <c r="AD14" i="11"/>
  <c r="AD15" i="11"/>
  <c r="AD12" i="11"/>
  <c r="V13" i="11"/>
  <c r="V14" i="11"/>
  <c r="V15" i="11"/>
  <c r="V12" i="11"/>
  <c r="N14" i="11"/>
  <c r="N15" i="11"/>
  <c r="N12" i="11"/>
  <c r="T7" i="11"/>
  <c r="L7" i="11"/>
  <c r="L12" i="11"/>
  <c r="H14" i="11"/>
  <c r="H13" i="11"/>
  <c r="AA15" i="13" l="1"/>
  <c r="AB15" i="13" l="1"/>
  <c r="AB14" i="13"/>
  <c r="AB13" i="13"/>
  <c r="AB12" i="13"/>
  <c r="AA14" i="13"/>
  <c r="AA13" i="13"/>
  <c r="AA12" i="13"/>
  <c r="E16" i="13"/>
  <c r="E11" i="13" s="1"/>
  <c r="T15" i="13"/>
  <c r="U15" i="13" s="1"/>
  <c r="S15" i="13"/>
  <c r="V15" i="13" s="1"/>
  <c r="L15" i="13"/>
  <c r="K15" i="13"/>
  <c r="N15" i="13" s="1"/>
  <c r="T14" i="13"/>
  <c r="S14" i="13"/>
  <c r="V14" i="13" s="1"/>
  <c r="L14" i="13"/>
  <c r="M14" i="13" s="1"/>
  <c r="K14" i="13"/>
  <c r="N14" i="13" s="1"/>
  <c r="T13" i="13"/>
  <c r="U13" i="13" s="1"/>
  <c r="S13" i="13"/>
  <c r="V13" i="13" s="1"/>
  <c r="L13" i="13"/>
  <c r="K13" i="13"/>
  <c r="N13" i="13" s="1"/>
  <c r="U12" i="13"/>
  <c r="S12" i="13"/>
  <c r="V12" i="13" s="1"/>
  <c r="L12" i="13"/>
  <c r="K12" i="13"/>
  <c r="N12" i="13" s="1"/>
  <c r="AB7" i="13"/>
  <c r="T7" i="13"/>
  <c r="L7" i="13"/>
  <c r="H13" i="13"/>
  <c r="H15" i="13"/>
  <c r="M15" i="13" l="1"/>
  <c r="M13" i="13"/>
  <c r="M12" i="13"/>
  <c r="U14" i="13"/>
  <c r="AC15" i="13"/>
  <c r="AC14" i="13"/>
  <c r="AC13" i="13"/>
  <c r="AC12" i="13"/>
  <c r="H14" i="13"/>
  <c r="AB7" i="11" l="1"/>
  <c r="AA12" i="11" l="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<sst xmlns="http://schemas.openxmlformats.org/spreadsheetml/2006/main" count="422" uniqueCount="189">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</sst>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8" borderId="2" xfId="0" applyFill="1" applyBorder="1" applyAlignment="1">
      <alignment textRotation="45"/>
    </xf>
    <xf numFmtId="0" fontId="0" fillId="28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111" totalsRowBorderDxfId="110">
  <autoFilter ref="B12:BB24"/>
  <tableColumns count="53">
    <tableColumn id="1" name="{specialDragonTierDefinitions}" dataDxfId="109"/>
    <tableColumn id="2" name="[sku]" dataDxfId="108"/>
    <tableColumn id="3" name="[tier]" dataDxfId="107"/>
    <tableColumn id="4" name="[specialDragon]" dataDxfId="106"/>
    <tableColumn id="5" name="[mainProgressionRestriction]" dataDxfId="105"/>
    <tableColumn id="7" name="[upgradeLevelToUnlock]" dataDxfId="104"/>
    <tableColumn id="8" name="[defaultSize]" dataDxfId="103"/>
    <tableColumn id="9" name="[cameraFrameWidthModifier]" dataDxfId="102"/>
    <tableColumn id="10" name="[health]" dataDxfId="101"/>
    <tableColumn id="11" name="[healthDrain]" dataDxfId="100"/>
    <tableColumn id="12" name="[healthDrainSpacePlus]" dataDxfId="99"/>
    <tableColumn id="13" name="[healthDrainAmpPerSecond]" dataDxfId="98"/>
    <tableColumn id="14" name="[sessionStartHealthDrainTime]" dataDxfId="97"/>
    <tableColumn id="15" name="[sessionStartHealthDrainModifier]" dataDxfId="96"/>
    <tableColumn id="16" name="[scale]" dataDxfId="95"/>
    <tableColumn id="17" name="[boostMultiplier]" dataDxfId="94"/>
    <tableColumn id="18" name="[energyBase]" dataDxfId="93"/>
    <tableColumn id="19" name="[energyDrain]" dataDxfId="92"/>
    <tableColumn id="20" name="[energyRefillRate]" dataDxfId="91"/>
    <tableColumn id="21" name="[furyBaseLength]" dataDxfId="90"/>
    <tableColumn id="22" name="[furyScoreMultiplier]" dataDxfId="89"/>
    <tableColumn id="23" name="[furyBaseDuration]" dataDxfId="88"/>
    <tableColumn id="24" name="[furyMax]" dataDxfId="87"/>
    <tableColumn id="25" name="[scoreTextThresholdMultiplier]" dataDxfId="86"/>
    <tableColumn id="26" name="[eatSpeedFactor]" dataDxfId="85"/>
    <tableColumn id="27" name="[maxAlcohol]" dataDxfId="84"/>
    <tableColumn id="28" name="[alcoholDrain]" dataDxfId="83"/>
    <tableColumn id="29" name="[gamePrefab]" dataDxfId="82"/>
    <tableColumn id="30" name="[menuPrefab]" dataDxfId="81"/>
    <tableColumn id="31" name="[resultsPrefab]" dataDxfId="80"/>
    <tableColumn id="32" name="[shadowFromDragon]" dataDxfId="79"/>
    <tableColumn id="33" name="[revealFromDragon]" dataDxfId="78"/>
    <tableColumn id="34" name="[sizeUpMultiplier]" dataDxfId="77"/>
    <tableColumn id="35" name="[speedUpMultiplier]" dataDxfId="76"/>
    <tableColumn id="36" name="[biteUpMultiplier]" dataDxfId="75"/>
    <tableColumn id="37" name="[invincible]" dataDxfId="74"/>
    <tableColumn id="38" name="[infiniteBoost]" dataDxfId="73"/>
    <tableColumn id="39" name="[eatEverything]" dataDxfId="72"/>
    <tableColumn id="40" name="[modeDuration]" dataDxfId="71"/>
    <tableColumn id="41" name="[petScale]" dataDxfId="70"/>
    <tableColumn id="42" name="[tidName]" dataDxfId="69"/>
    <tableColumn id="43" name="[tidDesc]" dataDxfId="68"/>
    <tableColumn id="44" name="[statsBarRatio]" dataDxfId="67"/>
    <tableColumn id="45" name="[furyBarRatio]" dataDxfId="66"/>
    <tableColumn id="46" name="[force]" dataDxfId="65"/>
    <tableColumn id="47" name="[mass]" dataDxfId="64"/>
    <tableColumn id="48" name="[friction]" dataDxfId="63"/>
    <tableColumn id="49" name="[gravityModifier]" dataDxfId="62"/>
    <tableColumn id="50" name="[airGravityModifier]" dataDxfId="61"/>
    <tableColumn id="51" name="[waterGravityModifier]" dataDxfId="60"/>
    <tableColumn id="52" name="[damageAnimationThreshold]" dataDxfId="59"/>
    <tableColumn id="53" name="[dotAnimationThreshold]" dataDxfId="58"/>
    <tableColumn id="54" name="[trackingSku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56" dataDxfId="54" headerRowBorderDxfId="55" tableBorderDxfId="53">
  <autoFilter ref="B3:T6"/>
  <tableColumns count="19">
    <tableColumn id="1" name="{specialDragonDefinitions}" dataDxfId="52"/>
    <tableColumn id="2" name="[sku]"/>
    <tableColumn id="3" name="[type]"/>
    <tableColumn id="5" name="[order]" dataDxfId="51"/>
    <tableColumn id="7" name="[unlockPriceGoldenFragments]" dataDxfId="50"/>
    <tableColumn id="8" name="[unlockPricePC]" dataDxfId="49"/>
    <tableColumn id="66" name="[hpBonusSteps]" dataDxfId="48"/>
    <tableColumn id="69" name="[hpBonusMin]" dataDxfId="47"/>
    <tableColumn id="70" name="[hpBonusMax]" dataDxfId="46"/>
    <tableColumn id="72" name="[speedBonusSteps]" dataDxfId="45"/>
    <tableColumn id="73" name="[speedBonusMin]" dataDxfId="44"/>
    <tableColumn id="74" name="[speedBonusMax]" dataDxfId="43"/>
    <tableColumn id="71" name="[boostBonusSteps]" dataDxfId="42"/>
    <tableColumn id="68" name="[boostBonusMin]" dataDxfId="41"/>
    <tableColumn id="67" name="[boostBonusMax]" dataDxfId="40"/>
    <tableColumn id="76" name="[stepPrice]" dataDxfId="39"/>
    <tableColumn id="77" name="[priceCoefA]" dataDxfId="38"/>
    <tableColumn id="75" name="[priceCoefB]" dataDxfId="37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36" tableBorderDxfId="35" totalsRowBorderDxfId="34">
  <autoFilter ref="B30:F39"/>
  <tableColumns count="5">
    <tableColumn id="1" name="{specialDragonPowerDefinitions}" dataDxfId="33"/>
    <tableColumn id="2" name="[sku]" dataDxfId="32"/>
    <tableColumn id="3" name="[specialDragon]" dataDxfId="31"/>
    <tableColumn id="6" name="[upgradeLevelToUnlock]" dataDxfId="30"/>
    <tableColumn id="5" name="[icon]" dataDxfId="29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B39"/>
  <sheetViews>
    <sheetView topLeftCell="A22" workbookViewId="0">
      <selection activeCell="S7" sqref="S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154</v>
      </c>
      <c r="M2" t="s">
        <v>154</v>
      </c>
      <c r="P2" t="s">
        <v>154</v>
      </c>
    </row>
    <row r="3" spans="1:54" ht="147" x14ac:dyDescent="0.25">
      <c r="B3" s="6" t="s">
        <v>61</v>
      </c>
      <c r="C3" s="7" t="s">
        <v>0</v>
      </c>
      <c r="D3" s="7" t="s">
        <v>110</v>
      </c>
      <c r="E3" s="41" t="s">
        <v>8</v>
      </c>
      <c r="F3" s="42" t="s">
        <v>72</v>
      </c>
      <c r="G3" s="42" t="s">
        <v>60</v>
      </c>
      <c r="H3" s="61" t="s">
        <v>73</v>
      </c>
      <c r="I3" s="61" t="s">
        <v>74</v>
      </c>
      <c r="J3" s="61" t="s">
        <v>75</v>
      </c>
      <c r="K3" s="58" t="s">
        <v>76</v>
      </c>
      <c r="L3" s="58" t="s">
        <v>77</v>
      </c>
      <c r="M3" s="58" t="s">
        <v>78</v>
      </c>
      <c r="N3" s="60" t="s">
        <v>79</v>
      </c>
      <c r="O3" s="60" t="s">
        <v>80</v>
      </c>
      <c r="P3" s="60" t="s">
        <v>81</v>
      </c>
      <c r="Q3" s="59" t="s">
        <v>82</v>
      </c>
      <c r="R3" s="59" t="s">
        <v>83</v>
      </c>
      <c r="S3" s="59" t="s">
        <v>84</v>
      </c>
      <c r="T3" s="52" t="s">
        <v>1</v>
      </c>
    </row>
    <row r="4" spans="1:54" x14ac:dyDescent="0.25">
      <c r="B4" s="43" t="s">
        <v>2</v>
      </c>
      <c r="C4" s="44" t="s">
        <v>70</v>
      </c>
      <c r="D4" s="44" t="s">
        <v>111</v>
      </c>
      <c r="E4" s="45">
        <v>0</v>
      </c>
      <c r="F4" s="46">
        <v>40</v>
      </c>
      <c r="G4" s="47">
        <v>150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5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68</v>
      </c>
      <c r="D5" s="44" t="s">
        <v>111</v>
      </c>
      <c r="E5" s="45">
        <v>1</v>
      </c>
      <c r="F5" s="46">
        <v>40</v>
      </c>
      <c r="G5" s="47">
        <v>150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5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69</v>
      </c>
      <c r="D6" s="49" t="s">
        <v>111</v>
      </c>
      <c r="E6" s="45">
        <v>2</v>
      </c>
      <c r="F6" s="50">
        <v>40</v>
      </c>
      <c r="G6" s="51">
        <v>150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5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85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156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67</v>
      </c>
      <c r="C12" s="6" t="s">
        <v>0</v>
      </c>
      <c r="D12" s="7" t="s">
        <v>12</v>
      </c>
      <c r="E12" s="13" t="s">
        <v>97</v>
      </c>
      <c r="F12" s="14" t="s">
        <v>62</v>
      </c>
      <c r="G12" s="15" t="s">
        <v>108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22" t="s">
        <v>39</v>
      </c>
      <c r="AG12" s="140" t="s">
        <v>38</v>
      </c>
      <c r="AH12" s="143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9" t="s">
        <v>31</v>
      </c>
      <c r="AO12" s="147" t="s">
        <v>30</v>
      </c>
      <c r="AP12" s="27" t="s">
        <v>3</v>
      </c>
      <c r="AQ12" s="29" t="s">
        <v>9</v>
      </c>
      <c r="AR12" s="28" t="s">
        <v>29</v>
      </c>
      <c r="AS12" s="30" t="s">
        <v>28</v>
      </c>
      <c r="AT12" s="25" t="s">
        <v>27</v>
      </c>
      <c r="AU12" s="24" t="s">
        <v>26</v>
      </c>
      <c r="AV12" s="24" t="s">
        <v>25</v>
      </c>
      <c r="AW12" s="24" t="s">
        <v>24</v>
      </c>
      <c r="AX12" s="24" t="s">
        <v>23</v>
      </c>
      <c r="AY12" s="170" t="s">
        <v>22</v>
      </c>
      <c r="AZ12" s="28" t="s">
        <v>21</v>
      </c>
      <c r="BA12" s="21" t="s">
        <v>20</v>
      </c>
      <c r="BB12" s="24" t="s">
        <v>1</v>
      </c>
    </row>
    <row r="13" spans="1:54" x14ac:dyDescent="0.25">
      <c r="B13" s="31" t="s">
        <v>2</v>
      </c>
      <c r="C13" s="32" t="s">
        <v>98</v>
      </c>
      <c r="D13" s="33" t="s">
        <v>19</v>
      </c>
      <c r="E13" s="34" t="s">
        <v>70</v>
      </c>
      <c r="F13" s="35" t="s">
        <v>19</v>
      </c>
      <c r="G13" s="36">
        <v>0</v>
      </c>
      <c r="H13" s="160">
        <v>20</v>
      </c>
      <c r="I13" s="158">
        <v>0</v>
      </c>
      <c r="J13" s="156">
        <v>200</v>
      </c>
      <c r="K13" s="157">
        <v>6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100</v>
      </c>
      <c r="S13" s="157">
        <v>40</v>
      </c>
      <c r="T13" s="159">
        <v>10</v>
      </c>
      <c r="U13" s="158">
        <v>9</v>
      </c>
      <c r="V13" s="157">
        <v>3</v>
      </c>
      <c r="W13" s="157">
        <v>9</v>
      </c>
      <c r="X13" s="159">
        <v>40000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152</v>
      </c>
      <c r="AD13" s="38" t="s">
        <v>160</v>
      </c>
      <c r="AE13" s="38" t="s">
        <v>160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71">
        <v>0</v>
      </c>
      <c r="AZ13" s="167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99</v>
      </c>
      <c r="D14" s="33" t="s">
        <v>18</v>
      </c>
      <c r="E14" s="34" t="s">
        <v>70</v>
      </c>
      <c r="F14" s="35" t="s">
        <v>18</v>
      </c>
      <c r="G14" s="36">
        <v>10</v>
      </c>
      <c r="H14" s="160">
        <v>22</v>
      </c>
      <c r="I14" s="158">
        <v>0</v>
      </c>
      <c r="J14" s="156">
        <v>300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120</v>
      </c>
      <c r="S14" s="157">
        <v>40</v>
      </c>
      <c r="T14" s="159">
        <v>10</v>
      </c>
      <c r="U14" s="158">
        <v>11</v>
      </c>
      <c r="V14" s="157">
        <v>4</v>
      </c>
      <c r="W14" s="157">
        <v>10</v>
      </c>
      <c r="X14" s="159">
        <v>50000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152</v>
      </c>
      <c r="AD14" s="38" t="s">
        <v>160</v>
      </c>
      <c r="AE14" s="38" t="s">
        <v>160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71">
        <v>0</v>
      </c>
      <c r="AZ14" s="167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100</v>
      </c>
      <c r="D15" s="33" t="s">
        <v>17</v>
      </c>
      <c r="E15" s="34" t="s">
        <v>70</v>
      </c>
      <c r="F15" s="35" t="s">
        <v>17</v>
      </c>
      <c r="G15" s="36">
        <v>20</v>
      </c>
      <c r="H15" s="160">
        <v>24</v>
      </c>
      <c r="I15" s="158">
        <v>0</v>
      </c>
      <c r="J15" s="156">
        <v>400</v>
      </c>
      <c r="K15" s="157">
        <v>7.5</v>
      </c>
      <c r="L15" s="157">
        <v>0</v>
      </c>
      <c r="M15" s="157">
        <v>4.0000000000000001E-3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140</v>
      </c>
      <c r="S15" s="157">
        <v>40</v>
      </c>
      <c r="T15" s="159">
        <v>10</v>
      </c>
      <c r="U15" s="158">
        <v>11.5</v>
      </c>
      <c r="V15" s="157">
        <v>5</v>
      </c>
      <c r="W15" s="157">
        <v>10</v>
      </c>
      <c r="X15" s="159">
        <v>63000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152</v>
      </c>
      <c r="AD15" s="38" t="s">
        <v>160</v>
      </c>
      <c r="AE15" s="38" t="s">
        <v>160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71">
        <v>0</v>
      </c>
      <c r="AZ15" s="167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101</v>
      </c>
      <c r="D16" s="33" t="s">
        <v>16</v>
      </c>
      <c r="E16" s="34" t="s">
        <v>70</v>
      </c>
      <c r="F16" s="35" t="s">
        <v>16</v>
      </c>
      <c r="G16" s="36">
        <v>30</v>
      </c>
      <c r="H16" s="160">
        <v>25</v>
      </c>
      <c r="I16" s="158">
        <v>0</v>
      </c>
      <c r="J16" s="156">
        <v>500</v>
      </c>
      <c r="K16" s="157">
        <v>8</v>
      </c>
      <c r="L16" s="157">
        <v>0</v>
      </c>
      <c r="M16" s="157">
        <v>6.0000000000000001E-3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160</v>
      </c>
      <c r="S16" s="157">
        <v>40</v>
      </c>
      <c r="T16" s="159">
        <v>10</v>
      </c>
      <c r="U16" s="158">
        <v>12</v>
      </c>
      <c r="V16" s="157">
        <v>6</v>
      </c>
      <c r="W16" s="157">
        <v>10</v>
      </c>
      <c r="X16" s="159">
        <v>97000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152</v>
      </c>
      <c r="AD16" s="38" t="s">
        <v>160</v>
      </c>
      <c r="AE16" s="38" t="s">
        <v>160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71">
        <v>0</v>
      </c>
      <c r="AZ16" s="167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65</v>
      </c>
      <c r="D17" s="112" t="s">
        <v>19</v>
      </c>
      <c r="E17" s="113" t="s">
        <v>68</v>
      </c>
      <c r="F17" s="114" t="s">
        <v>19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10000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150</v>
      </c>
      <c r="AD17" s="123" t="s">
        <v>162</v>
      </c>
      <c r="AE17" s="123" t="s">
        <v>163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72">
        <v>1.2</v>
      </c>
      <c r="AZ17" s="168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102</v>
      </c>
      <c r="D18" s="112" t="s">
        <v>18</v>
      </c>
      <c r="E18" s="113" t="s">
        <v>68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22000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150</v>
      </c>
      <c r="AD18" s="123" t="s">
        <v>162</v>
      </c>
      <c r="AE18" s="123" t="s">
        <v>163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72">
        <v>1.2</v>
      </c>
      <c r="AZ18" s="168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103</v>
      </c>
      <c r="D19" s="112" t="s">
        <v>17</v>
      </c>
      <c r="E19" s="113" t="s">
        <v>68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37000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150</v>
      </c>
      <c r="AD19" s="123" t="s">
        <v>162</v>
      </c>
      <c r="AE19" s="123" t="s">
        <v>163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72">
        <v>1.2</v>
      </c>
      <c r="AZ19" s="168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104</v>
      </c>
      <c r="D20" s="112" t="s">
        <v>16</v>
      </c>
      <c r="E20" s="113" t="s">
        <v>68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65000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150</v>
      </c>
      <c r="AD20" s="123" t="s">
        <v>162</v>
      </c>
      <c r="AE20" s="123" t="s">
        <v>163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72">
        <v>1.2</v>
      </c>
      <c r="AZ20" s="168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66</v>
      </c>
      <c r="D21" s="33" t="s">
        <v>19</v>
      </c>
      <c r="E21" s="34" t="s">
        <v>69</v>
      </c>
      <c r="F21" s="35" t="s">
        <v>19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153</v>
      </c>
      <c r="AD21" s="38" t="s">
        <v>161</v>
      </c>
      <c r="AE21" s="38" t="s">
        <v>161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71">
        <v>1.2</v>
      </c>
      <c r="AZ21" s="169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105</v>
      </c>
      <c r="D22" s="33" t="s">
        <v>18</v>
      </c>
      <c r="E22" s="34" t="s">
        <v>69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153</v>
      </c>
      <c r="AD22" s="38" t="s">
        <v>161</v>
      </c>
      <c r="AE22" s="38" t="s">
        <v>161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71">
        <v>1.2</v>
      </c>
      <c r="AZ22" s="169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106</v>
      </c>
      <c r="D23" s="33" t="s">
        <v>17</v>
      </c>
      <c r="E23" s="34" t="s">
        <v>69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153</v>
      </c>
      <c r="AD23" s="38" t="s">
        <v>161</v>
      </c>
      <c r="AE23" s="38" t="s">
        <v>161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71">
        <v>1.2</v>
      </c>
      <c r="AZ23" s="169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107</v>
      </c>
      <c r="D24" s="33" t="s">
        <v>16</v>
      </c>
      <c r="E24" s="34" t="s">
        <v>69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153</v>
      </c>
      <c r="AD24" s="38" t="s">
        <v>161</v>
      </c>
      <c r="AE24" s="38" t="s">
        <v>161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71">
        <v>1.2</v>
      </c>
      <c r="AZ24" s="169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200" t="s">
        <v>15</v>
      </c>
      <c r="I25" s="201"/>
      <c r="J25" s="202" t="s">
        <v>14</v>
      </c>
      <c r="K25" s="203"/>
      <c r="L25" s="203"/>
      <c r="M25" s="203"/>
      <c r="N25" s="203"/>
      <c r="O25" s="204"/>
      <c r="P25" s="79"/>
      <c r="Q25" s="196" t="s">
        <v>140</v>
      </c>
      <c r="R25" s="197"/>
      <c r="S25" s="197"/>
      <c r="T25" s="197"/>
      <c r="U25" s="198" t="s">
        <v>13</v>
      </c>
      <c r="V25" s="199"/>
      <c r="W25" s="199"/>
      <c r="X25" s="199"/>
      <c r="Y25" s="20"/>
      <c r="Z25" s="20"/>
      <c r="AA25" s="20"/>
      <c r="AB25" s="20"/>
      <c r="AH25" s="193" t="s">
        <v>141</v>
      </c>
      <c r="AI25" s="194"/>
      <c r="AJ25" s="194"/>
      <c r="AK25" s="194"/>
      <c r="AL25" s="194"/>
      <c r="AM25" s="194"/>
      <c r="AN25" s="195"/>
    </row>
    <row r="27" spans="1:54" ht="15.75" thickBot="1" x14ac:dyDescent="0.3"/>
    <row r="28" spans="1:54" ht="23.25" x14ac:dyDescent="0.35">
      <c r="B28" s="1" t="s">
        <v>87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109</v>
      </c>
      <c r="C30" s="6" t="s">
        <v>0</v>
      </c>
      <c r="D30" s="7" t="s">
        <v>97</v>
      </c>
      <c r="E30" s="52" t="s">
        <v>108</v>
      </c>
      <c r="F30" s="66" t="s">
        <v>71</v>
      </c>
    </row>
    <row r="31" spans="1:54" x14ac:dyDescent="0.25">
      <c r="B31" s="31" t="s">
        <v>2</v>
      </c>
      <c r="C31" s="63" t="s">
        <v>88</v>
      </c>
      <c r="D31" s="64" t="s">
        <v>70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92</v>
      </c>
      <c r="D32" s="64" t="s">
        <v>70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93</v>
      </c>
      <c r="D33" s="64" t="s">
        <v>70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89</v>
      </c>
      <c r="D34" s="64" t="s">
        <v>68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90</v>
      </c>
      <c r="D35" s="64" t="s">
        <v>68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91</v>
      </c>
      <c r="D36" s="64" t="s">
        <v>68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94</v>
      </c>
      <c r="D37" s="64" t="s">
        <v>69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95</v>
      </c>
      <c r="D38" s="64" t="s">
        <v>69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96</v>
      </c>
      <c r="D39" s="68" t="s">
        <v>69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24" priority="50"/>
  </conditionalFormatting>
  <conditionalFormatting sqref="C4:D6">
    <cfRule type="duplicateValues" dxfId="123" priority="26"/>
  </conditionalFormatting>
  <conditionalFormatting sqref="T4:T6">
    <cfRule type="duplicateValues" dxfId="122" priority="25"/>
  </conditionalFormatting>
  <conditionalFormatting sqref="C34:C36">
    <cfRule type="duplicateValues" dxfId="121" priority="15"/>
  </conditionalFormatting>
  <conditionalFormatting sqref="C31:C33">
    <cfRule type="duplicateValues" dxfId="120" priority="51"/>
  </conditionalFormatting>
  <conditionalFormatting sqref="C37:C39">
    <cfRule type="duplicateValues" dxfId="119" priority="12"/>
  </conditionalFormatting>
  <conditionalFormatting sqref="C14:C24">
    <cfRule type="duplicateValues" dxfId="118" priority="10"/>
  </conditionalFormatting>
  <conditionalFormatting sqref="BB17">
    <cfRule type="duplicateValues" dxfId="117" priority="6"/>
  </conditionalFormatting>
  <conditionalFormatting sqref="BB18:BB20">
    <cfRule type="duplicateValues" dxfId="116" priority="5"/>
  </conditionalFormatting>
  <conditionalFormatting sqref="BB13">
    <cfRule type="duplicateValues" dxfId="115" priority="4"/>
  </conditionalFormatting>
  <conditionalFormatting sqref="BB14:BB16">
    <cfRule type="duplicateValues" dxfId="114" priority="3"/>
  </conditionalFormatting>
  <conditionalFormatting sqref="BB21">
    <cfRule type="duplicateValues" dxfId="113" priority="2"/>
  </conditionalFormatting>
  <conditionalFormatting sqref="BB22:BB24">
    <cfRule type="duplicateValues" dxfId="112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abSelected="1" topLeftCell="B1" zoomScaleNormal="100" workbookViewId="0">
      <selection activeCell="B4" sqref="B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73"/>
      <c r="C2" s="173"/>
      <c r="D2" s="173"/>
      <c r="E2" s="173"/>
      <c r="F2" s="174"/>
      <c r="G2" s="205"/>
      <c r="H2" s="205"/>
      <c r="I2" s="173"/>
    </row>
    <row r="3" spans="2:13" ht="172.5" x14ac:dyDescent="0.25">
      <c r="B3" s="175" t="s">
        <v>188</v>
      </c>
      <c r="C3" s="175" t="s">
        <v>0</v>
      </c>
      <c r="D3" s="176" t="s">
        <v>164</v>
      </c>
      <c r="E3" s="177" t="s">
        <v>165</v>
      </c>
      <c r="F3" s="177" t="s">
        <v>186</v>
      </c>
      <c r="G3" s="178" t="s">
        <v>166</v>
      </c>
      <c r="H3" s="178" t="s">
        <v>167</v>
      </c>
      <c r="I3" s="179" t="s">
        <v>3</v>
      </c>
      <c r="J3" s="180" t="s">
        <v>168</v>
      </c>
    </row>
    <row r="4" spans="2:13" x14ac:dyDescent="0.25">
      <c r="B4" s="181" t="s">
        <v>2</v>
      </c>
      <c r="C4" s="182" t="s">
        <v>183</v>
      </c>
      <c r="D4" s="182">
        <v>0</v>
      </c>
      <c r="E4" s="183">
        <v>15</v>
      </c>
      <c r="F4" s="183">
        <v>1</v>
      </c>
      <c r="G4" s="184">
        <v>0.5</v>
      </c>
      <c r="H4" s="184">
        <v>1</v>
      </c>
      <c r="I4" s="185" t="s">
        <v>169</v>
      </c>
      <c r="J4" s="186" t="s">
        <v>170</v>
      </c>
    </row>
    <row r="5" spans="2:13" x14ac:dyDescent="0.25">
      <c r="B5" s="181" t="s">
        <v>2</v>
      </c>
      <c r="C5" s="182" t="s">
        <v>184</v>
      </c>
      <c r="D5" s="182">
        <v>1</v>
      </c>
      <c r="E5" s="183">
        <v>60</v>
      </c>
      <c r="F5" s="183">
        <v>2</v>
      </c>
      <c r="G5" s="184">
        <v>0.5</v>
      </c>
      <c r="H5" s="184">
        <v>1</v>
      </c>
      <c r="I5" s="185" t="s">
        <v>171</v>
      </c>
      <c r="J5" s="186" t="s">
        <v>172</v>
      </c>
    </row>
    <row r="6" spans="2:13" x14ac:dyDescent="0.25">
      <c r="B6" s="181" t="s">
        <v>2</v>
      </c>
      <c r="C6" s="182" t="s">
        <v>185</v>
      </c>
      <c r="D6" s="182">
        <v>2</v>
      </c>
      <c r="E6" s="183">
        <v>240</v>
      </c>
      <c r="F6" s="183">
        <v>5</v>
      </c>
      <c r="G6" s="184">
        <v>0.5</v>
      </c>
      <c r="H6" s="184">
        <v>1</v>
      </c>
      <c r="I6" s="185" t="s">
        <v>173</v>
      </c>
      <c r="J6" s="187" t="s">
        <v>174</v>
      </c>
    </row>
    <row r="8" spans="2:13" ht="15.75" thickBot="1" x14ac:dyDescent="0.3"/>
    <row r="9" spans="2:13" ht="23.25" x14ac:dyDescent="0.35">
      <c r="B9" s="1" t="s">
        <v>177</v>
      </c>
      <c r="C9" s="1"/>
      <c r="D9" s="1"/>
      <c r="E9" s="1"/>
      <c r="F9" s="1"/>
      <c r="G9" s="1"/>
    </row>
    <row r="11" spans="2:13" ht="159" x14ac:dyDescent="0.25">
      <c r="B11" s="188" t="s">
        <v>187</v>
      </c>
      <c r="C11" s="189" t="s">
        <v>0</v>
      </c>
      <c r="D11" s="189" t="s">
        <v>12</v>
      </c>
      <c r="E11" s="190" t="s">
        <v>175</v>
      </c>
      <c r="F11" s="190" t="s">
        <v>176</v>
      </c>
    </row>
    <row r="12" spans="2:13" x14ac:dyDescent="0.25">
      <c r="B12" s="191" t="s">
        <v>2</v>
      </c>
      <c r="C12" s="192" t="s">
        <v>178</v>
      </c>
      <c r="D12" s="192">
        <v>1</v>
      </c>
      <c r="E12" s="192">
        <v>0.7</v>
      </c>
      <c r="F12" s="192">
        <v>1</v>
      </c>
    </row>
    <row r="13" spans="2:13" x14ac:dyDescent="0.25">
      <c r="B13" s="191" t="s">
        <v>2</v>
      </c>
      <c r="C13" s="192" t="s">
        <v>179</v>
      </c>
      <c r="D13" s="192">
        <v>2</v>
      </c>
      <c r="E13" s="192">
        <v>1.5</v>
      </c>
      <c r="F13" s="192">
        <v>1</v>
      </c>
    </row>
    <row r="14" spans="2:13" x14ac:dyDescent="0.25">
      <c r="B14" s="191" t="s">
        <v>2</v>
      </c>
      <c r="C14" s="192" t="s">
        <v>180</v>
      </c>
      <c r="D14" s="192">
        <v>3</v>
      </c>
      <c r="E14" s="192">
        <v>3</v>
      </c>
      <c r="F14" s="192">
        <v>1</v>
      </c>
    </row>
    <row r="15" spans="2:13" x14ac:dyDescent="0.25">
      <c r="B15" s="191" t="s">
        <v>2</v>
      </c>
      <c r="C15" s="192" t="s">
        <v>181</v>
      </c>
      <c r="D15" s="192">
        <v>4</v>
      </c>
      <c r="E15" s="192">
        <v>4</v>
      </c>
      <c r="F15" s="192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N10" sqref="N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114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30</v>
      </c>
      <c r="S4" t="s">
        <v>133</v>
      </c>
      <c r="T4" s="69">
        <v>30</v>
      </c>
      <c r="AA4" t="s">
        <v>133</v>
      </c>
      <c r="AB4" s="69">
        <v>30</v>
      </c>
    </row>
    <row r="5" spans="3:30" x14ac:dyDescent="0.25">
      <c r="D5" s="71" t="s">
        <v>116</v>
      </c>
      <c r="E5" s="73">
        <v>100</v>
      </c>
      <c r="F5" s="73">
        <v>150</v>
      </c>
      <c r="G5" s="73">
        <v>200</v>
      </c>
      <c r="H5" s="73">
        <v>250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240</v>
      </c>
      <c r="F7" s="81">
        <v>255</v>
      </c>
      <c r="G7" s="81">
        <v>270</v>
      </c>
      <c r="H7" s="81">
        <v>285</v>
      </c>
      <c r="K7" t="s">
        <v>126</v>
      </c>
      <c r="L7">
        <f>ROUND((L6-L5)/L4,1)</f>
        <v>3.3</v>
      </c>
      <c r="M7" t="s">
        <v>151</v>
      </c>
      <c r="S7" t="s">
        <v>126</v>
      </c>
      <c r="T7">
        <f>ROUND((T6-T5)/T4,1)</f>
        <v>1.7</v>
      </c>
      <c r="U7" t="s">
        <v>151</v>
      </c>
      <c r="AA7" t="s">
        <v>126</v>
      </c>
      <c r="AB7">
        <f>ROUND((AB6-AB5)/AB4,1)</f>
        <v>1.7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157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3.3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1.7</v>
      </c>
      <c r="Z12" s="70" t="s">
        <v>127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0.17169999999999999</v>
      </c>
    </row>
    <row r="13" spans="3:30" ht="15.75" thickBot="1" x14ac:dyDescent="0.3">
      <c r="C13" s="89" t="s">
        <v>123</v>
      </c>
      <c r="D13" s="90" t="s">
        <v>119</v>
      </c>
      <c r="E13" s="91">
        <v>1</v>
      </c>
      <c r="F13" s="90"/>
      <c r="G13" s="75" t="s">
        <v>116</v>
      </c>
      <c r="H13" s="76">
        <f ca="1">INDIRECT(ADDRESS(5,4+E11)) + (INDIRECT(ADDRESS(5,4+E11)) *(L7/100) *E13)</f>
        <v>206.6</v>
      </c>
      <c r="J13" s="70" t="s">
        <v>130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4.95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2.04</v>
      </c>
      <c r="Z13" s="70" t="s">
        <v>130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0.18189999999999998</v>
      </c>
    </row>
    <row r="14" spans="3:30" ht="15.75" thickBot="1" x14ac:dyDescent="0.3">
      <c r="C14" s="89" t="s">
        <v>124</v>
      </c>
      <c r="D14" s="90" t="s">
        <v>121</v>
      </c>
      <c r="E14" s="91">
        <v>10</v>
      </c>
      <c r="F14" s="90"/>
      <c r="G14" s="75" t="s">
        <v>135</v>
      </c>
      <c r="H14" s="76">
        <f ca="1">INDIRECT(ADDRESS(6,4+E11)) + (INDIRECT(ADDRESS(6,4+E11)) *(T7/100) *E14)</f>
        <v>163.80000000000001</v>
      </c>
      <c r="J14" s="70" t="s">
        <v>131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6.6</v>
      </c>
      <c r="R14" s="70" t="s">
        <v>131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2.38</v>
      </c>
      <c r="Z14" s="70" t="s">
        <v>131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0.1938</v>
      </c>
    </row>
    <row r="15" spans="3:30" ht="15.75" thickBot="1" x14ac:dyDescent="0.3">
      <c r="C15" s="89" t="s">
        <v>125</v>
      </c>
      <c r="D15" s="90" t="s">
        <v>122</v>
      </c>
      <c r="E15" s="91">
        <v>10</v>
      </c>
      <c r="F15" s="90"/>
      <c r="G15" s="75" t="s">
        <v>139</v>
      </c>
      <c r="H15" s="76">
        <f ca="1">ROUND(((INDIRECT(ADDRESS(7,4+E11)) + (INDIRECT(ADDRESS(7,4+E11)) *(AB7/100) *E15))/INDIRECT(ADDRESS(16+E11,48,1,1,"special dragons")))/INDIRECT(ADDRESS(16+E11,47,1,1,"special dragons")),1)</f>
        <v>13.3</v>
      </c>
      <c r="J15" s="70" t="s">
        <v>132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8.25</v>
      </c>
      <c r="R15" s="70" t="s">
        <v>132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2.72</v>
      </c>
      <c r="Z15" s="70" t="s">
        <v>132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0.20399999999999999</v>
      </c>
    </row>
    <row r="16" spans="3:30" x14ac:dyDescent="0.25">
      <c r="C16" s="89"/>
      <c r="D16" s="96" t="s">
        <v>136</v>
      </c>
      <c r="E16" s="96">
        <f>SUM(E13:E15)</f>
        <v>21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155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30</v>
      </c>
      <c r="S4" t="s">
        <v>133</v>
      </c>
      <c r="T4" s="69">
        <v>30</v>
      </c>
      <c r="AA4" t="s">
        <v>133</v>
      </c>
      <c r="AB4" s="69">
        <v>30</v>
      </c>
    </row>
    <row r="5" spans="3:30" x14ac:dyDescent="0.25">
      <c r="D5" s="71" t="s">
        <v>116</v>
      </c>
      <c r="E5" s="73">
        <v>200</v>
      </c>
      <c r="F5" s="73">
        <v>300</v>
      </c>
      <c r="G5" s="73">
        <v>400</v>
      </c>
      <c r="H5" s="73">
        <v>500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100</v>
      </c>
      <c r="F7" s="81">
        <v>110</v>
      </c>
      <c r="G7" s="81">
        <v>120</v>
      </c>
      <c r="H7" s="81">
        <v>130</v>
      </c>
      <c r="K7" t="s">
        <v>126</v>
      </c>
      <c r="L7">
        <f>ROUND((L6-L5)/L4,1)</f>
        <v>3.3</v>
      </c>
      <c r="M7" t="s">
        <v>151</v>
      </c>
      <c r="S7" t="s">
        <v>126</v>
      </c>
      <c r="T7">
        <f>ROUND((T6-T5)/T4,1)</f>
        <v>1.7</v>
      </c>
      <c r="U7" t="s">
        <v>151</v>
      </c>
      <c r="AA7" t="s">
        <v>126</v>
      </c>
      <c r="AB7">
        <f>ROUND((AB6-AB5)/AB4,1)</f>
        <v>1.7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158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6.6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1.7</v>
      </c>
      <c r="Z12" s="70" t="s">
        <v>127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0.2261</v>
      </c>
    </row>
    <row r="13" spans="3:30" ht="15.75" thickBot="1" x14ac:dyDescent="0.3">
      <c r="C13" s="89" t="s">
        <v>123</v>
      </c>
      <c r="D13" s="90" t="s">
        <v>119</v>
      </c>
      <c r="E13" s="91">
        <v>0</v>
      </c>
      <c r="F13" s="90"/>
      <c r="G13" s="75" t="s">
        <v>116</v>
      </c>
      <c r="H13" s="76">
        <f ca="1">INDIRECT(ADDRESS(5,4+E11)) + (INDIRECT(ADDRESS(5,4+E11)) *(L7/100) *E13)</f>
        <v>200</v>
      </c>
      <c r="J13" s="70" t="s">
        <v>130</v>
      </c>
      <c r="K13">
        <f>F5</f>
        <v>300</v>
      </c>
      <c r="L13">
        <f>F5+F5*(L6/100)</f>
        <v>600</v>
      </c>
      <c r="M13">
        <f t="shared" ref="M13:M15" si="0">L13-K13</f>
        <v>300</v>
      </c>
      <c r="N13">
        <f t="shared" ref="N13:N15" si="1">(K13*$L$7)/100</f>
        <v>9.9</v>
      </c>
      <c r="R13" s="70" t="s">
        <v>130</v>
      </c>
      <c r="S13">
        <f>F6</f>
        <v>120</v>
      </c>
      <c r="T13">
        <f>F6+F6*(T6/100)</f>
        <v>180</v>
      </c>
      <c r="U13">
        <f t="shared" ref="U13:U15" si="2">T13-S13</f>
        <v>60</v>
      </c>
      <c r="V13">
        <f>(S13*$T$7)/100</f>
        <v>2.04</v>
      </c>
      <c r="Z13" s="70" t="s">
        <v>130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0.24989999999999998</v>
      </c>
    </row>
    <row r="14" spans="3:30" ht="15.75" thickBot="1" x14ac:dyDescent="0.3">
      <c r="C14" s="89" t="s">
        <v>124</v>
      </c>
      <c r="D14" s="90" t="s">
        <v>121</v>
      </c>
      <c r="E14" s="91">
        <v>0</v>
      </c>
      <c r="F14" s="90"/>
      <c r="G14" s="75" t="s">
        <v>135</v>
      </c>
      <c r="H14" s="76">
        <f ca="1">INDIRECT(ADDRESS(6,4+E11)) + (INDIRECT(ADDRESS(6,4+E11)) *(T7/100) *E14)</f>
        <v>100</v>
      </c>
      <c r="J14" s="70" t="s">
        <v>131</v>
      </c>
      <c r="K14">
        <f>G5</f>
        <v>400</v>
      </c>
      <c r="L14">
        <f>G5+G5*(L6/100)</f>
        <v>800</v>
      </c>
      <c r="M14">
        <f t="shared" si="0"/>
        <v>400</v>
      </c>
      <c r="N14">
        <f t="shared" si="1"/>
        <v>13.2</v>
      </c>
      <c r="R14" s="70" t="s">
        <v>131</v>
      </c>
      <c r="S14">
        <f>G6</f>
        <v>140</v>
      </c>
      <c r="T14">
        <f>G6+G6*(T6/100)</f>
        <v>210</v>
      </c>
      <c r="U14">
        <f t="shared" si="2"/>
        <v>70</v>
      </c>
      <c r="V14">
        <f t="shared" ref="V14:V15" si="3">(S14*$T$7)/100</f>
        <v>2.38</v>
      </c>
      <c r="Z14" s="70" t="s">
        <v>131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0.27200000000000002</v>
      </c>
    </row>
    <row r="15" spans="3:30" ht="15.75" thickBot="1" x14ac:dyDescent="0.3">
      <c r="C15" s="89" t="s">
        <v>125</v>
      </c>
      <c r="D15" s="90" t="s">
        <v>122</v>
      </c>
      <c r="E15" s="91">
        <v>0</v>
      </c>
      <c r="F15" s="90"/>
      <c r="G15" s="75" t="s">
        <v>139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132</v>
      </c>
      <c r="K15">
        <f>H5</f>
        <v>500</v>
      </c>
      <c r="L15">
        <f>H5+H5*(L6/100)</f>
        <v>1000</v>
      </c>
      <c r="M15">
        <f t="shared" si="0"/>
        <v>500</v>
      </c>
      <c r="N15">
        <f t="shared" si="1"/>
        <v>16.5</v>
      </c>
      <c r="R15" s="70" t="s">
        <v>132</v>
      </c>
      <c r="S15">
        <f>H6</f>
        <v>160</v>
      </c>
      <c r="T15">
        <f>H6+H6*(T6/100)</f>
        <v>240</v>
      </c>
      <c r="U15">
        <f t="shared" si="2"/>
        <v>80</v>
      </c>
      <c r="V15">
        <f t="shared" si="3"/>
        <v>2.72</v>
      </c>
      <c r="Z15" s="70" t="s">
        <v>132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0.29410000000000003</v>
      </c>
    </row>
    <row r="16" spans="3:30" x14ac:dyDescent="0.25">
      <c r="C16" s="89"/>
      <c r="D16" s="96" t="s">
        <v>136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144</v>
      </c>
      <c r="H4" s="95" t="s">
        <v>145</v>
      </c>
      <c r="I4" s="95" t="s">
        <v>139</v>
      </c>
    </row>
    <row r="5" spans="6:9" x14ac:dyDescent="0.25">
      <c r="F5" t="s">
        <v>143</v>
      </c>
      <c r="G5">
        <v>120</v>
      </c>
      <c r="H5">
        <v>112.5</v>
      </c>
      <c r="I5">
        <v>11.15</v>
      </c>
    </row>
    <row r="6" spans="6:9" x14ac:dyDescent="0.25">
      <c r="F6" t="s">
        <v>146</v>
      </c>
      <c r="G6">
        <v>240</v>
      </c>
      <c r="H6">
        <v>112.5</v>
      </c>
      <c r="I6">
        <v>14.15</v>
      </c>
    </row>
    <row r="7" spans="6:9" x14ac:dyDescent="0.25">
      <c r="F7" t="s">
        <v>147</v>
      </c>
      <c r="G7">
        <v>365</v>
      </c>
      <c r="H7">
        <v>112.5</v>
      </c>
      <c r="I7">
        <v>14.8</v>
      </c>
    </row>
    <row r="8" spans="6:9" x14ac:dyDescent="0.25">
      <c r="F8" t="s">
        <v>148</v>
      </c>
      <c r="G8">
        <v>410</v>
      </c>
      <c r="H8">
        <v>112.5</v>
      </c>
      <c r="I8">
        <v>15.25</v>
      </c>
    </row>
    <row r="9" spans="6:9" x14ac:dyDescent="0.25">
      <c r="F9" t="s">
        <v>149</v>
      </c>
      <c r="G9">
        <f ca="1">Electric!H13</f>
        <v>206.6</v>
      </c>
      <c r="H9">
        <f ca="1">Electric!H14</f>
        <v>163.80000000000001</v>
      </c>
      <c r="I9">
        <f ca="1">Electric!H15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2018-10-01T15:41:12Z</dcterms:modified>
</cp:coreProperties>
</file>