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lfs\Docs\Progression\"/>
    </mc:Choice>
  </mc:AlternateContent>
  <bookViews>
    <workbookView xWindow="0" yWindow="0" windowWidth="8535" windowHeight="2595" tabRatio="658" firstSheet="1" activeTab="5"/>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Quest Calculator" sheetId="58" r:id="rId7"/>
    <sheet name="Offers Simulator" sheetId="57" r:id="rId8"/>
    <sheet name="Offers Texts" sheetId="62" r:id="rId9"/>
    <sheet name="Offers Clustering (IAPs)" sheetId="59" r:id="rId10"/>
    <sheet name="Discounts Clustering" sheetId="63" r:id="rId11"/>
    <sheet name="Off+Dsc Clustering (Content)" sheetId="64" r:id="rId12"/>
    <sheet name="All IAPs" sheetId="61" r:id="rId13"/>
    <sheet name="OTA" sheetId="60" r:id="rId14"/>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B95" i="55" l="1"/>
  <c r="C95" i="55"/>
  <c r="D95" i="55"/>
  <c r="E95" i="55"/>
  <c r="F95" i="55"/>
  <c r="G95" i="55"/>
  <c r="H95" i="55"/>
  <c r="I95" i="55"/>
  <c r="J95" i="55"/>
  <c r="K95" i="55"/>
  <c r="L95" i="55"/>
  <c r="M95" i="55"/>
  <c r="N95" i="55"/>
  <c r="O95" i="55"/>
  <c r="P95" i="55"/>
  <c r="Q95" i="55"/>
  <c r="R95" i="55"/>
  <c r="S95" i="55"/>
  <c r="T95" i="55"/>
  <c r="C93" i="55"/>
  <c r="C94" i="55"/>
  <c r="B118" i="55"/>
  <c r="G73" i="55"/>
  <c r="H73" i="55"/>
  <c r="I73" i="55"/>
  <c r="J73" i="55"/>
  <c r="K73" i="55"/>
  <c r="L73" i="55"/>
  <c r="M73" i="55"/>
  <c r="N73" i="55"/>
  <c r="O73" i="55"/>
  <c r="P73" i="55"/>
  <c r="Q73" i="55"/>
  <c r="R73" i="55"/>
  <c r="S73" i="55"/>
  <c r="T73" i="55"/>
  <c r="U73" i="55"/>
  <c r="V73" i="55"/>
  <c r="W73" i="55"/>
  <c r="X73" i="55"/>
  <c r="Y73" i="55"/>
  <c r="Z73" i="55"/>
  <c r="AA73" i="55"/>
  <c r="AB73" i="55"/>
  <c r="AC73" i="55"/>
  <c r="F73" i="55"/>
  <c r="G72" i="55"/>
  <c r="H72" i="55"/>
  <c r="I72" i="55"/>
  <c r="J72" i="55"/>
  <c r="K72" i="55"/>
  <c r="L72" i="55"/>
  <c r="M72" i="55"/>
  <c r="N72" i="55"/>
  <c r="O72" i="55"/>
  <c r="P72" i="55"/>
  <c r="Q72" i="55"/>
  <c r="R72" i="55"/>
  <c r="S72" i="55"/>
  <c r="T72" i="55"/>
  <c r="U72" i="55"/>
  <c r="V72" i="55"/>
  <c r="W72" i="55"/>
  <c r="X72" i="55"/>
  <c r="Y72" i="55"/>
  <c r="Z72" i="55"/>
  <c r="AA72" i="55"/>
  <c r="AB72" i="55"/>
  <c r="AC72" i="55"/>
  <c r="F72" i="55"/>
  <c r="G70" i="55"/>
  <c r="G71" i="55" s="1"/>
  <c r="H70" i="55"/>
  <c r="H71" i="55" s="1"/>
  <c r="I70" i="55"/>
  <c r="J70" i="55"/>
  <c r="K70" i="55"/>
  <c r="L70" i="55"/>
  <c r="M70" i="55"/>
  <c r="N70" i="55"/>
  <c r="O70" i="55"/>
  <c r="P70" i="55"/>
  <c r="P71" i="55" s="1"/>
  <c r="Q70" i="55"/>
  <c r="R70" i="55"/>
  <c r="R71" i="55" s="1"/>
  <c r="S70" i="55"/>
  <c r="T70" i="55"/>
  <c r="T71" i="55" s="1"/>
  <c r="U70" i="55"/>
  <c r="V70" i="55"/>
  <c r="W70" i="55"/>
  <c r="X70" i="55"/>
  <c r="Y70" i="55"/>
  <c r="Z70" i="55"/>
  <c r="AA70" i="55"/>
  <c r="AB70" i="55"/>
  <c r="AC70" i="55"/>
  <c r="F70" i="55"/>
  <c r="F71" i="55" s="1"/>
  <c r="I71" i="55"/>
  <c r="J71" i="55"/>
  <c r="K71" i="55"/>
  <c r="L71" i="55"/>
  <c r="M71" i="55"/>
  <c r="N71" i="55"/>
  <c r="O71" i="55"/>
  <c r="Q71" i="55"/>
  <c r="S71" i="55"/>
  <c r="U71" i="55"/>
  <c r="V71" i="55"/>
  <c r="W71" i="55"/>
  <c r="X71" i="55"/>
  <c r="Y71" i="55"/>
  <c r="Z71" i="55"/>
  <c r="AA71" i="55"/>
  <c r="AB71" i="55"/>
  <c r="AC71" i="55"/>
  <c r="D73" i="55" a="1"/>
  <c r="E73" i="55" s="1"/>
  <c r="D71" i="55" a="1"/>
  <c r="D71" i="55" s="1"/>
  <c r="C73" i="55"/>
  <c r="C71" i="55"/>
  <c r="E29" i="55"/>
  <c r="C29" i="55"/>
  <c r="C25" i="13"/>
  <c r="T12" i="54"/>
  <c r="T11" i="54"/>
  <c r="C118" i="55" l="1"/>
  <c r="D73" i="55"/>
  <c r="E71" i="55"/>
  <c r="L16" i="64"/>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7" i="55"/>
  <c r="U94" i="55" l="1"/>
  <c r="V94" i="55"/>
  <c r="W94" i="55"/>
  <c r="X94" i="55"/>
  <c r="Y94" i="55"/>
  <c r="B94" i="55"/>
  <c r="D94" i="55"/>
  <c r="E94" i="55"/>
  <c r="F94" i="55"/>
  <c r="G94" i="55"/>
  <c r="H94" i="55"/>
  <c r="I94" i="55"/>
  <c r="J94" i="55"/>
  <c r="K94" i="55"/>
  <c r="L94" i="55"/>
  <c r="M94" i="55"/>
  <c r="N94" i="55"/>
  <c r="O94" i="55"/>
  <c r="P94" i="55"/>
  <c r="Q94" i="55"/>
  <c r="R94" i="55"/>
  <c r="S94" i="55"/>
  <c r="T94" i="55"/>
  <c r="Y66" i="55"/>
  <c r="C72" i="55"/>
  <c r="C70" i="55"/>
  <c r="S11" i="54"/>
  <c r="S9" i="54"/>
  <c r="C117" i="55" l="1"/>
  <c r="S34" i="57"/>
  <c r="C166" i="57" s="1"/>
  <c r="P34" i="57"/>
  <c r="H165" i="57" s="1"/>
  <c r="M34" i="57"/>
  <c r="H164" i="57" s="1"/>
  <c r="G34" i="57"/>
  <c r="M98" i="57" s="1"/>
  <c r="J34" i="57"/>
  <c r="C163" i="57" s="1"/>
  <c r="B116" i="55"/>
  <c r="C69" i="55"/>
  <c r="G68" i="55"/>
  <c r="H68" i="55"/>
  <c r="I68" i="55"/>
  <c r="J68" i="55"/>
  <c r="K68" i="55"/>
  <c r="L68" i="55"/>
  <c r="M68" i="55"/>
  <c r="N68" i="55"/>
  <c r="O68" i="55"/>
  <c r="P68" i="55"/>
  <c r="Q68" i="55"/>
  <c r="R68" i="55"/>
  <c r="S68" i="55"/>
  <c r="T68" i="55"/>
  <c r="U68" i="55"/>
  <c r="V68" i="55"/>
  <c r="W68" i="55"/>
  <c r="X68" i="55"/>
  <c r="Y68" i="55"/>
  <c r="Z68" i="55"/>
  <c r="AA68" i="55"/>
  <c r="AB68" i="55"/>
  <c r="AC68" i="55"/>
  <c r="F68" i="55"/>
  <c r="Z66" i="55"/>
  <c r="AA66" i="55"/>
  <c r="AB66" i="55"/>
  <c r="AC66" i="55"/>
  <c r="Z64" i="55"/>
  <c r="AA64" i="55"/>
  <c r="AB64" i="55"/>
  <c r="AC64" i="55"/>
  <c r="Z62" i="55"/>
  <c r="AA62" i="55"/>
  <c r="AB62" i="55"/>
  <c r="AC62" i="55"/>
  <c r="Z60" i="55"/>
  <c r="AA60" i="55"/>
  <c r="AB60" i="55"/>
  <c r="AC60" i="55"/>
  <c r="Z58" i="55"/>
  <c r="AA58" i="55"/>
  <c r="AB58" i="55"/>
  <c r="AC58" i="55"/>
  <c r="Z56" i="55"/>
  <c r="AA56" i="55"/>
  <c r="AB56" i="55"/>
  <c r="AC56" i="55"/>
  <c r="Z54" i="55"/>
  <c r="AA54" i="55"/>
  <c r="AB54" i="55"/>
  <c r="AC54" i="55"/>
  <c r="Z52" i="55"/>
  <c r="AA52" i="55"/>
  <c r="AB52" i="55"/>
  <c r="AC52" i="55"/>
  <c r="Z50" i="55"/>
  <c r="AA50" i="55"/>
  <c r="AB50" i="55"/>
  <c r="AC50" i="55"/>
  <c r="Z48" i="55"/>
  <c r="AA48" i="55"/>
  <c r="AB48" i="55"/>
  <c r="AC48" i="55"/>
  <c r="Z46" i="55"/>
  <c r="AA46" i="55"/>
  <c r="AB46" i="55"/>
  <c r="AC46" i="55"/>
  <c r="Z44" i="55"/>
  <c r="AA44" i="55"/>
  <c r="AB44" i="55"/>
  <c r="AC44" i="55"/>
  <c r="Z42" i="55"/>
  <c r="AA42" i="55"/>
  <c r="AB42" i="55"/>
  <c r="AC42" i="55"/>
  <c r="Z40" i="55"/>
  <c r="AA40" i="55"/>
  <c r="AB40" i="55"/>
  <c r="AC40" i="55"/>
  <c r="Z38" i="55"/>
  <c r="AA38" i="55"/>
  <c r="AB38" i="55"/>
  <c r="AC38" i="55"/>
  <c r="Z36" i="55"/>
  <c r="AA36" i="55"/>
  <c r="AB36" i="55"/>
  <c r="AC36" i="55"/>
  <c r="C68" i="55"/>
  <c r="R11" i="54"/>
  <c r="R9" i="54"/>
  <c r="H166" i="57" l="1"/>
  <c r="M166" i="57"/>
  <c r="C165" i="57"/>
  <c r="C164" i="57"/>
  <c r="M164" i="57"/>
  <c r="M163" i="57"/>
  <c r="H163" i="57"/>
  <c r="M165" i="57"/>
  <c r="C98" i="57"/>
  <c r="D69" i="55" a="1"/>
  <c r="D69" i="55" s="1"/>
  <c r="C28" i="63"/>
  <c r="C27" i="63"/>
  <c r="C26" i="63"/>
  <c r="C25" i="63"/>
  <c r="C21" i="63"/>
  <c r="C20" i="63"/>
  <c r="C19" i="63"/>
  <c r="C14" i="63"/>
  <c r="C13" i="63"/>
  <c r="C12" i="63"/>
  <c r="C11" i="63"/>
  <c r="C7" i="63"/>
  <c r="C6" i="63"/>
  <c r="C5" i="63"/>
  <c r="C4" i="63"/>
  <c r="O3" i="63"/>
  <c r="O4" i="63"/>
  <c r="O5" i="63"/>
  <c r="O6" i="63"/>
  <c r="O7" i="63"/>
  <c r="O8" i="63"/>
  <c r="O9" i="63"/>
  <c r="O10" i="63"/>
  <c r="O11" i="63"/>
  <c r="O12" i="63"/>
  <c r="O13" i="63"/>
  <c r="O14" i="63"/>
  <c r="O15" i="63"/>
  <c r="O16" i="63"/>
  <c r="O17" i="63"/>
  <c r="O18" i="63"/>
  <c r="E69" i="55" l="1"/>
  <c r="F69" i="55" s="1"/>
  <c r="B93" i="55" s="1"/>
  <c r="F15" i="57"/>
  <c r="H78" i="57" s="1"/>
  <c r="F10" i="57"/>
  <c r="B62" i="57" s="1"/>
  <c r="C82" i="57" s="1"/>
  <c r="H82" i="57" l="1"/>
  <c r="Y69" i="55"/>
  <c r="R69" i="55"/>
  <c r="W69" i="55"/>
  <c r="S69" i="55"/>
  <c r="K69" i="55"/>
  <c r="AB69" i="55"/>
  <c r="V69" i="55"/>
  <c r="J69" i="55"/>
  <c r="X69" i="55"/>
  <c r="P69" i="55"/>
  <c r="AA69" i="55"/>
  <c r="W93" i="55" s="1"/>
  <c r="U69" i="55"/>
  <c r="AC69" i="55"/>
  <c r="O69" i="55"/>
  <c r="I69" i="55"/>
  <c r="M69" i="55"/>
  <c r="Q69" i="55"/>
  <c r="Z69" i="55"/>
  <c r="T69" i="55"/>
  <c r="G69" i="55"/>
  <c r="L69" i="55"/>
  <c r="N69" i="55"/>
  <c r="J93" i="55" s="1"/>
  <c r="H69" i="55"/>
  <c r="D93" i="55" s="1"/>
  <c r="G10" i="57"/>
  <c r="M82" i="57" s="1"/>
  <c r="R47" i="57"/>
  <c r="C78" i="57" s="1"/>
  <c r="G15" i="57"/>
  <c r="M78" i="57" s="1"/>
  <c r="M33" i="57"/>
  <c r="M160" i="57" s="1"/>
  <c r="Q93" i="55" l="1"/>
  <c r="T93" i="55"/>
  <c r="R93" i="55"/>
  <c r="X93" i="55"/>
  <c r="P93" i="55"/>
  <c r="G93" i="55"/>
  <c r="F93" i="55"/>
  <c r="V93" i="55"/>
  <c r="M93" i="55"/>
  <c r="I93" i="55"/>
  <c r="O93" i="55"/>
  <c r="L93" i="55"/>
  <c r="N93" i="55"/>
  <c r="H93" i="55"/>
  <c r="E93" i="55"/>
  <c r="S93" i="55"/>
  <c r="K93" i="55"/>
  <c r="Y93" i="55"/>
  <c r="U93" i="55"/>
  <c r="H160" i="57"/>
  <c r="C160" i="57"/>
  <c r="H97" i="57"/>
  <c r="M97" i="57"/>
  <c r="B28" i="57"/>
  <c r="S33" i="57"/>
  <c r="P33" i="57"/>
  <c r="G33" i="57"/>
  <c r="C97" i="57" s="1"/>
  <c r="J33" i="57"/>
  <c r="B114" i="55"/>
  <c r="B115" i="55"/>
  <c r="C65" i="55"/>
  <c r="X66" i="55"/>
  <c r="W66" i="55"/>
  <c r="V66" i="55"/>
  <c r="U66" i="55"/>
  <c r="T66" i="55"/>
  <c r="S66" i="55"/>
  <c r="R66" i="55"/>
  <c r="Q66" i="55"/>
  <c r="P66" i="55"/>
  <c r="O66" i="55"/>
  <c r="N66" i="55"/>
  <c r="M66" i="55"/>
  <c r="L66" i="55"/>
  <c r="K66" i="55"/>
  <c r="J66" i="55"/>
  <c r="I66" i="55"/>
  <c r="H66" i="55"/>
  <c r="G66" i="55"/>
  <c r="F66" i="55"/>
  <c r="C67" i="55"/>
  <c r="D67" i="55" s="1" a="1"/>
  <c r="D67" i="55" s="1"/>
  <c r="C66" i="55"/>
  <c r="Q11" i="54"/>
  <c r="Q9" i="54"/>
  <c r="C116" i="55" l="1"/>
  <c r="M162" i="57"/>
  <c r="H162" i="57"/>
  <c r="C162" i="57"/>
  <c r="M161" i="57"/>
  <c r="H161" i="57"/>
  <c r="C161" i="57"/>
  <c r="H159" i="57"/>
  <c r="C159" i="57"/>
  <c r="M159" i="57"/>
  <c r="E67" i="55"/>
  <c r="G67" i="55" s="1"/>
  <c r="R67" i="55" l="1"/>
  <c r="Q67" i="55"/>
  <c r="L67" i="55"/>
  <c r="S67" i="55"/>
  <c r="J67" i="55"/>
  <c r="T67" i="55"/>
  <c r="V67" i="55"/>
  <c r="W67" i="55"/>
  <c r="N67" i="55"/>
  <c r="M67" i="55"/>
  <c r="I67" i="55"/>
  <c r="E92" i="55" s="1"/>
  <c r="F67" i="55"/>
  <c r="B92" i="55" s="1"/>
  <c r="K67" i="55"/>
  <c r="H67" i="55"/>
  <c r="X67" i="55"/>
  <c r="O67" i="55"/>
  <c r="P67" i="55"/>
  <c r="U67" i="55"/>
  <c r="O92" i="55" l="1"/>
  <c r="K92" i="55"/>
  <c r="R92" i="55"/>
  <c r="I92" i="55"/>
  <c r="S92" i="55"/>
  <c r="N92" i="55"/>
  <c r="Q92" i="55"/>
  <c r="L92" i="55"/>
  <c r="H92" i="55"/>
  <c r="P92" i="55"/>
  <c r="D92" i="55"/>
  <c r="F92" i="55"/>
  <c r="J92" i="55"/>
  <c r="T92" i="55"/>
  <c r="G92" i="55"/>
  <c r="M92" i="55"/>
  <c r="C92" i="55"/>
  <c r="C115"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4" i="55"/>
  <c r="X64" i="55"/>
  <c r="W64" i="55"/>
  <c r="V64" i="55"/>
  <c r="U64" i="55"/>
  <c r="T64" i="55"/>
  <c r="S64" i="55"/>
  <c r="R64" i="55"/>
  <c r="Q64" i="55"/>
  <c r="P64" i="55"/>
  <c r="O64" i="55"/>
  <c r="N64" i="55"/>
  <c r="M64" i="55"/>
  <c r="L64" i="55"/>
  <c r="K64" i="55"/>
  <c r="J64" i="55"/>
  <c r="I64" i="55"/>
  <c r="H64" i="55"/>
  <c r="G64" i="55"/>
  <c r="F64" i="55"/>
  <c r="C63" i="55"/>
  <c r="C64" i="55"/>
  <c r="D65" i="55" s="1" a="1"/>
  <c r="E65" i="55" s="1"/>
  <c r="P11" i="54"/>
  <c r="P9" i="54"/>
  <c r="M156" i="57" l="1"/>
  <c r="C156" i="57"/>
  <c r="C158" i="57"/>
  <c r="M158" i="57"/>
  <c r="M96" i="57"/>
  <c r="H96" i="57"/>
  <c r="D65" i="55"/>
  <c r="M65" i="55" l="1"/>
  <c r="F65" i="55"/>
  <c r="B91" i="55" s="1"/>
  <c r="N65" i="55"/>
  <c r="P65" i="55"/>
  <c r="I65" i="55"/>
  <c r="J65" i="55"/>
  <c r="K65" i="55"/>
  <c r="G91" i="55" s="1"/>
  <c r="X65" i="55"/>
  <c r="O65" i="55"/>
  <c r="T65" i="55"/>
  <c r="V65" i="55"/>
  <c r="R91" i="55" s="1"/>
  <c r="W65" i="55"/>
  <c r="Q65" i="55"/>
  <c r="R65" i="55"/>
  <c r="G65" i="55"/>
  <c r="C91" i="55" s="1"/>
  <c r="S65" i="55"/>
  <c r="H65" i="55"/>
  <c r="D91" i="55" s="1"/>
  <c r="U65" i="55"/>
  <c r="L65" i="55"/>
  <c r="H91" i="55" s="1"/>
  <c r="C73" i="57"/>
  <c r="C72" i="57"/>
  <c r="S91" i="55" l="1"/>
  <c r="K91" i="55"/>
  <c r="P91" i="55"/>
  <c r="E91" i="55"/>
  <c r="T91" i="55"/>
  <c r="F91" i="55"/>
  <c r="L91" i="55"/>
  <c r="J91" i="55"/>
  <c r="Q91" i="55"/>
  <c r="N91" i="55"/>
  <c r="O91" i="55"/>
  <c r="M91" i="55"/>
  <c r="I91" i="55"/>
  <c r="Y30" i="57"/>
  <c r="M150" i="57" s="1"/>
  <c r="Y24" i="57"/>
  <c r="C123" i="57" s="1"/>
  <c r="V27" i="57"/>
  <c r="V28" i="57"/>
  <c r="C114"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13" i="55"/>
  <c r="B112" i="55"/>
  <c r="B111" i="55"/>
  <c r="B110" i="55"/>
  <c r="B109" i="55"/>
  <c r="B108" i="55"/>
  <c r="B107" i="55"/>
  <c r="B106" i="55"/>
  <c r="B105" i="55"/>
  <c r="B104" i="55"/>
  <c r="B103" i="55"/>
  <c r="B102" i="55"/>
  <c r="B101" i="55"/>
  <c r="B100" i="55"/>
  <c r="U86" i="55"/>
  <c r="U85" i="55"/>
  <c r="U84" i="55"/>
  <c r="U83" i="55"/>
  <c r="U82" i="55"/>
  <c r="U81" i="55"/>
  <c r="U80" i="55"/>
  <c r="U79" i="55"/>
  <c r="U78" i="55"/>
  <c r="U77" i="55"/>
  <c r="Y62" i="55"/>
  <c r="X62" i="55"/>
  <c r="W62" i="55"/>
  <c r="V62" i="55"/>
  <c r="U62" i="55"/>
  <c r="T62" i="55"/>
  <c r="S62" i="55"/>
  <c r="R62" i="55"/>
  <c r="Q62" i="55"/>
  <c r="P62" i="55"/>
  <c r="O62" i="55"/>
  <c r="N62" i="55"/>
  <c r="M62" i="55"/>
  <c r="L62" i="55"/>
  <c r="K62" i="55"/>
  <c r="J62" i="55"/>
  <c r="I62" i="55"/>
  <c r="H62" i="55"/>
  <c r="G62" i="55"/>
  <c r="F62" i="55"/>
  <c r="C62" i="55"/>
  <c r="D63" i="55" s="1" a="1"/>
  <c r="C61" i="55"/>
  <c r="Y60" i="55"/>
  <c r="X60" i="55"/>
  <c r="W60" i="55"/>
  <c r="V60" i="55"/>
  <c r="U60" i="55"/>
  <c r="T60" i="55"/>
  <c r="S60" i="55"/>
  <c r="R60" i="55"/>
  <c r="Q60" i="55"/>
  <c r="P60" i="55"/>
  <c r="O60" i="55"/>
  <c r="N60" i="55"/>
  <c r="M60" i="55"/>
  <c r="L60" i="55"/>
  <c r="K60" i="55"/>
  <c r="J60" i="55"/>
  <c r="I60" i="55"/>
  <c r="H60" i="55"/>
  <c r="G60" i="55"/>
  <c r="F60" i="55"/>
  <c r="C60" i="55"/>
  <c r="C59" i="55"/>
  <c r="Y58" i="55"/>
  <c r="Y59" i="55" s="1"/>
  <c r="X58" i="55"/>
  <c r="W58" i="55"/>
  <c r="V58" i="55"/>
  <c r="U58" i="55"/>
  <c r="T58" i="55"/>
  <c r="S58" i="55"/>
  <c r="R58" i="55"/>
  <c r="Q58" i="55"/>
  <c r="P58" i="55"/>
  <c r="O58" i="55"/>
  <c r="N58" i="55"/>
  <c r="M58" i="55"/>
  <c r="L58" i="55"/>
  <c r="K58" i="55"/>
  <c r="J58" i="55"/>
  <c r="I58" i="55"/>
  <c r="H58" i="55"/>
  <c r="G58" i="55"/>
  <c r="F58" i="55"/>
  <c r="C58" i="55"/>
  <c r="C57" i="55"/>
  <c r="Y56" i="55"/>
  <c r="Y57" i="55" s="1"/>
  <c r="X56" i="55"/>
  <c r="W56" i="55"/>
  <c r="V56" i="55"/>
  <c r="U56" i="55"/>
  <c r="T56" i="55"/>
  <c r="S56" i="55"/>
  <c r="R56" i="55"/>
  <c r="Q56" i="55"/>
  <c r="P56" i="55"/>
  <c r="O56" i="55"/>
  <c r="N56" i="55"/>
  <c r="M56" i="55"/>
  <c r="L56" i="55"/>
  <c r="K56" i="55"/>
  <c r="J56" i="55"/>
  <c r="I56" i="55"/>
  <c r="H56" i="55"/>
  <c r="G56" i="55"/>
  <c r="F56" i="55"/>
  <c r="C56" i="55"/>
  <c r="C55" i="55"/>
  <c r="Y54" i="55"/>
  <c r="Y55" i="55" s="1"/>
  <c r="X54" i="55"/>
  <c r="W54" i="55"/>
  <c r="V54" i="55"/>
  <c r="U54" i="55"/>
  <c r="T54" i="55"/>
  <c r="S54" i="55"/>
  <c r="R54" i="55"/>
  <c r="Q54" i="55"/>
  <c r="P54" i="55"/>
  <c r="O54" i="55"/>
  <c r="N54" i="55"/>
  <c r="M54" i="55"/>
  <c r="L54" i="55"/>
  <c r="K54" i="55"/>
  <c r="J54" i="55"/>
  <c r="I54" i="55"/>
  <c r="H54" i="55"/>
  <c r="G54" i="55"/>
  <c r="F54" i="55"/>
  <c r="C54" i="55"/>
  <c r="C53" i="55"/>
  <c r="Y52" i="55"/>
  <c r="Y53" i="55" s="1"/>
  <c r="X52" i="55"/>
  <c r="W52" i="55"/>
  <c r="V52" i="55"/>
  <c r="U52" i="55"/>
  <c r="T52" i="55"/>
  <c r="S52" i="55"/>
  <c r="R52" i="55"/>
  <c r="Q52" i="55"/>
  <c r="P52" i="55"/>
  <c r="O52" i="55"/>
  <c r="N52" i="55"/>
  <c r="M52" i="55"/>
  <c r="L52" i="55"/>
  <c r="K52" i="55"/>
  <c r="J52" i="55"/>
  <c r="I52" i="55"/>
  <c r="H52" i="55"/>
  <c r="G52" i="55"/>
  <c r="F52" i="55"/>
  <c r="C52" i="55"/>
  <c r="C51" i="55"/>
  <c r="Y50" i="55"/>
  <c r="Y51" i="55" s="1"/>
  <c r="X50" i="55"/>
  <c r="W50" i="55"/>
  <c r="V50" i="55"/>
  <c r="U50" i="55"/>
  <c r="T50" i="55"/>
  <c r="S50" i="55"/>
  <c r="R50" i="55"/>
  <c r="Q50" i="55"/>
  <c r="P50" i="55"/>
  <c r="O50" i="55"/>
  <c r="N50" i="55"/>
  <c r="M50" i="55"/>
  <c r="L50" i="55"/>
  <c r="K50" i="55"/>
  <c r="J50" i="55"/>
  <c r="I50" i="55"/>
  <c r="H50" i="55"/>
  <c r="G50" i="55"/>
  <c r="F50" i="55"/>
  <c r="C50" i="55"/>
  <c r="C49" i="55"/>
  <c r="Y48" i="55"/>
  <c r="Y49" i="55" s="1"/>
  <c r="X48" i="55"/>
  <c r="X49" i="55" s="1"/>
  <c r="T83" i="55" s="1"/>
  <c r="W48" i="55"/>
  <c r="W49" i="55" s="1"/>
  <c r="S83" i="55" s="1"/>
  <c r="V48" i="55"/>
  <c r="V49" i="55" s="1"/>
  <c r="R83" i="55" s="1"/>
  <c r="U48" i="55"/>
  <c r="U49" i="55" s="1"/>
  <c r="Q83" i="55" s="1"/>
  <c r="T48" i="55"/>
  <c r="T49" i="55" s="1"/>
  <c r="P83" i="55" s="1"/>
  <c r="S48" i="55"/>
  <c r="R48" i="55"/>
  <c r="Q48" i="55"/>
  <c r="P48" i="55"/>
  <c r="O48" i="55"/>
  <c r="N48" i="55"/>
  <c r="M48" i="55"/>
  <c r="L48" i="55"/>
  <c r="K48" i="55"/>
  <c r="J48" i="55"/>
  <c r="I48" i="55"/>
  <c r="H48" i="55"/>
  <c r="G48" i="55"/>
  <c r="F48" i="55"/>
  <c r="C48" i="55"/>
  <c r="C47" i="55"/>
  <c r="Y46" i="55"/>
  <c r="Y47" i="55" s="1"/>
  <c r="X46" i="55"/>
  <c r="X47" i="55" s="1"/>
  <c r="T82" i="55" s="1"/>
  <c r="W46" i="55"/>
  <c r="W47" i="55" s="1"/>
  <c r="S82" i="55" s="1"/>
  <c r="V46" i="55"/>
  <c r="V47" i="55" s="1"/>
  <c r="R82" i="55" s="1"/>
  <c r="U46" i="55"/>
  <c r="U47" i="55" s="1"/>
  <c r="Q82" i="55" s="1"/>
  <c r="T46" i="55"/>
  <c r="T47" i="55" s="1"/>
  <c r="P82" i="55" s="1"/>
  <c r="S46" i="55"/>
  <c r="R46" i="55"/>
  <c r="Q46" i="55"/>
  <c r="P46" i="55"/>
  <c r="O46" i="55"/>
  <c r="N46" i="55"/>
  <c r="M46" i="55"/>
  <c r="L46" i="55"/>
  <c r="K46" i="55"/>
  <c r="J46" i="55"/>
  <c r="I46" i="55"/>
  <c r="H46" i="55"/>
  <c r="G46" i="55"/>
  <c r="F46" i="55"/>
  <c r="C46" i="55"/>
  <c r="C45" i="55"/>
  <c r="Y44" i="55"/>
  <c r="Y45" i="55" s="1"/>
  <c r="X44" i="55"/>
  <c r="X45" i="55" s="1"/>
  <c r="T81" i="55" s="1"/>
  <c r="W44" i="55"/>
  <c r="W45" i="55" s="1"/>
  <c r="S81" i="55" s="1"/>
  <c r="V44" i="55"/>
  <c r="V45" i="55" s="1"/>
  <c r="R81" i="55" s="1"/>
  <c r="U44" i="55"/>
  <c r="U45" i="55" s="1"/>
  <c r="Q81" i="55" s="1"/>
  <c r="T44" i="55"/>
  <c r="T45" i="55" s="1"/>
  <c r="P81" i="55" s="1"/>
  <c r="S44" i="55"/>
  <c r="R44" i="55"/>
  <c r="Q44" i="55"/>
  <c r="P44" i="55"/>
  <c r="O44" i="55"/>
  <c r="N44" i="55"/>
  <c r="M44" i="55"/>
  <c r="L44" i="55"/>
  <c r="K44" i="55"/>
  <c r="J44" i="55"/>
  <c r="I44" i="55"/>
  <c r="H44" i="55"/>
  <c r="G44" i="55"/>
  <c r="F44" i="55"/>
  <c r="C44" i="55"/>
  <c r="D45" i="55" s="1" a="1"/>
  <c r="E45" i="55" s="1"/>
  <c r="Q43" i="55"/>
  <c r="M80" i="55" s="1"/>
  <c r="P43" i="55"/>
  <c r="L80" i="55" s="1"/>
  <c r="C43" i="55"/>
  <c r="Y42" i="55"/>
  <c r="Y43" i="55" s="1"/>
  <c r="X42" i="55"/>
  <c r="X43" i="55" s="1"/>
  <c r="T80" i="55" s="1"/>
  <c r="W42" i="55"/>
  <c r="W43" i="55" s="1"/>
  <c r="S80" i="55" s="1"/>
  <c r="V42" i="55"/>
  <c r="V43" i="55" s="1"/>
  <c r="R80" i="55" s="1"/>
  <c r="U42" i="55"/>
  <c r="U43" i="55" s="1"/>
  <c r="Q80" i="55" s="1"/>
  <c r="T42" i="55"/>
  <c r="T43" i="55" s="1"/>
  <c r="P80" i="55" s="1"/>
  <c r="S42" i="55"/>
  <c r="S43" i="55" s="1"/>
  <c r="O80" i="55" s="1"/>
  <c r="R42" i="55"/>
  <c r="R43" i="55" s="1"/>
  <c r="N80" i="55" s="1"/>
  <c r="Q42" i="55"/>
  <c r="P42" i="55"/>
  <c r="O42" i="55"/>
  <c r="O43" i="55" s="1"/>
  <c r="K80" i="55" s="1"/>
  <c r="N42" i="55"/>
  <c r="M42" i="55"/>
  <c r="L42" i="55"/>
  <c r="K42" i="55"/>
  <c r="J42" i="55"/>
  <c r="I42" i="55"/>
  <c r="H42" i="55"/>
  <c r="G42" i="55"/>
  <c r="F42" i="55"/>
  <c r="C42" i="55"/>
  <c r="C41" i="55"/>
  <c r="Y40" i="55"/>
  <c r="Y41" i="55" s="1"/>
  <c r="X40" i="55"/>
  <c r="X41" i="55" s="1"/>
  <c r="T79" i="55" s="1"/>
  <c r="W40" i="55"/>
  <c r="W41" i="55" s="1"/>
  <c r="S79" i="55" s="1"/>
  <c r="V40" i="55"/>
  <c r="V41" i="55" s="1"/>
  <c r="R79" i="55" s="1"/>
  <c r="U40" i="55"/>
  <c r="U41" i="55" s="1"/>
  <c r="Q79" i="55" s="1"/>
  <c r="T40" i="55"/>
  <c r="T41" i="55" s="1"/>
  <c r="P79" i="55" s="1"/>
  <c r="S40" i="55"/>
  <c r="S41" i="55" s="1"/>
  <c r="O79" i="55" s="1"/>
  <c r="R40" i="55"/>
  <c r="R41" i="55" s="1"/>
  <c r="N79" i="55" s="1"/>
  <c r="Q40" i="55"/>
  <c r="Q41" i="55" s="1"/>
  <c r="M79" i="55" s="1"/>
  <c r="P40" i="55"/>
  <c r="P41" i="55" s="1"/>
  <c r="L79" i="55" s="1"/>
  <c r="O40" i="55"/>
  <c r="O41" i="55" s="1"/>
  <c r="K79" i="55" s="1"/>
  <c r="N40" i="55"/>
  <c r="M40" i="55"/>
  <c r="L40" i="55"/>
  <c r="K40" i="55"/>
  <c r="J40" i="55"/>
  <c r="I40" i="55"/>
  <c r="H40" i="55"/>
  <c r="G40" i="55"/>
  <c r="F40" i="55"/>
  <c r="C40" i="55"/>
  <c r="U39" i="55"/>
  <c r="Q78" i="55" s="1"/>
  <c r="R39" i="55"/>
  <c r="N78" i="55" s="1"/>
  <c r="Q39" i="55"/>
  <c r="M78" i="55" s="1"/>
  <c r="C39" i="55"/>
  <c r="Y38" i="55"/>
  <c r="Y39" i="55" s="1"/>
  <c r="X38" i="55"/>
  <c r="X39" i="55" s="1"/>
  <c r="T78" i="55" s="1"/>
  <c r="W38" i="55"/>
  <c r="W39" i="55" s="1"/>
  <c r="S78" i="55" s="1"/>
  <c r="V38" i="55"/>
  <c r="V39" i="55" s="1"/>
  <c r="R78" i="55" s="1"/>
  <c r="U38" i="55"/>
  <c r="T38" i="55"/>
  <c r="T39" i="55" s="1"/>
  <c r="P78" i="55" s="1"/>
  <c r="S38" i="55"/>
  <c r="S39" i="55" s="1"/>
  <c r="O78" i="55" s="1"/>
  <c r="R38" i="55"/>
  <c r="Q38" i="55"/>
  <c r="P38" i="55"/>
  <c r="P39" i="55" s="1"/>
  <c r="L78" i="55" s="1"/>
  <c r="O38" i="55"/>
  <c r="O39" i="55" s="1"/>
  <c r="K78" i="55" s="1"/>
  <c r="N38" i="55"/>
  <c r="M38" i="55"/>
  <c r="L38" i="55"/>
  <c r="K38" i="55"/>
  <c r="J38" i="55"/>
  <c r="I38" i="55"/>
  <c r="H38" i="55"/>
  <c r="G38" i="55"/>
  <c r="F38" i="55"/>
  <c r="C38" i="55"/>
  <c r="C37" i="55"/>
  <c r="D37" i="55" s="1" a="1"/>
  <c r="Y36" i="55"/>
  <c r="Y37" i="55" s="1"/>
  <c r="X36" i="55"/>
  <c r="X37" i="55" s="1"/>
  <c r="T77" i="55" s="1"/>
  <c r="W36" i="55"/>
  <c r="W37" i="55" s="1"/>
  <c r="S77" i="55" s="1"/>
  <c r="V36" i="55"/>
  <c r="V37" i="55" s="1"/>
  <c r="R77" i="55" s="1"/>
  <c r="U36" i="55"/>
  <c r="U37" i="55" s="1"/>
  <c r="Q77" i="55" s="1"/>
  <c r="T36" i="55"/>
  <c r="T37" i="55" s="1"/>
  <c r="P77" i="55" s="1"/>
  <c r="S36" i="55"/>
  <c r="S37" i="55" s="1"/>
  <c r="O77" i="55" s="1"/>
  <c r="R36" i="55"/>
  <c r="R37" i="55" s="1"/>
  <c r="N77" i="55" s="1"/>
  <c r="Q36" i="55"/>
  <c r="Q37" i="55" s="1"/>
  <c r="M77" i="55" s="1"/>
  <c r="P36" i="55"/>
  <c r="P37" i="55" s="1"/>
  <c r="L77" i="55" s="1"/>
  <c r="O36" i="55"/>
  <c r="O37" i="55" s="1"/>
  <c r="K77" i="55" s="1"/>
  <c r="N36" i="55"/>
  <c r="N37" i="55" s="1"/>
  <c r="J77" i="55" s="1"/>
  <c r="M36" i="55"/>
  <c r="M37" i="55" s="1"/>
  <c r="I77" i="55" s="1"/>
  <c r="L36" i="55"/>
  <c r="K36" i="55"/>
  <c r="J36" i="55"/>
  <c r="I36" i="55"/>
  <c r="H36" i="55"/>
  <c r="G36" i="55"/>
  <c r="F36" i="55"/>
  <c r="C36" i="55"/>
  <c r="L3" i="55" a="1"/>
  <c r="O9" i="54"/>
  <c r="N9" i="54"/>
  <c r="M9" i="54"/>
  <c r="L9" i="54"/>
  <c r="K9" i="54"/>
  <c r="J9" i="54"/>
  <c r="I9" i="54"/>
  <c r="H9" i="54"/>
  <c r="G9" i="54"/>
  <c r="F9" i="54"/>
  <c r="E9" i="54"/>
  <c r="D9" i="54"/>
  <c r="C9" i="54"/>
  <c r="B9" i="54"/>
  <c r="D43" i="55" l="1" a="1"/>
  <c r="T35" i="57"/>
  <c r="Q35" i="57"/>
  <c r="N35" i="57"/>
  <c r="H35" i="57"/>
  <c r="D99" i="57" s="1"/>
  <c r="S12" i="54"/>
  <c r="M95" i="57"/>
  <c r="M101" i="57"/>
  <c r="D57" i="55" a="1"/>
  <c r="D53" i="55" a="1"/>
  <c r="D53" i="55" s="1"/>
  <c r="D51" i="55" a="1"/>
  <c r="E51"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1" i="55" a="1"/>
  <c r="E61" i="55" s="1"/>
  <c r="D59" i="55" a="1"/>
  <c r="E59"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3" i="55"/>
  <c r="D63" i="55"/>
  <c r="X63" i="55" s="1"/>
  <c r="E37" i="55"/>
  <c r="J37" i="55" s="1"/>
  <c r="D37" i="55"/>
  <c r="G37" i="55" s="1"/>
  <c r="E53" i="55"/>
  <c r="E43" i="55"/>
  <c r="D43" i="55"/>
  <c r="G43" i="55" s="1"/>
  <c r="M3" i="55"/>
  <c r="L3" i="55"/>
  <c r="D41" i="55" a="1"/>
  <c r="D39" i="55" a="1"/>
  <c r="D49" i="55" a="1"/>
  <c r="D45" i="55"/>
  <c r="J45" i="55" s="1"/>
  <c r="D47" i="55" a="1"/>
  <c r="D55" i="55" a="1"/>
  <c r="J53" i="55" l="1"/>
  <c r="D51" i="55"/>
  <c r="C173" i="57"/>
  <c r="B175" i="57" s="1"/>
  <c r="I165" i="57"/>
  <c r="N165" i="57"/>
  <c r="D165" i="57"/>
  <c r="I164" i="57"/>
  <c r="N164" i="57"/>
  <c r="D164" i="57"/>
  <c r="N166" i="57"/>
  <c r="D166" i="57"/>
  <c r="I166" i="57"/>
  <c r="K34" i="57"/>
  <c r="K35" i="57"/>
  <c r="N51" i="55"/>
  <c r="U51" i="55"/>
  <c r="I51" i="55"/>
  <c r="U53" i="55"/>
  <c r="H53" i="55"/>
  <c r="H51" i="55"/>
  <c r="C28" i="55"/>
  <c r="C27" i="55"/>
  <c r="C26" i="55"/>
  <c r="C25" i="55"/>
  <c r="K37" i="55"/>
  <c r="F37" i="55"/>
  <c r="B77" i="55" s="1"/>
  <c r="G53" i="55"/>
  <c r="F51" i="55"/>
  <c r="B84" i="55" s="1"/>
  <c r="J43" i="55"/>
  <c r="Q53" i="55"/>
  <c r="D57" i="55"/>
  <c r="E57" i="55"/>
  <c r="V53" i="55"/>
  <c r="L37" i="55"/>
  <c r="H77" i="55" s="1"/>
  <c r="I11" i="55" s="1"/>
  <c r="J11" i="55" s="1"/>
  <c r="M11" i="55" s="1"/>
  <c r="M53" i="55"/>
  <c r="P53" i="55"/>
  <c r="L85" i="55" s="1"/>
  <c r="I98" i="57"/>
  <c r="D98" i="57"/>
  <c r="N98" i="57"/>
  <c r="N160" i="57"/>
  <c r="I160" i="57"/>
  <c r="M63" i="55"/>
  <c r="O63" i="55"/>
  <c r="D61" i="55"/>
  <c r="V61" i="55" s="1"/>
  <c r="D59" i="55"/>
  <c r="U59" i="55" s="1"/>
  <c r="Q63" i="55"/>
  <c r="W63"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3" i="55"/>
  <c r="P63" i="55"/>
  <c r="S63" i="55"/>
  <c r="L63" i="55"/>
  <c r="G63"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4" i="55"/>
  <c r="D47" i="55"/>
  <c r="E47" i="55"/>
  <c r="D41" i="55"/>
  <c r="E41" i="55"/>
  <c r="G51" i="55"/>
  <c r="C84" i="55" s="1"/>
  <c r="S61" i="55"/>
  <c r="K61" i="55"/>
  <c r="N61" i="55"/>
  <c r="W61" i="55"/>
  <c r="T61" i="55"/>
  <c r="F45" i="55"/>
  <c r="B81" i="55" s="1"/>
  <c r="M45" i="55"/>
  <c r="I61" i="55"/>
  <c r="Q61" i="55"/>
  <c r="F43" i="55"/>
  <c r="B80" i="55" s="1"/>
  <c r="K45" i="55"/>
  <c r="K43" i="55"/>
  <c r="Q45" i="55"/>
  <c r="G45" i="55"/>
  <c r="C81" i="55" s="1"/>
  <c r="N43" i="55"/>
  <c r="M43" i="55"/>
  <c r="L43" i="55"/>
  <c r="L45" i="55"/>
  <c r="D49" i="55"/>
  <c r="E49" i="55"/>
  <c r="J61" i="55"/>
  <c r="V51" i="55"/>
  <c r="H43" i="55"/>
  <c r="D80" i="55" s="1"/>
  <c r="C23" i="55"/>
  <c r="C17" i="55"/>
  <c r="C21" i="55"/>
  <c r="C15" i="55"/>
  <c r="C20" i="55"/>
  <c r="C13" i="55"/>
  <c r="C22" i="55"/>
  <c r="C14" i="55"/>
  <c r="C12" i="55"/>
  <c r="C19" i="55"/>
  <c r="C18" i="55"/>
  <c r="C11" i="55"/>
  <c r="C16" i="55"/>
  <c r="C24" i="55"/>
  <c r="T53" i="55"/>
  <c r="S53" i="55"/>
  <c r="R53" i="55"/>
  <c r="N53" i="55"/>
  <c r="K53" i="55"/>
  <c r="L61" i="55"/>
  <c r="I53" i="55"/>
  <c r="O51" i="55"/>
  <c r="M59" i="55"/>
  <c r="J51" i="55"/>
  <c r="D39" i="55"/>
  <c r="E39" i="55"/>
  <c r="H37" i="55"/>
  <c r="R61" i="55"/>
  <c r="D55" i="55"/>
  <c r="E55" i="55"/>
  <c r="N45" i="55"/>
  <c r="R45" i="55"/>
  <c r="S45" i="55"/>
  <c r="P45" i="55"/>
  <c r="I43" i="55"/>
  <c r="X51" i="55"/>
  <c r="Q51" i="55"/>
  <c r="P51" i="55"/>
  <c r="M51" i="55"/>
  <c r="K51" i="55"/>
  <c r="L51" i="55"/>
  <c r="I37" i="55"/>
  <c r="P61" i="55"/>
  <c r="W53" i="55"/>
  <c r="F53" i="55"/>
  <c r="B85" i="55" s="1"/>
  <c r="K63" i="55"/>
  <c r="V63" i="55"/>
  <c r="U63" i="55"/>
  <c r="T63" i="55"/>
  <c r="R63" i="55"/>
  <c r="J63" i="55"/>
  <c r="I63" i="55"/>
  <c r="F63" i="55"/>
  <c r="B90" i="55" s="1"/>
  <c r="C80" i="55"/>
  <c r="H45" i="55"/>
  <c r="I45" i="55"/>
  <c r="O45" i="55"/>
  <c r="S51" i="55"/>
  <c r="M61" i="55"/>
  <c r="X53" i="55"/>
  <c r="O53" i="55"/>
  <c r="G61" i="55"/>
  <c r="L53" i="55"/>
  <c r="H61" i="55"/>
  <c r="W51" i="55"/>
  <c r="T51" i="55"/>
  <c r="N63" i="55"/>
  <c r="R51" i="55"/>
  <c r="P59" i="55" l="1"/>
  <c r="S59" i="55"/>
  <c r="Q59" i="55"/>
  <c r="I59" i="55"/>
  <c r="F85" i="55"/>
  <c r="L59" i="55"/>
  <c r="W59" i="55"/>
  <c r="G84" i="55"/>
  <c r="H85" i="55"/>
  <c r="F80" i="55"/>
  <c r="O59" i="55"/>
  <c r="D163" i="57"/>
  <c r="I163" i="57"/>
  <c r="N163" i="57"/>
  <c r="F84" i="55"/>
  <c r="M57" i="55"/>
  <c r="F57" i="55"/>
  <c r="B87" i="55" s="1"/>
  <c r="R57" i="55"/>
  <c r="P57" i="55"/>
  <c r="J57" i="55"/>
  <c r="T57" i="55"/>
  <c r="V57" i="55"/>
  <c r="I57" i="55"/>
  <c r="G57" i="55"/>
  <c r="C87" i="55" s="1"/>
  <c r="U57" i="55"/>
  <c r="Q87" i="55" s="1"/>
  <c r="W57" i="55"/>
  <c r="S87" i="55" s="1"/>
  <c r="S57" i="55"/>
  <c r="Q57" i="55"/>
  <c r="N57" i="55"/>
  <c r="L57" i="55"/>
  <c r="K57" i="55"/>
  <c r="X57" i="55"/>
  <c r="H57" i="55"/>
  <c r="D87" i="55" s="1"/>
  <c r="O57" i="55"/>
  <c r="F39" i="55"/>
  <c r="B78" i="55" s="1"/>
  <c r="G39" i="55"/>
  <c r="C78" i="55" s="1"/>
  <c r="N81" i="55"/>
  <c r="E84" i="55"/>
  <c r="O85" i="55"/>
  <c r="I138" i="57"/>
  <c r="D138" i="57"/>
  <c r="K90" i="55"/>
  <c r="V59" i="55"/>
  <c r="X59" i="55"/>
  <c r="K59" i="55"/>
  <c r="H59" i="55"/>
  <c r="N59" i="55"/>
  <c r="F59" i="55"/>
  <c r="B88" i="55" s="1"/>
  <c r="R59" i="55"/>
  <c r="T59" i="55"/>
  <c r="F61" i="55"/>
  <c r="B89" i="55" s="1"/>
  <c r="X61" i="55"/>
  <c r="U61" i="55"/>
  <c r="O61" i="55"/>
  <c r="J59" i="55"/>
  <c r="G59"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8" i="55"/>
  <c r="D90" i="55"/>
  <c r="I90" i="55"/>
  <c r="N157" i="57"/>
  <c r="I157" i="57"/>
  <c r="D157" i="57"/>
  <c r="I109" i="57"/>
  <c r="N109" i="57"/>
  <c r="D116" i="57"/>
  <c r="I116" i="57"/>
  <c r="I119" i="57"/>
  <c r="I130" i="57"/>
  <c r="N119" i="57"/>
  <c r="I107" i="57"/>
  <c r="N130" i="57"/>
  <c r="N110" i="57"/>
  <c r="I147" i="57"/>
  <c r="D133" i="57"/>
  <c r="I110" i="57"/>
  <c r="N147" i="57"/>
  <c r="D129" i="57"/>
  <c r="N129" i="57"/>
  <c r="D139" i="57"/>
  <c r="I139" i="57"/>
  <c r="N90" i="55"/>
  <c r="C90" i="55"/>
  <c r="G90" i="55"/>
  <c r="I132" i="57"/>
  <c r="N132" i="57"/>
  <c r="N107" i="57"/>
  <c r="N133" i="57"/>
  <c r="D112" i="57"/>
  <c r="D152" i="57"/>
  <c r="D125" i="57"/>
  <c r="N112" i="57"/>
  <c r="N152" i="57"/>
  <c r="I125" i="57"/>
  <c r="I120" i="57"/>
  <c r="N120" i="57"/>
  <c r="D120" i="57"/>
  <c r="E81" i="55"/>
  <c r="S85" i="55"/>
  <c r="K55" i="55"/>
  <c r="V55" i="55"/>
  <c r="R55" i="55"/>
  <c r="Q55" i="55"/>
  <c r="J55" i="55"/>
  <c r="I55" i="55"/>
  <c r="F55" i="55"/>
  <c r="B86" i="55" s="1"/>
  <c r="T55" i="55"/>
  <c r="U55" i="55"/>
  <c r="G55" i="55"/>
  <c r="M55" i="55"/>
  <c r="W55" i="55"/>
  <c r="P55" i="55"/>
  <c r="L55" i="55"/>
  <c r="N55" i="55"/>
  <c r="X55" i="55"/>
  <c r="H55" i="55"/>
  <c r="O55" i="55"/>
  <c r="S55" i="55"/>
  <c r="H80" i="55"/>
  <c r="E85" i="55"/>
  <c r="R84" i="55"/>
  <c r="I80" i="55"/>
  <c r="G81" i="55"/>
  <c r="K85" i="55"/>
  <c r="G77" i="55"/>
  <c r="E77" i="55"/>
  <c r="E80" i="55"/>
  <c r="D77" i="55"/>
  <c r="J80" i="55"/>
  <c r="G89" i="55"/>
  <c r="Q49" i="55"/>
  <c r="H49" i="55"/>
  <c r="L49" i="55"/>
  <c r="R49" i="55"/>
  <c r="P49" i="55"/>
  <c r="N49" i="55"/>
  <c r="K49" i="55"/>
  <c r="O49" i="55"/>
  <c r="S49" i="55"/>
  <c r="F49" i="55"/>
  <c r="B83" i="55" s="1"/>
  <c r="M49" i="55"/>
  <c r="G49" i="55"/>
  <c r="C83" i="55" s="1"/>
  <c r="J49" i="55"/>
  <c r="I49" i="55"/>
  <c r="S90" i="55"/>
  <c r="K84" i="55"/>
  <c r="G80" i="55"/>
  <c r="N84" i="55"/>
  <c r="L81" i="55"/>
  <c r="G85" i="55"/>
  <c r="Q85" i="55"/>
  <c r="Q84" i="55"/>
  <c r="O89" i="55"/>
  <c r="P84" i="55"/>
  <c r="T85" i="55"/>
  <c r="E90" i="55"/>
  <c r="C77" i="55"/>
  <c r="K39" i="55"/>
  <c r="J39" i="55"/>
  <c r="I39" i="55"/>
  <c r="N39" i="55"/>
  <c r="H39" i="55"/>
  <c r="M39" i="55"/>
  <c r="L39" i="55"/>
  <c r="J85" i="55"/>
  <c r="L90" i="55"/>
  <c r="R47" i="55"/>
  <c r="J47" i="55"/>
  <c r="Q47" i="55"/>
  <c r="I47" i="55"/>
  <c r="F47" i="55"/>
  <c r="B82" i="55" s="1"/>
  <c r="K47" i="55"/>
  <c r="H47" i="55"/>
  <c r="P47" i="55"/>
  <c r="M47" i="55"/>
  <c r="G47" i="55"/>
  <c r="L47" i="55"/>
  <c r="S47" i="55"/>
  <c r="O47" i="55"/>
  <c r="N47" i="55"/>
  <c r="H81" i="55"/>
  <c r="J90" i="55"/>
  <c r="D81" i="55"/>
  <c r="O90" i="55"/>
  <c r="I89" i="55"/>
  <c r="K89" i="55"/>
  <c r="F90" i="55"/>
  <c r="H84" i="55"/>
  <c r="O81" i="55"/>
  <c r="N85" i="55"/>
  <c r="M89" i="55"/>
  <c r="D85" i="55"/>
  <c r="S84" i="55"/>
  <c r="P90" i="55"/>
  <c r="I84" i="55"/>
  <c r="J81" i="55"/>
  <c r="P85" i="55"/>
  <c r="E89" i="55"/>
  <c r="T90" i="55"/>
  <c r="D89" i="55"/>
  <c r="O84" i="55"/>
  <c r="C85" i="55"/>
  <c r="Q90" i="55"/>
  <c r="L84" i="55"/>
  <c r="I85" i="55"/>
  <c r="M85" i="55"/>
  <c r="M81" i="55"/>
  <c r="I81" i="55"/>
  <c r="M90" i="55"/>
  <c r="K81" i="55"/>
  <c r="R85" i="55"/>
  <c r="R90" i="55"/>
  <c r="M84" i="55"/>
  <c r="J84" i="55"/>
  <c r="H90" i="55"/>
  <c r="M41" i="55"/>
  <c r="L41" i="55"/>
  <c r="H41" i="55"/>
  <c r="N41" i="55"/>
  <c r="K41" i="55"/>
  <c r="F41" i="55"/>
  <c r="B79" i="55" s="1"/>
  <c r="I41" i="55"/>
  <c r="J41" i="55"/>
  <c r="G41" i="55"/>
  <c r="F81" i="55"/>
  <c r="T84" i="55"/>
  <c r="P89" i="55"/>
  <c r="F77" i="55"/>
  <c r="M88" i="55" l="1"/>
  <c r="K88" i="55"/>
  <c r="J89" i="55"/>
  <c r="L88" i="55"/>
  <c r="G88" i="55"/>
  <c r="L89" i="55"/>
  <c r="P88" i="55"/>
  <c r="H89" i="55"/>
  <c r="D173" i="57"/>
  <c r="R88" i="55"/>
  <c r="H88" i="55"/>
  <c r="S88" i="55"/>
  <c r="C79" i="55"/>
  <c r="N88" i="55"/>
  <c r="J88" i="55"/>
  <c r="E87" i="55"/>
  <c r="K87" i="55"/>
  <c r="R87" i="55"/>
  <c r="E83" i="55"/>
  <c r="D83" i="55"/>
  <c r="P87" i="55"/>
  <c r="T87" i="55"/>
  <c r="F87" i="55"/>
  <c r="G87" i="55"/>
  <c r="L87" i="55"/>
  <c r="I82" i="55"/>
  <c r="H87" i="55"/>
  <c r="N87" i="55"/>
  <c r="Q89" i="55"/>
  <c r="J87" i="55"/>
  <c r="Q88" i="55"/>
  <c r="D82" i="55"/>
  <c r="P86" i="55"/>
  <c r="M87" i="55"/>
  <c r="I87" i="55"/>
  <c r="O86" i="55"/>
  <c r="I88" i="55"/>
  <c r="O87" i="55"/>
  <c r="O88" i="55"/>
  <c r="F89" i="55"/>
  <c r="N89" i="55"/>
  <c r="T88" i="55"/>
  <c r="C88" i="55"/>
  <c r="R89" i="55"/>
  <c r="C89" i="55"/>
  <c r="T89" i="55"/>
  <c r="D88" i="55"/>
  <c r="F88" i="55"/>
  <c r="S89" i="55"/>
  <c r="H78" i="55"/>
  <c r="C104" i="55"/>
  <c r="C113" i="55"/>
  <c r="C108" i="55"/>
  <c r="C103" i="55"/>
  <c r="C107" i="55"/>
  <c r="C100" i="55"/>
  <c r="M83" i="55"/>
  <c r="D78" i="55"/>
  <c r="E82" i="55"/>
  <c r="E78" i="55"/>
  <c r="O83" i="55"/>
  <c r="J86" i="55"/>
  <c r="N86" i="55"/>
  <c r="M82" i="55"/>
  <c r="K83" i="55"/>
  <c r="H86" i="55"/>
  <c r="R86" i="55"/>
  <c r="G79" i="55"/>
  <c r="J82" i="55"/>
  <c r="F82" i="55"/>
  <c r="F78" i="55"/>
  <c r="G83" i="55"/>
  <c r="L86" i="55"/>
  <c r="G86" i="55"/>
  <c r="L82" i="55"/>
  <c r="F83" i="55"/>
  <c r="I78" i="55"/>
  <c r="E86" i="55"/>
  <c r="F86" i="55"/>
  <c r="T86" i="55"/>
  <c r="E79" i="55"/>
  <c r="N82" i="55"/>
  <c r="S86" i="55"/>
  <c r="D79" i="55"/>
  <c r="O82" i="55"/>
  <c r="I86" i="55"/>
  <c r="H79" i="55"/>
  <c r="H82" i="55"/>
  <c r="N83" i="55"/>
  <c r="C86" i="55"/>
  <c r="K86" i="55"/>
  <c r="G82" i="55"/>
  <c r="I83" i="55"/>
  <c r="D86" i="55"/>
  <c r="F79" i="55"/>
  <c r="J78" i="55"/>
  <c r="M86" i="55"/>
  <c r="J79" i="55"/>
  <c r="K82" i="55"/>
  <c r="G78" i="55"/>
  <c r="J83" i="55"/>
  <c r="L83" i="55"/>
  <c r="I79" i="55"/>
  <c r="C82" i="55"/>
  <c r="H83" i="55"/>
  <c r="Q86" i="55"/>
  <c r="C110" i="55" l="1"/>
  <c r="C112" i="55"/>
  <c r="C111" i="55"/>
  <c r="C105" i="55"/>
  <c r="C101" i="55"/>
  <c r="C102" i="55"/>
  <c r="C109" i="55"/>
  <c r="C106" i="55"/>
  <c r="C120"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27"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5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<sst xmlns="http://schemas.openxmlformats.org/spreadsheetml/2006/main" count="3015" uniqueCount="1157">
  <si>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</si>
  <si>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</si>
  <si>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</si>
  <si>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</si>
  <si>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</si>
  <si>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</si>
  <si>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</si>
  <si>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</si>
  <si>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</si>
  <si>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</si>
  <si>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</si>
  <si>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</si>
  <si>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</si>
  <si>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</si>
  <si>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</si>
  <si>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</si>
  <si>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</si>
  <si>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</si>
  <si>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</si>
  <si>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</si>
  <si>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</si>
  <si>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</si>
  <si>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</si>
  <si>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</si>
  <si>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</si>
  <si>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</si>
  <si>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</si>
  <si>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</si>
  <si>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</si>
  <si>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</si>
  <si>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</si>
  <si>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</si>
  <si>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</si>
  <si>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</si>
  <si>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</si>
  <si>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</si>
  <si>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</si>
  <si>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</si>
  <si>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</si>
  <si>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</si>
  <si>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</si>
  <si>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</si>
  <si>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</si>
  <si>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</si>
  <si>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</si>
  <si>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</si>
  <si>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</si>
  <si>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</si>
  <si>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</si>
  <si>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</si>
  <si>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</si>
  <si>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</si>
  <si>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</si>
  <si>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</si>
  <si>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</si>
  <si>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</si>
  <si>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</si>
  <si>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</si>
  <si>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</si>
  <si>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</si>
  <si>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</si>
  <si>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</si>
  <si>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</si>
  <si>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</si>
  <si>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</si>
  <si>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</si>
  <si>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</si>
  <si>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</si>
  <si>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</si>
  <si>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</si>
  <si>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</si>
  <si>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</si>
  <si>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</si>
  <si>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</si>
  <si>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</si>
  <si>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</si>
  <si>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</si>
  <si>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</si>
  <si>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</si>
  <si>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</si>
  <si>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</si>
  <si>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</si>
  <si>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</si>
  <si>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</si>
  <si>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</si>
  <si>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</si>
  <si>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</si>
  <si>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</si>
  <si>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</si>
  <si>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</si>
  <si>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</si>
  <si>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</si>
  <si>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</si>
  <si>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</si>
  <si>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</si>
  <si>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</si>
  <si>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</si>
  <si>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</si>
  <si>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</si>
  <si>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</si>
  <si>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</si>
  <si>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</si>
  <si>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</si>
  <si>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</si>
  <si>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</si>
  <si>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</si>
  <si>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</si>
  <si>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</si>
  <si>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</si>
  <si>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</si>
  <si>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</si>
  <si>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</si>
  <si>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</si>
  <si>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</si>
  <si>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</si>
  <si>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</si>
  <si>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</si>
  <si>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</si>
  <si>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</si>
  <si>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</si>
  <si>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</si>
  <si>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</si>
  <si>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</si>
  <si>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</si>
  <si>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</si>
  <si>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</si>
  <si>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</si>
  <si>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</si>
  <si>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</si>
  <si>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</si>
  <si>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</si>
  <si>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</si>
  <si>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</si>
  <si>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</si>
  <si>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</si>
  <si>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</si>
  <si>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</si>
  <si>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</si>
  <si>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</si>
  <si>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</si>
  <si>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</si>
  <si>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</si>
  <si>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</si>
  <si>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</si>
  <si>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</si>
  <si>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</si>
  <si>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</si>
  <si>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</si>
  <si>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</si>
  <si>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</si>
  <si>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</si>
  <si>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</si>
  <si>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</si>
  <si>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</si>
  <si>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</si>
  <si>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</si>
  <si>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</si>
  <si>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</si>
  <si>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</si>
  <si>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</si>
  <si>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</si>
  <si>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</si>
  <si>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</si>
  <si>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</si>
  <si>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</si>
  <si>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</si>
  <si>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</si>
  <si>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</si>
  <si>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</si>
  <si>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</si>
  <si>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</si>
  <si>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</si>
  <si>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</si>
  <si>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</si>
  <si>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</si>
  <si>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</si>
  <si>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</si>
  <si>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</si>
  <si>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</si>
  <si>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</si>
  <si>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</si>
  <si>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</si>
  <si>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</si>
  <si>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</si>
  <si>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</si>
  <si>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</si>
  <si>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</si>
  <si>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</si>
  <si>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</si>
  <si>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</si>
  <si>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</si>
  <si>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</si>
  <si>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</si>
  <si>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</si>
  <si>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</si>
  <si>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</si>
  <si>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</si>
  <si>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</si>
  <si>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</si>
  <si>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</si>
  <si>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</si>
  <si>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</si>
  <si>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</si>
  <si>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</si>
  <si>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</si>
  <si>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</si>
  <si>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</si>
  <si>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</si>
  <si>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</si>
  <si>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</si>
  <si>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</si>
  <si>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</si>
  <si>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</si>
  <si>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</si>
  <si>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</si>
  <si>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</si>
  <si>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</si>
  <si>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</si>
  <si>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</si>
  <si>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</si>
  <si>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</si>
  <si>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</si>
  <si>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</si>
  <si>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</si>
  <si>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</si>
  <si>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</si>
  <si>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</si>
  <si>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</si>
  <si>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</si>
  <si>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</si>
  <si>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</si>
  <si>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</si>
  <si>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</si>
  <si>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</si>
  <si>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</si>
  <si>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</si>
  <si>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</si>
  <si>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</si>
  <si>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</si>
  <si>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</si>
  <si>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</si>
  <si>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</si>
  <si>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</si>
  <si>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</si>
  <si>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</si>
  <si>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</si>
  <si>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</si>
  <si>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</si>
  <si>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</si>
  <si>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</si>
  <si>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</si>
  <si>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</si>
  <si>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</si>
  <si>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</si>
  <si>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</si>
  <si>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</si>
  <si>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</si>
  <si>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</si>
  <si>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</si>
  <si>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</si>
  <si>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</si>
  <si>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</si>
  <si>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</si>
  <si>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</si>
  <si>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</si>
  <si>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</si>
  <si>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</si>
  <si>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</si>
  <si>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</si>
  <si>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</si>
  <si>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</si>
  <si>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</si>
  <si>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</si>
  <si>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</si>
  <si>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</si>
  <si>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</si>
  <si>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</si>
  <si>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</si>
  <si>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</si>
  <si>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</si>
  <si>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</si>
  <si>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</si>
  <si>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</si>
  <si>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</si>
  <si>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</si>
  <si>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</si>
  <si>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</si>
  <si>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</si>
  <si>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</si>
  <si>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</si>
  <si>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</si>
  <si>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</si>
  <si>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</si>
  <si>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</si>
  <si>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</si>
  <si>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</si>
  <si>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</si>
  <si>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</si>
  <si>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</si>
  <si>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</si>
  <si>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</si>
  <si>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</si>
  <si>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</si>
  <si>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</si>
  <si>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</si>
  <si>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</si>
  <si>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</si>
  <si>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</si>
  <si>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</si>
  <si>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</si>
  <si>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</si>
  <si>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</si>
  <si>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</si>
  <si>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</si>
  <si>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</si>
  <si>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</si>
  <si>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</si>
  <si>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</si>
  <si>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</si>
  <si>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</si>
  <si>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</si>
  <si>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</si>
  <si>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</si>
  <si>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</si>
  <si>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</si>
  <si>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</si>
  <si>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</si>
  <si>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</si>
  <si>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</si>
  <si>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</si>
  <si>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</si>
  <si>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</si>
  <si>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</si>
  <si>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</si>
  <si>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</si>
  <si>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</si>
  <si>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</si>
  <si>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</si>
  <si>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</si>
  <si>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</si>
  <si>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</si>
  <si>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</si>
  <si>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</si>
  <si>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</si>
  <si>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</si>
  <si>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</si>
  <si>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</si>
  <si>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</si>
  <si>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</si>
  <si>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</si>
  <si>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</si>
  <si>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</si>
  <si>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</si>
  <si>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</si>
  <si>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</si>
  <si>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</si>
  <si>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</si>
  <si>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</si>
  <si>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</si>
  <si>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</si>
  <si>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</si>
  <si>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</si>
  <si>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</si>
  <si>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</si>
  <si>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</si>
  <si>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</si>
  <si>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</si>
  <si>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</si>
  <si>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</si>
  <si>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</si>
  <si>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</si>
  <si>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</si>
  <si>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</si>
  <si>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</si>
  <si>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</si>
  <si>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</si>
  <si>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</si>
  <si>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</si>
  <si>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</si>
  <si>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</si>
  <si>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</si>
  <si>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</si>
  <si>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</si>
  <si>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</si>
  <si>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</si>
  <si>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</si>
  <si>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</si>
  <si>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</si>
  <si>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</si>
  <si>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</si>
  <si>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</si>
  <si>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</si>
  <si>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</si>
  <si>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</si>
  <si>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</si>
  <si>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</si>
  <si>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</si>
  <si>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</si>
  <si>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</si>
  <si>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</si>
  <si>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</si>
  <si>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</si>
  <si>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</si>
  <si>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</si>
  <si>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</si>
  <si>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</si>
  <si>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</si>
  <si>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</si>
  <si>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</si>
  <si>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</si>
  <si>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</si>
  <si>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</si>
  <si>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</si>
  <si>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</si>
  <si>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</si>
  <si>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</si>
  <si>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</si>
  <si>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</si>
  <si>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</si>
  <si>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</si>
  <si>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</si>
  <si>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</si>
  <si>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</si>
  <si>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</si>
  <si>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</si>
  <si>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</si>
  <si>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</si>
  <si>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</si>
  <si>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</si>
  <si>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</si>
  <si>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</si>
  <si>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</si>
  <si>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</si>
  <si>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</si>
  <si>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</si>
  <si>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</si>
  <si>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</si>
  <si>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</si>
  <si>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</si>
  <si>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</si>
  <si>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</si>
  <si>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</si>
  <si>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</si>
  <si>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</si>
  <si>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</si>
  <si>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</si>
  <si>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</si>
  <si>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</si>
  <si>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</si>
  <si>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</si>
  <si>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</si>
  <si>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</si>
  <si>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</si>
  <si>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</si>
  <si>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</si>
  <si>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</si>
  <si>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</si>
  <si>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</si>
  <si>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</si>
  <si>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</si>
  <si>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</si>
  <si>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</si>
  <si>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</si>
  <si>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</si>
  <si>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</si>
  <si>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</si>
  <si>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</si>
  <si>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</si>
  <si>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</si>
  <si>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</si>
  <si>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</si>
  <si>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</si>
  <si>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</si>
  <si>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</si>
  <si>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</si>
  <si>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</si>
  <si>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</si>
  <si>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</si>
  <si>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</si>
  <si>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</si>
  <si>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</si>
  <si>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</si>
  <si>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</si>
  <si>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</si>
  <si>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</si>
  <si>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</si>
  <si>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</si>
  <si>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</si>
  <si>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</si>
  <si>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</si>
  <si>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</si>
  <si>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</si>
  <si>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</si>
  <si>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</si>
  <si>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</si>
  <si>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</si>
  <si>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</si>
  <si>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</si>
  <si>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</si>
  <si>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</si>
  <si>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</si>
  <si>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</si>
  <si>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</si>
  <si>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</si>
  <si>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</si>
  <si>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</si>
  <si>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</si>
  <si>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</si>
  <si>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</si>
  <si>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</si>
  <si>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</si>
  <si>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</si>
  <si>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</si>
  <si>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</si>
  <si>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</si>
  <si>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</si>
  <si>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</si>
  <si>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</si>
  <si>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</si>
  <si>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</si>
  <si>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</si>
  <si>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</si>
  <si>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</si>
  <si>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</si>
  <si>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</si>
  <si>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</si>
  <si>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</si>
  <si>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</si>
  <si>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</si>
  <si>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</si>
  <si>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</si>
  <si>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</si>
  <si>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</si>
  <si>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</si>
  <si>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</si>
  <si>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</si>
  <si>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</si>
  <si>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</si>
  <si>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</si>
  <si>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</si>
  <si>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</si>
  <si>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</si>
  <si>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</si>
  <si>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</si>
  <si>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</si>
  <si>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</si>
  <si>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</si>
  <si>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</si>
  <si>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</si>
  <si>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</si>
  <si>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</si>
  <si>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</si>
  <si>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</si>
  <si>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</si>
  <si>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</si>
  <si>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</si>
  <si>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</si>
  <si>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</si>
  <si>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</si>
  <si>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</si>
  <si>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</si>
  <si>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</si>
  <si>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</si>
  <si>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</si>
  <si>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</si>
  <si>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</si>
  <si>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</si>
  <si>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</si>
  <si>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</si>
  <si>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</si>
  <si>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</si>
  <si>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</si>
  <si>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</si>
  <si>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</si>
  <si>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</si>
  <si>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</si>
  <si>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</si>
  <si>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</si>
  <si>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</si>
  <si>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</si>
  <si>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</si>
  <si>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</si>
  <si>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</si>
  <si>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</si>
  <si>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</si>
  <si>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</si>
  <si>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</si>
  <si>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</si>
  <si>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</si>
  <si>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</si>
  <si>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</si>
  <si>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</si>
  <si>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</si>
  <si>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</si>
  <si>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</si>
  <si>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</si>
  <si>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</si>
  <si>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</si>
  <si>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</si>
  <si>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</si>
  <si>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</si>
  <si>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</si>
  <si>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</si>
  <si>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</si>
  <si>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</si>
  <si>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</si>
  <si>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</si>
  <si>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</si>
  <si>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</si>
  <si>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</si>
  <si>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</si>
  <si>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</si>
  <si>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</si>
  <si>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</si>
  <si>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</si>
  <si>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</si>
  <si>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</si>
  <si>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</si>
  <si>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</si>
  <si>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</si>
  <si>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</si>
  <si>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</si>
  <si>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</si>
  <si>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</si>
  <si>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</si>
  <si>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</si>
  <si>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</si>
  <si>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</si>
  <si>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</si>
  <si>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</si>
  <si>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</si>
  <si>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</si>
  <si>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</si>
  <si>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</si>
  <si>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</si>
  <si>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</si>
  <si>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</si>
  <si>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</si>
  <si>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</si>
  <si>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</si>
  <si>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</si>
  <si>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</si>
  <si>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</si>
  <si>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</si>
  <si>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</si>
  <si>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</si>
  <si>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</si>
  <si>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</si>
  <si>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</si>
  <si>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</si>
  <si>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</si>
  <si>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</si>
  <si>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</si>
  <si>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</si>
  <si>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</si>
  <si>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</si>
  <si>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</si>
  <si>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</si>
  <si>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</si>
  <si>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</si>
  <si>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</si>
  <si>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</si>
  <si>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</si>
  <si>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</si>
  <si>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</si>
  <si>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</si>
  <si>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</si>
  <si>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</si>
  <si>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</si>
  <si>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</si>
  <si>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</si>
  <si>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</si>
  <si>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</si>
  <si>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</si>
  <si>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</si>
  <si>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</si>
  <si>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</si>
  <si>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</si>
  <si>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</si>
  <si>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</si>
  <si>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</si>
  <si>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</si>
  <si>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</si>
  <si>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</si>
  <si>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</si>
  <si>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</si>
  <si>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</si>
  <si>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</si>
  <si>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</si>
  <si>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</si>
  <si>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</si>
  <si>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</si>
  <si>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</si>
  <si>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</si>
  <si>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</si>
  <si>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</si>
  <si>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</si>
  <si>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</si>
  <si>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</si>
  <si>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</si>
  <si>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</si>
  <si>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</si>
  <si>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</si>
  <si>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</si>
  <si>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</si>
  <si>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</si>
  <si>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</si>
  <si>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</si>
  <si>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</si>
  <si>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</si>
  <si>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</si>
  <si>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</si>
  <si>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</si>
  <si>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</si>
  <si>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</si>
  <si>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</si>
  <si>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</si>
  <si>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</si>
  <si>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</si>
  <si>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</si>
  <si>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</si>
  <si>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</si>
  <si>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</si>
  <si>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</si>
  <si>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</si>
  <si>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</si>
  <si>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</si>
  <si>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</si>
  <si>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</si>
  <si>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</si>
  <si>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</si>
  <si>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</si>
  <si>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</si>
  <si>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</si>
  <si>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</si>
  <si>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</si>
  <si>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</si>
  <si>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</si>
  <si>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</si>
  <si>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</si>
  <si>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</si>
  <si>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</si>
  <si>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</si>
  <si>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</si>
  <si>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</si>
  <si>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</si>
  <si>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</si>
  <si>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</si>
  <si>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</si>
  <si>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</si>
  <si>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</si>
  <si>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</si>
  <si>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</si>
  <si>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</si>
  <si>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</si>
  <si>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</si>
  <si>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</si>
  <si>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</si>
  <si>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</si>
  <si>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</si>
  <si>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</si>
  <si>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</si>
  <si>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</si>
  <si>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</si>
  <si>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</si>
  <si>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</si>
  <si>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</si>
  <si>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</si>
  <si>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</si>
  <si>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</si>
  <si>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</si>
  <si>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</si>
  <si>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</si>
  <si>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</si>
  <si>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</si>
  <si>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</si>
  <si>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</si>
  <si>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</si>
  <si>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</si>
  <si>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</si>
  <si>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</si>
  <si>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</si>
  <si>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</si>
  <si>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</si>
  <si>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</si>
  <si>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</si>
  <si>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</si>
  <si>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</si>
  <si>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</si>
  <si>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</si>
  <si>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</si>
  <si>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</si>
  <si>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</si>
  <si>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</si>
  <si>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</si>
  <si>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</si>
  <si>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</si>
  <si>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</si>
  <si>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</si>
  <si>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</si>
  <si>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</si>
  <si>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</si>
  <si>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</si>
  <si>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</si>
  <si>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</si>
  <si>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</si>
  <si>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</si>
  <si>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</si>
  <si>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</si>
  <si>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</si>
  <si>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</si>
  <si>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</si>
  <si>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</si>
  <si>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</si>
  <si>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</si>
  <si>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</si>
  <si>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</si>
  <si>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</si>
  <si>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</si>
  <si>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</si>
  <si>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</si>
  <si>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</si>
  <si>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</si>
  <si>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</si>
  <si>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</si>
  <si>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</si>
  <si>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</si>
  <si>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</si>
  <si>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</si>
  <si>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</si>
  <si>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</si>
  <si>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</si>
  <si>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</si>
  <si>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</si>
  <si>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</si>
  <si>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</si>
  <si>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</si>
  <si>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</si>
  <si>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</si>
  <si>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</si>
  <si>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</si>
  <si>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</si>
  <si>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</si>
  <si>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</si>
  <si>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</si>
  <si>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</si>
  <si>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</si>
  <si>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</si>
  <si>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</si>
  <si>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</si>
  <si>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</si>
  <si>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</si>
  <si>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</si>
  <si>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</si>
  <si>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</si>
  <si>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</si>
  <si>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</si>
  <si>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</si>
  <si>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</si>
  <si>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</si>
  <si>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</si>
  <si>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</si>
  <si>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</si>
  <si>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</si>
  <si>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Sku</t>
  </si>
  <si>
    <t>15$</t>
  </si>
  <si>
    <t>1$</t>
  </si>
  <si>
    <t>IAPS/PRICES DRAGON TIERS BY CLUSTER</t>
  </si>
  <si>
    <t>TIER XXL</t>
  </si>
  <si>
    <t>LEGENDARY</t>
  </si>
  <si>
    <t>20$</t>
  </si>
  <si>
    <t>clusteringSP15</t>
  </si>
  <si>
    <t>clusterstarterpack15</t>
  </si>
  <si>
    <t>TIER L</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</si>
  <si>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</si>
  <si>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</si>
  <si>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</si>
  <si>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</si>
  <si>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</si>
  <si>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</si>
  <si>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</si>
  <si>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</si>
  <si>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</si>
  <si>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</si>
  <si>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rotationalhighpayer2</t>
  </si>
  <si>
    <t>GATCHA</t>
  </si>
  <si>
    <t>TIER XL</t>
  </si>
  <si>
    <t>NORMAL PRICE</t>
  </si>
  <si>
    <t>DSC PRICE</t>
  </si>
  <si>
    <t>DSC</t>
  </si>
  <si>
    <t>DISCOUNTS BY CLUSTER (PRICES ARE IN GEMS)</t>
  </si>
  <si>
    <t>DSC/PRICES DRAGON TIERS BY CLUSTER</t>
  </si>
  <si>
    <t>Price (Gems)</t>
  </si>
  <si>
    <t>rotHighPayer12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</si>
  <si>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</si>
  <si>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</si>
  <si>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</si>
  <si>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</si>
  <si>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</si>
  <si>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</si>
  <si>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</si>
  <si>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</si>
  <si>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</si>
  <si>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</si>
  <si>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</si>
  <si>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</si>
  <si>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</si>
  <si>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</si>
  <si>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</si>
  <si>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</si>
  <si>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</si>
  <si>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</si>
  <si>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</si>
  <si>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</si>
  <si>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</si>
  <si>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</si>
  <si>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</si>
  <si>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seasonalPack2_v3</t>
  </si>
  <si>
    <t>rotHighPayer1</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</si>
  <si>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</si>
  <si>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</si>
  <si>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</si>
  <si>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</si>
  <si>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</si>
  <si>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</si>
  <si>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</si>
  <si>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</si>
  <si>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</si>
  <si>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</si>
  <si>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</si>
  <si>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</si>
  <si>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</si>
  <si>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</si>
  <si>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</si>
  <si>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</si>
  <si>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</si>
  <si>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</si>
  <si>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</si>
  <si>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</si>
  <si>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</si>
  <si>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</si>
  <si>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</si>
  <si>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</si>
  <si>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</si>
  <si>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</si>
  <si>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</si>
  <si>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</si>
  <si>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</si>
  <si>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</si>
  <si>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</si>
  <si>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</si>
  <si>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</si>
  <si>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</si>
  <si>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</si>
  <si>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</si>
  <si>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</si>
  <si>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</si>
  <si>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</si>
  <si>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</si>
  <si>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</si>
  <si>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</si>
  <si>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</si>
  <si>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</si>
  <si>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</si>
  <si>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</si>
  <si>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</si>
  <si>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</si>
  <si>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</si>
  <si>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</si>
  <si>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</si>
  <si>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</si>
  <si>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</si>
  <si>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</si>
  <si>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</si>
  <si>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</si>
  <si>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</si>
  <si>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</si>
  <si>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</si>
  <si>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</si>
  <si>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</si>
  <si>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</si>
  <si>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</si>
  <si>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</si>
  <si>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</si>
  <si>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</si>
  <si>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</si>
  <si>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</si>
  <si>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</si>
  <si>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</si>
  <si>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</si>
  <si>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</si>
  <si>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</si>
  <si>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</si>
  <si>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</si>
  <si>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</si>
  <si>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</si>
  <si>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</si>
  <si>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</si>
  <si>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</si>
  <si>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</si>
  <si>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</si>
  <si>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</si>
  <si>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</si>
  <si>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CL_NP</t>
  </si>
  <si>
    <t>CL_GE, CL_2</t>
  </si>
  <si>
    <t>Cluster_Generic;Cluster_2</t>
  </si>
  <si>
    <t>NonPayer</t>
  </si>
  <si>
    <t>cluster_generic &amp; cluster_2</t>
  </si>
  <si>
    <t>Clusters</t>
  </si>
  <si>
    <t>Cluster_5</t>
  </si>
  <si>
    <t>Cluster_10</t>
  </si>
  <si>
    <t>DragonDiscountOffer1, DragonDiscountOffer5</t>
  </si>
  <si>
    <t>DragonDiscountOffer2, DragonDiscountOffer6</t>
  </si>
  <si>
    <t>DragonDiscountOffer3, DragonDiscountOffer7</t>
  </si>
  <si>
    <t>DragonDiscountOffer4, DragonDiscountOffer8</t>
  </si>
  <si>
    <t>Cluster_Non_Payer</t>
  </si>
  <si>
    <r>
      <t xml:space="preserve">skus from </t>
    </r>
    <r>
      <rPr>
        <b/>
        <sz val="11"/>
        <color rgb="FFFF0000"/>
        <rFont val="Calibri"/>
        <family val="2"/>
        <scheme val="minor"/>
      </rPr>
      <t>DragonDiscountOffer1</t>
    </r>
    <r>
      <rPr>
        <sz val="11"/>
        <color rgb="FFFF0000"/>
        <rFont val="Calibri"/>
        <family val="2"/>
        <scheme val="minor"/>
      </rPr>
      <t xml:space="preserve"> to </t>
    </r>
    <r>
      <rPr>
        <b/>
        <sz val="11"/>
        <color rgb="FFFF0000"/>
        <rFont val="Calibri"/>
        <family val="2"/>
        <scheme val="minor"/>
      </rPr>
      <t>DragonDiscountOffer4</t>
    </r>
    <r>
      <rPr>
        <sz val="11"/>
        <color rgb="FFFF0000"/>
        <rFont val="Calibri"/>
        <family val="2"/>
        <scheme val="minor"/>
      </rPr>
      <t xml:space="preserve"> are used for main dragon discount</t>
    </r>
  </si>
  <si>
    <r>
      <t xml:space="preserve">skus from </t>
    </r>
    <r>
      <rPr>
        <b/>
        <sz val="11"/>
        <color rgb="FFFF0000"/>
        <rFont val="Calibri"/>
        <family val="2"/>
        <scheme val="minor"/>
      </rPr>
      <t>DragonDiscountOffer5</t>
    </r>
    <r>
      <rPr>
        <sz val="11"/>
        <color rgb="FFFF0000"/>
        <rFont val="Calibri"/>
        <family val="2"/>
        <scheme val="minor"/>
      </rPr>
      <t xml:space="preserve"> to </t>
    </r>
    <r>
      <rPr>
        <b/>
        <sz val="11"/>
        <color rgb="FFFF0000"/>
        <rFont val="Calibri"/>
        <family val="2"/>
        <scheme val="minor"/>
      </rPr>
      <t>DragonDiscountOffer8</t>
    </r>
    <r>
      <rPr>
        <sz val="11"/>
        <color rgb="FFFF0000"/>
        <rFont val="Calibri"/>
        <family val="2"/>
        <scheme val="minor"/>
      </rPr>
      <t xml:space="preserve"> are used for alternative dragon discount (if player already has main dragon to discount)</t>
    </r>
  </si>
  <si>
    <t>IAPS FOR WELCOME BACK OFFER</t>
  </si>
  <si>
    <t>rotationalnonpayer11</t>
  </si>
  <si>
    <t>rotationalnonpayer12</t>
  </si>
  <si>
    <t>rotationallowpayer6</t>
  </si>
  <si>
    <t>welcomeBack1 (CL_NP,CL_2)</t>
  </si>
  <si>
    <t>welcomeBack2 (CL_GE)</t>
  </si>
  <si>
    <t>welcomeBack3 (CL_5,CL_10)</t>
  </si>
  <si>
    <t>IAPS FOR PROGRESSION AND ROTATIONALS</t>
  </si>
  <si>
    <t>rotationalnonpayer1</t>
  </si>
  <si>
    <t>&lt;different skus&gt;</t>
  </si>
  <si>
    <t>progressionpack1</t>
  </si>
  <si>
    <t>progressionpack3</t>
  </si>
  <si>
    <t>blazeStarterPack</t>
  </si>
  <si>
    <t>draconisStarterPack</t>
  </si>
  <si>
    <t>dragon_dragonjira_1 (Dr Strikeout)</t>
  </si>
  <si>
    <t>dragon_dragonjira_2 (Kanimeshi)</t>
  </si>
  <si>
    <t>dragon_dragonjira_3 (Sparklestab)</t>
  </si>
  <si>
    <t>dragon_dragonjira_4 (Geonidas)</t>
  </si>
  <si>
    <t>Geck05</t>
  </si>
  <si>
    <t>Pyrochimp</t>
  </si>
  <si>
    <t>Lifeline</t>
  </si>
  <si>
    <t>Checkmate</t>
  </si>
  <si>
    <t>Tupactyl</t>
  </si>
  <si>
    <t>Ballhog</t>
  </si>
  <si>
    <t>Speedichimp</t>
  </si>
  <si>
    <t>Fireball</t>
  </si>
  <si>
    <t>Gaslite</t>
  </si>
  <si>
    <t>Extractyl</t>
  </si>
  <si>
    <t>Impactyl</t>
  </si>
  <si>
    <t>Toxichimp</t>
  </si>
  <si>
    <t>Mineguard</t>
  </si>
  <si>
    <t>Oddzilla</t>
  </si>
  <si>
    <t>Soulmuncher</t>
  </si>
  <si>
    <t>Minehunter</t>
  </si>
  <si>
    <t>Morli</t>
  </si>
  <si>
    <t>Thulu</t>
  </si>
  <si>
    <t>Bulldozer</t>
  </si>
  <si>
    <t>Frostfly</t>
  </si>
  <si>
    <t>Motherclucker</t>
  </si>
  <si>
    <t>Angelico</t>
  </si>
  <si>
    <t>Spitfire</t>
  </si>
  <si>
    <t>Blastbug</t>
  </si>
  <si>
    <t>Neutrino</t>
  </si>
  <si>
    <t>Migas</t>
  </si>
  <si>
    <t>Marilyngeckoe</t>
  </si>
  <si>
    <t>Hypnohog</t>
  </si>
  <si>
    <t>Highball</t>
  </si>
  <si>
    <t>Football</t>
  </si>
  <si>
    <t>Softball</t>
  </si>
  <si>
    <t>Besterbuddy</t>
  </si>
  <si>
    <t>Babybuddy</t>
  </si>
  <si>
    <t>Junkbuddy</t>
  </si>
  <si>
    <t>Bugbuddy</t>
  </si>
  <si>
    <t>Crazy Santa</t>
  </si>
  <si>
    <t>Alibaster</t>
  </si>
  <si>
    <t>Fawn Travolta</t>
  </si>
  <si>
    <t>Carla</t>
  </si>
  <si>
    <t>Madwrap</t>
  </si>
  <si>
    <t>Rodge</t>
  </si>
  <si>
    <t>Sparot</t>
  </si>
  <si>
    <t>Sherhawk</t>
  </si>
  <si>
    <t>Columbowl</t>
  </si>
  <si>
    <t>Alabaster</t>
  </si>
  <si>
    <t>Springling</t>
  </si>
  <si>
    <t>Grillmonger</t>
  </si>
  <si>
    <t>Bubby</t>
  </si>
  <si>
    <t>Rainbow Rage</t>
  </si>
  <si>
    <t>Ffffin</t>
  </si>
  <si>
    <t>Morta</t>
  </si>
  <si>
    <t>Irving</t>
  </si>
  <si>
    <t>Zhu</t>
  </si>
  <si>
    <t>McLuvin</t>
  </si>
  <si>
    <t>Shu</t>
  </si>
  <si>
    <t>DRAGONS ORDER</t>
  </si>
  <si>
    <t>(MAIN ITEM)</t>
  </si>
  <si>
    <t>Poseidran</t>
  </si>
  <si>
    <t>Geogantis</t>
  </si>
  <si>
    <t>Raktavi</t>
  </si>
  <si>
    <t>Helion</t>
  </si>
  <si>
    <t>Draconis</t>
  </si>
  <si>
    <t>DSC_2</t>
  </si>
  <si>
    <t>Skully</t>
  </si>
  <si>
    <t>OFF01-XXL</t>
  </si>
  <si>
    <t>Umbra</t>
  </si>
  <si>
    <t>OFF02-XL</t>
  </si>
  <si>
    <t>Anomalyis</t>
  </si>
  <si>
    <t>OFF03-Legendary</t>
  </si>
  <si>
    <t>Icebreaker</t>
  </si>
  <si>
    <t>T-Wreks</t>
  </si>
  <si>
    <t>Eelectrozoa</t>
  </si>
  <si>
    <t>OFF04-Gatcha</t>
  </si>
  <si>
    <t>egss</t>
  </si>
  <si>
    <t>DSC_2: If player has dragon with discount, we could have an alternative dragon</t>
  </si>
  <si>
    <t>Mechamuncher</t>
  </si>
  <si>
    <t>GROUP 01</t>
  </si>
  <si>
    <t>GROUP 02</t>
  </si>
  <si>
    <t>GROUP 03</t>
  </si>
  <si>
    <t>GROUP 04</t>
  </si>
  <si>
    <t>Numer of groups:</t>
  </si>
  <si>
    <t>Group duration(days):</t>
  </si>
  <si>
    <t>Cycle duration:</t>
  </si>
  <si>
    <t>FLASH OFFERS</t>
  </si>
  <si>
    <t>Max. duration(hours):</t>
  </si>
  <si>
    <t>MAIN OFFERS</t>
  </si>
  <si>
    <t>Añadir una push notification</t>
  </si>
  <si>
    <t>25$</t>
  </si>
  <si>
    <t>40$</t>
  </si>
  <si>
    <t>IAPS FOR FLASH OFFERS</t>
  </si>
  <si>
    <t>FLASH OFFER "3 XXL dragons" PRICES</t>
  </si>
  <si>
    <t>CL_5, CL_10</t>
  </si>
  <si>
    <t>PRICE (FLASH)</t>
  </si>
  <si>
    <t>PRICE( XXL OFFER)</t>
  </si>
  <si>
    <t>*NOTE: Compare "Flash offer", that it is 3 xxl dragons VS "xxl offer" that it is 1 xxl dragon plus eggs</t>
  </si>
  <si>
    <t>Example: "A CL_NP player, while a flash offer is live, will see:</t>
  </si>
  <si>
    <t>1 xxl dragon + eggs for 5$ AND 3 xxl dragons for 10$"</t>
  </si>
  <si>
    <t>FLASH OFFER "3 Legendary dragons" PRICES</t>
  </si>
  <si>
    <t>PRICE( LEGENDARY OFFER)</t>
  </si>
  <si>
    <t>IAPS/PRICES FLASH OFFERS BY CLUSTER</t>
  </si>
  <si>
    <t>3 XXL</t>
  </si>
  <si>
    <t>3 LEGENDARY</t>
  </si>
  <si>
    <t>Cluster_5;Cluster_10</t>
  </si>
  <si>
    <t>XXL - DRAGON 1</t>
  </si>
  <si>
    <t>XXL - DRAGON 2</t>
  </si>
  <si>
    <t>XXL - DRAGON 3</t>
  </si>
  <si>
    <t>LEGENDARY - DRAGON 1</t>
  </si>
  <si>
    <t>LEGENDARY - DRAGON 2</t>
  </si>
  <si>
    <t>LEGENDARY - DRAGON 3</t>
  </si>
  <si>
    <r>
      <rPr>
        <b/>
        <sz val="11"/>
        <color rgb="FFFF0000"/>
        <rFont val="Calibri"/>
        <family val="2"/>
        <scheme val="minor"/>
      </rPr>
      <t>Day:</t>
    </r>
    <r>
      <rPr>
        <sz val="11"/>
        <color rgb="FFFF0000"/>
        <rFont val="Calibri"/>
        <family val="2"/>
        <scheme val="minor"/>
      </rPr>
      <t xml:space="preserve"> 14-10-2020</t>
    </r>
  </si>
  <si>
    <t>AFTER AB TEST</t>
  </si>
  <si>
    <r>
      <rPr>
        <b/>
        <sz val="11"/>
        <color rgb="FFFF0000"/>
        <rFont val="Calibri"/>
        <family val="2"/>
        <scheme val="minor"/>
      </rPr>
      <t>Cluster:</t>
    </r>
    <r>
      <rPr>
        <sz val="11"/>
        <color rgb="FFFF0000"/>
        <rFont val="Calibri"/>
        <family val="2"/>
        <scheme val="minor"/>
      </rPr>
      <t xml:space="preserve"> CL_NP and CL_2</t>
    </r>
  </si>
  <si>
    <t>same prices as control group</t>
  </si>
  <si>
    <r>
      <rPr>
        <b/>
        <sz val="11"/>
        <color rgb="FFFF0000"/>
        <rFont val="Calibri"/>
        <family val="2"/>
        <scheme val="minor"/>
      </rPr>
      <t>Day:</t>
    </r>
    <r>
      <rPr>
        <sz val="11"/>
        <color rgb="FFFF0000"/>
        <rFont val="Calibri"/>
        <family val="2"/>
        <scheme val="minor"/>
      </rPr>
      <t xml:space="preserve"> 02-12-2020</t>
    </r>
  </si>
  <si>
    <t>Cluster_Generic</t>
  </si>
  <si>
    <t>Cluster_10;Cluster_2;Cluster_Non_Payer</t>
  </si>
  <si>
    <t>Cluster_Generic;Cluster_2;Cluster_Non_Payer</t>
  </si>
  <si>
    <t>CL_NP, CL_2</t>
  </si>
  <si>
    <t>OFFERS IAPS FOR CLUSTERING GENERIC</t>
  </si>
  <si>
    <t>OFFERS IAPS</t>
  </si>
  <si>
    <t>Dragon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</si>
</sst>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2">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sz val="11"/>
      <color rgb="FF000000"/>
      <name val="Calibri"/>
      <family val="2"/>
      <scheme val="minor"/>
    </font>
    <font>
      <b/>
      <sz val="16"/>
      <color theme="1"/>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249977111117893"/>
        <bgColor indexed="64"/>
      </patternFill>
    </fill>
  </fills>
  <borders count="85">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33">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9" xfId="0" applyFont="1" applyFill="1" applyBorder="1" applyAlignment="1">
      <alignment horizontal="left"/>
    </xf>
    <xf numFmtId="0" fontId="22" fillId="14" borderId="58" xfId="0" applyFont="1" applyFill="1" applyBorder="1" applyAlignment="1"/>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9" xfId="0" applyFont="1" applyFill="1" applyBorder="1" applyAlignment="1">
      <alignment horizontal="left"/>
    </xf>
    <xf numFmtId="0" fontId="9" fillId="26" borderId="79" xfId="0" applyFont="1" applyFill="1" applyBorder="1" applyAlignment="1"/>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0" borderId="6"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3" xfId="0" applyBorder="1"/>
    <xf numFmtId="0" fontId="0" fillId="28" borderId="12" xfId="0" applyFill="1" applyBorder="1"/>
    <xf numFmtId="0" fontId="0" fillId="28" borderId="13" xfId="0" applyFill="1" applyBorder="1"/>
    <xf numFmtId="0" fontId="11" fillId="28" borderId="6" xfId="0" applyFont="1" applyFill="1" applyBorder="1"/>
    <xf numFmtId="0" fontId="11" fillId="28" borderId="7" xfId="0" applyFont="1" applyFill="1" applyBorder="1" applyAlignment="1"/>
    <xf numFmtId="0" fontId="11" fillId="28" borderId="7" xfId="0" applyFont="1" applyFill="1" applyBorder="1"/>
    <xf numFmtId="0" fontId="11" fillId="28" borderId="8" xfId="0" applyFont="1" applyFill="1" applyBorder="1"/>
    <xf numFmtId="0" fontId="11" fillId="28" borderId="11" xfId="0" applyFont="1" applyFill="1" applyBorder="1"/>
    <xf numFmtId="0" fontId="11" fillId="28" borderId="12" xfId="0" applyFont="1" applyFill="1" applyBorder="1" applyAlignment="1"/>
    <xf numFmtId="0" fontId="11" fillId="28" borderId="12" xfId="0" applyFont="1" applyFill="1" applyBorder="1"/>
    <xf numFmtId="0" fontId="11" fillId="28" borderId="13" xfId="0" applyFont="1" applyFill="1" applyBorder="1"/>
    <xf numFmtId="0" fontId="17" fillId="14" borderId="59" xfId="0" applyFont="1" applyFill="1" applyBorder="1" applyAlignment="1">
      <alignment horizontal="left" vertical="center"/>
    </xf>
    <xf numFmtId="0" fontId="17" fillId="14" borderId="58" xfId="0" applyFont="1" applyFill="1" applyBorder="1" applyAlignment="1"/>
    <xf numFmtId="0" fontId="30" fillId="0" borderId="0" xfId="0" applyFont="1"/>
    <xf numFmtId="0" fontId="6" fillId="47" borderId="6" xfId="0" applyFont="1" applyFill="1" applyBorder="1"/>
    <xf numFmtId="0" fontId="6" fillId="47" borderId="8" xfId="0" applyFont="1" applyFill="1" applyBorder="1"/>
    <xf numFmtId="0" fontId="6" fillId="47" borderId="7" xfId="0" applyFont="1" applyFill="1" applyBorder="1"/>
    <xf numFmtId="0" fontId="0" fillId="16" borderId="9" xfId="0" applyFill="1" applyBorder="1"/>
    <xf numFmtId="0" fontId="0" fillId="16" borderId="10" xfId="0" applyFill="1" applyBorder="1"/>
    <xf numFmtId="0" fontId="6" fillId="47" borderId="9" xfId="0" applyFont="1" applyFill="1" applyBorder="1"/>
    <xf numFmtId="0" fontId="0" fillId="28" borderId="10" xfId="0" applyFill="1" applyBorder="1"/>
    <xf numFmtId="0" fontId="6" fillId="47" borderId="11" xfId="0" applyFont="1" applyFill="1" applyBorder="1"/>
    <xf numFmtId="0" fontId="0" fillId="16" borderId="11" xfId="0" applyFill="1" applyBorder="1"/>
    <xf numFmtId="0" fontId="0" fillId="16" borderId="13" xfId="0" applyFill="1" applyBorder="1"/>
    <xf numFmtId="0" fontId="31" fillId="0" borderId="0" xfId="0" applyFont="1"/>
    <xf numFmtId="0" fontId="0" fillId="0" borderId="81" xfId="0" applyBorder="1"/>
    <xf numFmtId="0" fontId="0" fillId="0" borderId="82" xfId="0" applyBorder="1"/>
    <xf numFmtId="0" fontId="6" fillId="47" borderId="83" xfId="0" applyFont="1" applyFill="1" applyBorder="1"/>
    <xf numFmtId="0" fontId="0" fillId="28" borderId="31" xfId="0" applyFill="1" applyBorder="1"/>
    <xf numFmtId="0" fontId="0" fillId="28" borderId="84" xfId="0" applyFill="1" applyBorder="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0" fillId="28" borderId="12" xfId="0" applyFill="1" applyBorder="1" applyAlignment="1">
      <alignment horizontal="center" wrapText="1"/>
    </xf>
    <xf numFmtId="0" fontId="0" fillId="28" borderId="13" xfId="0" applyFill="1" applyBorder="1" applyAlignment="1">
      <alignment horizontal="center" wrapText="1"/>
    </xf>
  </cellXfs>
  <cellStyles count="4">
    <cellStyle name="Currency" xfId="2" builtinId="4"/>
    <cellStyle name="Currency 2" xfId="3"/>
    <cellStyle name="Normal" xfId="0" builtinId="0"/>
    <cellStyle name="Percent" xfId="1" builtinId="5"/>
  </cellStyles>
  <dxfs count="195">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border outline="0">
        <bottom style="medium">
          <color rgb="FFCCCCCC"/>
        </bottom>
      </border>
    </dxf>
    <dxf>
      <font>
        <b/>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cat>
            <c:numRef>
              <c:f>'Dragons - Unlock'!$B$6:$T$6</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'Dragons - Unlock'!$B$8:$T$8</c:f>
              <c:numCache>
                <c:formatCode>General</c:formatCode>
                <c:ptCount val="19"/>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pt idx="18">
                  <c:v>3500000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Unlock'!$B$12:$T$12</c:f>
              <c:numCache>
                <c:formatCode>_("$"* #.##000_);_("$"* \(#.##000\);_("$"* "-"??_);_(@_)</c:formatCode>
                <c:ptCount val="19"/>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pt idx="18">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Unlock'!$B$10:$T$10</c:f>
              <c:numCache>
                <c:formatCode>General</c:formatCode>
                <c:ptCount val="19"/>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pt idx="18">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T13" totalsRowShown="0">
  <autoFilter ref="A5:T13"/>
  <tableColumns count="20">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 id="20" name="Dragon 19"/>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5" totalsRowShown="0" headerRowDxfId="194" dataDxfId="193">
  <autoFilter ref="A6:C25"/>
  <tableColumns count="3">
    <tableColumn id="1" name="Dragon ID / Level" dataDxfId="192"/>
    <tableColumn id="2" name="Max level" dataDxfId="191"/>
    <tableColumn id="24" name="Expected AVG time (mn)" dataDxfId="190">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9" dataDxfId="188">
  <autoFilter ref="A3:U19"/>
  <tableColumns count="21">
    <tableColumn id="1" name="Dragon ID / Level" dataDxfId="187"/>
    <tableColumn id="2" name="1" dataDxfId="186"/>
    <tableColumn id="3" name="2" dataDxfId="185"/>
    <tableColumn id="4" name="3" dataDxfId="184"/>
    <tableColumn id="5" name="4" dataDxfId="183"/>
    <tableColumn id="6" name="5" dataDxfId="182"/>
    <tableColumn id="7" name="6" dataDxfId="181"/>
    <tableColumn id="8" name="7" dataDxfId="180"/>
    <tableColumn id="9" name="8" dataDxfId="179"/>
    <tableColumn id="10" name="9" dataDxfId="178"/>
    <tableColumn id="11" name="10" dataDxfId="177"/>
    <tableColumn id="12" name="11" dataDxfId="176"/>
    <tableColumn id="13" name="12" dataDxfId="175"/>
    <tableColumn id="14" name="13" dataDxfId="174"/>
    <tableColumn id="15" name="14" dataDxfId="173"/>
    <tableColumn id="16" name="15" dataDxfId="172"/>
    <tableColumn id="17" name="16" dataDxfId="171"/>
    <tableColumn id="18" name="17" dataDxfId="170"/>
    <tableColumn id="19" name="18" dataDxfId="169"/>
    <tableColumn id="20" name="19" dataDxfId="168"/>
    <tableColumn id="21" name="20" dataDxfId="167"/>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6" dataDxfId="165">
  <autoFilter ref="B8:E12"/>
  <tableColumns count="4">
    <tableColumn id="1" name="Equivalence (min)" dataDxfId="164"/>
    <tableColumn id="2" name="HC" dataDxfId="163">
      <calculatedColumnFormula>IF(ROUND(HCtoSkipTimers[[#This Row],[Equivalence (min)]]*$F$3+$G$3,0)=0,1,ROUND(HCtoSkipTimers[[#This Row],[Equivalence (min)]]*$F$3+$G$3,0))</calculatedColumnFormula>
    </tableColumn>
    <tableColumn id="3" name="$ min" dataDxfId="162" dataCellStyle="Currency">
      <calculatedColumnFormula>C9/'Offers Simulator'!$B$3</calculatedColumnFormula>
    </tableColumn>
    <tableColumn id="4" name="$ max" dataDxfId="161" dataCellStyle="Currency">
      <calculatedColumnFormula>C9/'Offers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6:Y95" totalsRowShown="0" headerRowDxfId="160" dataDxfId="159">
  <autoFilter ref="A76:Y95"/>
  <tableColumns count="25">
    <tableColumn id="1" name="Dragon ID / Step XP per Level" dataDxfId="158"/>
    <tableColumn id="2" name="1" dataDxfId="157">
      <calculatedColumnFormula>IF(OFFSET(F36,$A77,0)="","",ROUND(SUM(OFFSET($F36:F36,$A77,0)),0))</calculatedColumnFormula>
    </tableColumn>
    <tableColumn id="3" name="2" dataDxfId="156">
      <calculatedColumnFormula>IF(OFFSET(G36,$A77,0)="","",ROUND(SUM(OFFSET($F36:G36,$A77,0)),0))</calculatedColumnFormula>
    </tableColumn>
    <tableColumn id="4" name="3" dataDxfId="155">
      <calculatedColumnFormula>IF(OFFSET(H36,$A77,0)="","",ROUND(SUM(OFFSET($F36:H36,$A77,0)),0))</calculatedColumnFormula>
    </tableColumn>
    <tableColumn id="5" name="4" dataDxfId="154">
      <calculatedColumnFormula>IF(OFFSET(I36,$A77,0)="","",ROUND(SUM(OFFSET($F36:I36,$A77,0)),0))</calculatedColumnFormula>
    </tableColumn>
    <tableColumn id="6" name="5" dataDxfId="153">
      <calculatedColumnFormula>IF(OFFSET(J36,$A77,0)="","",ROUND(SUM(OFFSET($F36:J36,$A77,0)),0))</calculatedColumnFormula>
    </tableColumn>
    <tableColumn id="7" name="6" dataDxfId="152">
      <calculatedColumnFormula>IF(OFFSET(K36,$A77,0)="","",ROUND(SUM(OFFSET($F36:K36,$A77,0)),0))</calculatedColumnFormula>
    </tableColumn>
    <tableColumn id="8" name="7" dataDxfId="151">
      <calculatedColumnFormula>IF(OFFSET(L36,$A77,0)="","",ROUND(SUM(OFFSET($F36:L36,$A77,0)),0))</calculatedColumnFormula>
    </tableColumn>
    <tableColumn id="9" name="8" dataDxfId="150">
      <calculatedColumnFormula>IF(OFFSET(M36,$A77,0)="","",ROUND(SUM(OFFSET($F36:M36,$A77,0)),0))</calculatedColumnFormula>
    </tableColumn>
    <tableColumn id="10" name="9" dataDxfId="149">
      <calculatedColumnFormula>IF(OFFSET(N36,$A77,0)="","",ROUND(SUM(OFFSET($F36:N36,$A77,0)),0))</calculatedColumnFormula>
    </tableColumn>
    <tableColumn id="11" name="10" dataDxfId="148">
      <calculatedColumnFormula>IF(OFFSET(O36,$A77,0)="","",ROUND(SUM(OFFSET($F36:O36,$A77,0)),0))</calculatedColumnFormula>
    </tableColumn>
    <tableColumn id="12" name="11" dataDxfId="147">
      <calculatedColumnFormula>IF(OFFSET(P36,$A77,0)="","",ROUND(SUM(OFFSET($F36:P36,$A77,0)),0))</calculatedColumnFormula>
    </tableColumn>
    <tableColumn id="13" name="12" dataDxfId="146">
      <calculatedColumnFormula>IF(OFFSET(Q36,$A77,0)="","",ROUND(SUM(OFFSET($F36:Q36,$A77,0)),0))</calculatedColumnFormula>
    </tableColumn>
    <tableColumn id="14" name="13" dataDxfId="145">
      <calculatedColumnFormula>IF(OFFSET(R36,$A77,0)="","",ROUND(SUM(OFFSET($F36:R36,$A77,0)),0))</calculatedColumnFormula>
    </tableColumn>
    <tableColumn id="15" name="14" dataDxfId="144">
      <calculatedColumnFormula>IF(OFFSET(S36,$A77,0)="","",ROUND(SUM(OFFSET($F36:S36,$A77,0)),0))</calculatedColumnFormula>
    </tableColumn>
    <tableColumn id="16" name="15" dataDxfId="143">
      <calculatedColumnFormula>IF(OFFSET(T36,$A77,0)="","",ROUND(SUM(OFFSET($F36:T36,$A77,0)),0))</calculatedColumnFormula>
    </tableColumn>
    <tableColumn id="17" name="16" dataDxfId="142">
      <calculatedColumnFormula>IF(OFFSET(U36,$A77,0)="","",ROUND(SUM(OFFSET($F36:U36,$A77,0)),0))</calculatedColumnFormula>
    </tableColumn>
    <tableColumn id="18" name="17" dataDxfId="141">
      <calculatedColumnFormula>IF(OFFSET(V36,$A77,0)="","",ROUND(SUM(OFFSET($F36:V36,$A77,0)),0))</calculatedColumnFormula>
    </tableColumn>
    <tableColumn id="19" name="18" dataDxfId="140">
      <calculatedColumnFormula>IF(OFFSET(W36,$A77,0)="","",ROUND(SUM(OFFSET($F36:W36,$A77,0)),0))</calculatedColumnFormula>
    </tableColumn>
    <tableColumn id="20" name="19" dataDxfId="139">
      <calculatedColumnFormula>IF(OFFSET(X36,$A77,0)="","",ROUND(SUM(OFFSET($F36:X36,$A77,0)),0))</calculatedColumnFormula>
    </tableColumn>
    <tableColumn id="21" name="20" dataDxfId="138"/>
    <tableColumn id="22" name="21" dataDxfId="137"/>
    <tableColumn id="23" name="22" dataDxfId="136"/>
    <tableColumn id="24" name="23" dataDxfId="135"/>
    <tableColumn id="25" name="24" dataDxfId="134"/>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9:C118" totalsRowShown="0" headerRowDxfId="133" dataDxfId="132">
  <autoFilter ref="A99:C118"/>
  <tableColumns count="3">
    <tableColumn id="1" name="Dragon ID" dataDxfId="131"/>
    <tableColumn id="2" name="AVG_XP/min" dataDxfId="130">
      <calculatedColumnFormula>ROUND(AVERAGE(D11:D11),0)</calculatedColumnFormula>
    </tableColumn>
    <tableColumn id="3" name="AVG_TIME_TO_MAX_LEVEL" dataDxfId="129">
      <calculatedColumnFormula>MAX(B77:T77)/Table74[[#This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8" dataDxfId="127" tableBorderDxfId="126">
  <autoFilter ref="A6:C13"/>
  <tableColumns count="3">
    <tableColumn id="1" name="Price" dataDxfId="125"/>
    <tableColumn id="2" name="HC earned" dataDxfId="124">
      <calculatedColumnFormula>ROUND(Table47[[#This Row],[Price]]*$B$3+Table47[[#This Row],[Price]]*$B$3*Table47[[#This Row],[Discount]],0)</calculatedColumnFormula>
    </tableColumn>
    <tableColumn id="3" name="Discount" dataDxfId="123"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2" dataDxfId="121" tableBorderDxfId="120">
  <autoFilter ref="A22:C28"/>
  <tableColumns count="3">
    <tableColumn id="1" name="Price HC" dataDxfId="119"/>
    <tableColumn id="2" name="SC earned" dataDxfId="118">
      <calculatedColumnFormula>ROUND((($B$19/$B$3)*Table479[[#This Row],[Price HC]])+((($B$19/$B$3)*Table479[[#This Row],[Price HC]])*Table479[[#This Row],[Discount]]),0)</calculatedColumnFormula>
    </tableColumn>
    <tableColumn id="3" name="Discount" dataDxfId="117"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6" tableBorderDxfId="115">
  <autoFilter ref="E18:Z40"/>
  <tableColumns count="22">
    <tableColumn id="1" name="Dragon" dataDxfId="114"/>
    <tableColumn id="2" name="pricing (HC)" dataDxfId="113"/>
    <tableColumn id="3" name="Equivalence Base" dataDxfId="112">
      <calculatedColumnFormula>F19/$B$3</calculatedColumnFormula>
    </tableColumn>
    <tableColumn id="4" name="Equivalence better" dataDxfId="111">
      <calculatedColumnFormula>ROUND(F19/$B$4,2)</calculatedColumnFormula>
    </tableColumn>
    <tableColumn id="5" name="Dis. 1 price (SC or HC)" dataDxfId="110"/>
    <tableColumn id="6" name="Dis. 1 Eq. Base" dataDxfId="109">
      <calculatedColumnFormula>(Table9[[#This Row],[Dis. 1 price (SC or HC)]]/($B$19/$B$3))/$B$3</calculatedColumnFormula>
    </tableColumn>
    <tableColumn id="7" name="Dis 1 Eq. better" dataDxfId="108">
      <calculatedColumnFormula>Table9[[#This Row],[Dis. 1 price (SC or HC)]]/$B$20</calculatedColumnFormula>
    </tableColumn>
    <tableColumn id="8" name="Dis. 2 price (SC or HC)" dataDxfId="107"/>
    <tableColumn id="9" name="Dis. 2 Eq. Base" dataDxfId="106"/>
    <tableColumn id="10" name="Dis 2 Eq. better" dataDxfId="105"/>
    <tableColumn id="11" name="Dis. 3 price (SC or HC)" dataDxfId="104"/>
    <tableColumn id="12" name="Dis. 3 Eq. Base" dataDxfId="103"/>
    <tableColumn id="13" name="Dis 3 Eq. better" dataDxfId="102"/>
    <tableColumn id="14" name="Dis. 4 price (SC or HC)" dataDxfId="101"/>
    <tableColumn id="15" name="Dis. 4 Eq. Base" dataDxfId="100"/>
    <tableColumn id="16" name="Dis 4 Eq. better" dataDxfId="99"/>
    <tableColumn id="17" name="Dis. 5 price (SC or HC)" dataDxfId="98"/>
    <tableColumn id="18" name="Dis. 5 Eq. Base" dataDxfId="97"/>
    <tableColumn id="19" name="Dis 5 Eq. better" dataDxfId="96"/>
    <tableColumn id="20" name="Dis. 6 price (SC or HC)" dataDxfId="95"/>
    <tableColumn id="21" name="Dis. 6 Eq. Base" dataDxfId="94"/>
    <tableColumn id="22" name="Dis 6 Eq. Better" dataDxfId="93"/>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2" tableBorderDxfId="91">
  <autoFilter ref="A37:B38"/>
  <tableColumns count="2">
    <tableColumn id="1" name="price HC" dataDxfId="90"/>
    <tableColumn id="2" name="Price $" dataDxfId="89">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8" headerRowBorderDxfId="87" tableBorderDxfId="86" totalsRowBorderDxfId="85">
  <autoFilter ref="B4:D59"/>
  <tableColumns count="3">
    <tableColumn id="1" name="CATEGORIES" dataDxfId="84"/>
    <tableColumn id="2" name="TIDs" dataDxfId="83"/>
    <tableColumn id="3" name="TEXTS" dataDxfId="82"/>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5" totalsRowShown="0" headerRowDxfId="81" headerRowBorderDxfId="80" tableBorderDxfId="79" totalsRowBorderDxfId="78">
  <autoFilter ref="B3:D15"/>
  <tableColumns count="3">
    <tableColumn id="1" name="SKU" dataDxfId="77"/>
    <tableColumn id="2" name="IapSKU" dataDxfId="76"/>
    <tableColumn id="3" name="PRICE" dataDxfId="75"/>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9:P25" totalsRowShown="0" headerRowDxfId="74" dataDxfId="73">
  <autoFilter ref="N9:P25"/>
  <sortState ref="N10:P25">
    <sortCondition descending="1" ref="N30:N46"/>
  </sortState>
  <tableColumns count="3">
    <tableColumn id="1" name="CLUSTER" dataDxfId="72"/>
    <tableColumn id="2" name="TIER" dataDxfId="71"/>
    <tableColumn id="3" name="PRICE" dataDxfId="70"/>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28:O32" totalsRowShown="0" headerRowDxfId="69" dataDxfId="68" tableBorderDxfId="67">
  <autoFilter ref="N28:O32"/>
  <tableColumns count="2">
    <tableColumn id="1" name="CLUSTER" dataDxfId="66"/>
    <tableColumn id="2" name="PRICE" dataDxfId="65"/>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2:O57" totalsRowShown="0" headerRowDxfId="64" dataDxfId="63">
  <autoFilter ref="N52:O57"/>
  <tableColumns count="2">
    <tableColumn id="1" name="CLUSTERS" dataDxfId="62"/>
    <tableColumn id="2" name="ID" dataDxfId="61"/>
  </tableColumns>
  <tableStyleInfo name="TableStyleDark9" showFirstColumn="0" showLastColumn="0" showRowStripes="1" showColumnStripes="0"/>
</table>
</file>

<file path=xl/tables/table16.xml><?xml version="1.0" encoding="utf-8"?>
<table xmlns="http://schemas.openxmlformats.org/spreadsheetml/2006/main" id="30" name="Table43031" displayName="Table43031" ref="F3:H8" totalsRowShown="0" headerRowDxfId="60" headerRowBorderDxfId="59" tableBorderDxfId="58" totalsRowBorderDxfId="57">
  <autoFilter ref="F3:H8"/>
  <tableColumns count="3">
    <tableColumn id="1" name="SKU" dataDxfId="56"/>
    <tableColumn id="2" name="IapSKU" dataDxfId="55"/>
    <tableColumn id="3" name="PRICE" dataDxfId="54"/>
  </tableColumns>
  <tableStyleInfo name="TableStyleDark9" showFirstColumn="0" showLastColumn="0" showRowStripes="1" showColumnStripes="0"/>
</table>
</file>

<file path=xl/tables/table17.xml><?xml version="1.0" encoding="utf-8"?>
<table xmlns="http://schemas.openxmlformats.org/spreadsheetml/2006/main" id="6" name="Table430317" displayName="Table430317" ref="J3:L24" totalsRowShown="0" headerRowDxfId="53" headerRowBorderDxfId="52" tableBorderDxfId="51" totalsRowBorderDxfId="50">
  <autoFilter ref="J3:L24"/>
  <tableColumns count="3">
    <tableColumn id="1" name="SKU" dataDxfId="49"/>
    <tableColumn id="2" name="IapSKU" dataDxfId="48"/>
    <tableColumn id="3" name="PRICE" dataDxfId="47"/>
  </tableColumns>
  <tableStyleInfo name="TableStyleDark9" showFirstColumn="0" showLastColumn="0" showRowStripes="1" showColumnStripes="0"/>
</table>
</file>

<file path=xl/tables/table18.xml><?xml version="1.0" encoding="utf-8"?>
<table xmlns="http://schemas.openxmlformats.org/spreadsheetml/2006/main" id="1" name="Table1" displayName="Table1" ref="N3:P5" totalsRowShown="0" headerRowDxfId="46" tableBorderDxfId="45">
  <autoFilter ref="N3:P5"/>
  <tableColumns count="3">
    <tableColumn id="1" name="CLUSTER" dataDxfId="44"/>
    <tableColumn id="2" name="DRAGON/TIER" dataDxfId="43"/>
    <tableColumn id="3" name="PRICE" dataDxfId="42"/>
  </tableColumns>
  <tableStyleInfo name="TableStyleDark9" showFirstColumn="0" showLastColumn="0" showRowStripes="1" showColumnStripes="0"/>
</table>
</file>

<file path=xl/tables/table19.xml><?xml version="1.0" encoding="utf-8"?>
<table xmlns="http://schemas.openxmlformats.org/spreadsheetml/2006/main" id="2" name="Table153" displayName="Table153" ref="N35:P38" totalsRowShown="0" headerRowDxfId="41" dataDxfId="40" tableBorderDxfId="39">
  <autoFilter ref="N35:P38"/>
  <tableColumns count="3">
    <tableColumn id="1" name="CLUSTER" dataDxfId="38"/>
    <tableColumn id="2" name="PRICE (FLASH)" dataDxfId="37"/>
    <tableColumn id="3" name="PRICE( XXL OFFER)" dataDxfId="36"/>
  </tableColumns>
  <tableStyleInfo name="TableStyleDark9" showFirstColumn="0" showLastColumn="0" showRowStripes="1" showColumnStripes="0"/>
</table>
</file>

<file path=xl/tables/table20.xml><?xml version="1.0" encoding="utf-8"?>
<table xmlns="http://schemas.openxmlformats.org/spreadsheetml/2006/main" id="4" name="Table5" displayName="Table5" ref="N45:P49" totalsRowShown="0" headerRowDxfId="35" tableBorderDxfId="34">
  <autoFilter ref="N45:P49"/>
  <tableColumns count="3">
    <tableColumn id="1" name="CLUSTER"/>
    <tableColumn id="2" name="PRICE (FLASH)"/>
    <tableColumn id="3" name="PRICE( LEGENDARY OFFER)"/>
  </tableColumns>
  <tableStyleInfo name="TableStyleDark9" showFirstColumn="0" showLastColumn="0" showRowStripes="1" showColumnStripes="0"/>
</table>
</file>

<file path=xl/tables/table21.xml><?xml version="1.0" encoding="utf-8"?>
<table xmlns="http://schemas.openxmlformats.org/spreadsheetml/2006/main" id="14" name="Table1415" displayName="Table1415" ref="K2:O18" totalsRowShown="0" headerRowDxfId="33" dataDxfId="32">
  <autoFilter ref="K2:O18"/>
  <sortState ref="K23:M38">
    <sortCondition descending="1" ref="K30:K46"/>
  </sortState>
  <tableColumns count="5">
    <tableColumn id="1" name="CLUSTER" dataDxfId="31"/>
    <tableColumn id="2" name="TIER" dataDxfId="30"/>
    <tableColumn id="3" name="NORMAL PRICE" dataDxfId="29"/>
    <tableColumn id="4" name="DSC PRICE" dataDxfId="28"/>
    <tableColumn id="5" name="DSC" dataDxfId="2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2.xml><?xml version="1.0" encoding="utf-8"?>
<table xmlns="http://schemas.openxmlformats.org/spreadsheetml/2006/main" id="31" name="Table1632" displayName="Table1632" ref="K20:K25" totalsRowShown="0" headerRowDxfId="26" dataDxfId="25">
  <autoFilter ref="K20:K25"/>
  <tableColumns count="1">
    <tableColumn id="1" name="CLUSTERS ID" dataDxfId="24"/>
  </tableColumns>
  <tableStyleInfo name="TableStyleDark9" showFirstColumn="0" showLastColumn="0" showRowStripes="1" showColumnStripes="0"/>
</table>
</file>

<file path=xl/tables/table23.xml><?xml version="1.0" encoding="utf-8"?>
<table xmlns="http://schemas.openxmlformats.org/spreadsheetml/2006/main" id="13" name="Table4714" displayName="Table4714" ref="K30:M37" totalsRowShown="0" headerRowDxfId="23" dataDxfId="22" tableBorderDxfId="21">
  <autoFilter ref="K30:M37"/>
  <tableColumns count="3">
    <tableColumn id="1" name="Price" dataDxfId="20"/>
    <tableColumn id="2" name="HC earned" dataDxfId="19"/>
    <tableColumn id="3" name="Discount" dataDxfId="18" dataCellStyle="Percent"/>
  </tableColumns>
  <tableStyleInfo name="TableStyleDark9" showFirstColumn="0" showLastColumn="0" showRowStripes="1" showColumnStripes="0"/>
</table>
</file>

<file path=xl/tables/table24.xml><?xml version="1.0" encoding="utf-8"?>
<table xmlns="http://schemas.openxmlformats.org/spreadsheetml/2006/main" id="11" name="Table17" displayName="Table17" ref="D6:M136" totalsRowShown="0" headerRowDxfId="17" dataDxfId="15" headerRowBorderDxfId="16" tableBorderDxfId="14" totalsRowBorderDxfId="13">
  <autoFilter ref="D6:M136"/>
  <sortState ref="D7:M132">
    <sortCondition ref="H6:H132"/>
  </sortState>
  <tableColumns count="10">
    <tableColumn id="1" name="Id" dataDxfId="12"/>
    <tableColumn id="2" name="Product" dataDxfId="11"/>
    <tableColumn id="3" name="Portal" dataDxfId="10"/>
    <tableColumn id="4" name="Description" dataDxfId="9"/>
    <tableColumn id="5" name="Pack Name" dataDxfId="8"/>
    <tableColumn id="6" name="Price" dataDxfId="7"/>
    <tableColumn id="7" name="Google Pricing Template" dataDxfId="6"/>
    <tableColumn id="8" name="Status" dataDxfId="5"/>
    <tableColumn id="9" name="Clean For Sale" dataDxfId="4"/>
    <tableColumn id="10" name="Pack Type" dataDxfId="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9.bin"/><Relationship Id="rId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T13"/>
  <sheetViews>
    <sheetView workbookViewId="0">
      <selection activeCell="H19" sqref="H19"/>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 min="20" max="20" width="11.7109375" customWidth="1"/>
  </cols>
  <sheetData>
    <row r="1" spans="1:20" ht="18.75">
      <c r="A1" s="50" t="s">
        <v>52</v>
      </c>
      <c r="B1" s="51"/>
      <c r="C1" s="51"/>
      <c r="D1" s="51"/>
      <c r="E1" s="51"/>
    </row>
    <row r="5" spans="1:20">
      <c r="A5" t="s">
        <v>1</v>
      </c>
      <c r="B5" t="s">
        <v>2</v>
      </c>
      <c r="C5" t="s">
        <v>3</v>
      </c>
      <c r="D5" t="s">
        <v>4</v>
      </c>
      <c r="E5" t="s">
        <v>5</v>
      </c>
      <c r="F5" t="s">
        <v>6</v>
      </c>
      <c r="G5" t="s">
        <v>7</v>
      </c>
      <c r="H5" t="s">
        <v>8</v>
      </c>
      <c r="I5" t="s">
        <v>9</v>
      </c>
      <c r="J5" t="s">
        <v>10</v>
      </c>
      <c r="K5" t="s">
        <v>11</v>
      </c>
      <c r="L5" t="s">
        <v>76</v>
      </c>
      <c r="M5" t="s">
        <v>95</v>
      </c>
      <c r="N5" t="s">
        <v>137</v>
      </c>
      <c r="O5" t="s">
        <v>332</v>
      </c>
      <c r="P5" t="s">
        <v>347</v>
      </c>
      <c r="Q5" t="s">
        <v>602</v>
      </c>
      <c r="R5" t="s">
        <v>895</v>
      </c>
      <c r="S5" t="s">
        <v>943</v>
      </c>
      <c r="T5" t="s">
        <v>1156</v>
      </c>
    </row>
    <row r="6" spans="1:20">
      <c r="A6" t="s">
        <v>12</v>
      </c>
      <c r="B6">
        <v>1</v>
      </c>
      <c r="C6">
        <v>2</v>
      </c>
      <c r="D6">
        <v>3</v>
      </c>
      <c r="E6">
        <v>4</v>
      </c>
      <c r="F6">
        <v>5</v>
      </c>
      <c r="G6">
        <v>6</v>
      </c>
      <c r="H6">
        <v>7</v>
      </c>
      <c r="I6">
        <v>8</v>
      </c>
      <c r="J6">
        <v>9</v>
      </c>
      <c r="K6">
        <v>10</v>
      </c>
      <c r="L6">
        <v>11</v>
      </c>
      <c r="M6">
        <v>12</v>
      </c>
      <c r="N6">
        <v>13</v>
      </c>
      <c r="O6">
        <v>14</v>
      </c>
      <c r="P6">
        <v>15</v>
      </c>
      <c r="Q6">
        <v>16</v>
      </c>
      <c r="R6">
        <v>17</v>
      </c>
      <c r="S6">
        <v>18</v>
      </c>
      <c r="T6">
        <v>19</v>
      </c>
    </row>
    <row r="7" spans="1:20">
      <c r="A7" t="s">
        <v>38</v>
      </c>
      <c r="B7">
        <v>8</v>
      </c>
      <c r="C7">
        <v>10</v>
      </c>
      <c r="D7">
        <v>10</v>
      </c>
      <c r="E7">
        <v>10</v>
      </c>
      <c r="F7">
        <v>15</v>
      </c>
      <c r="G7">
        <v>15</v>
      </c>
      <c r="H7">
        <v>15</v>
      </c>
      <c r="I7">
        <v>20</v>
      </c>
      <c r="J7">
        <v>20</v>
      </c>
      <c r="K7">
        <v>20</v>
      </c>
      <c r="L7">
        <v>20</v>
      </c>
      <c r="M7">
        <v>20</v>
      </c>
      <c r="N7">
        <v>20</v>
      </c>
      <c r="O7">
        <v>20</v>
      </c>
      <c r="P7">
        <v>20</v>
      </c>
      <c r="Q7">
        <v>20</v>
      </c>
      <c r="R7">
        <v>25</v>
      </c>
      <c r="S7">
        <v>25</v>
      </c>
      <c r="T7">
        <v>25</v>
      </c>
    </row>
    <row r="8" spans="1:20">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c r="T8">
        <v>3500000</v>
      </c>
    </row>
    <row r="9" spans="1:20">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c r="T9">
        <v>3500000</v>
      </c>
    </row>
    <row r="10" spans="1:20">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c r="T10">
        <v>550</v>
      </c>
    </row>
    <row r="11" spans="1:20">
      <c r="A11" t="s">
        <v>50</v>
      </c>
      <c r="B11">
        <f>B10/'Offers Simulator'!$B$3</f>
        <v>0</v>
      </c>
      <c r="C11">
        <f>C10/'Offers Simulator'!$B$3</f>
        <v>1</v>
      </c>
      <c r="D11">
        <f>D10/'Offers Simulator'!$B$3</f>
        <v>3.5</v>
      </c>
      <c r="E11">
        <f>E10/'Offers Simulator'!$B$3</f>
        <v>4</v>
      </c>
      <c r="F11">
        <f>F10/'Offers Simulator'!$B$3</f>
        <v>5</v>
      </c>
      <c r="G11">
        <f>G10/'Offers Simulator'!$B$3</f>
        <v>8</v>
      </c>
      <c r="H11">
        <f>H10/'Offers Simulator'!$B$3</f>
        <v>10</v>
      </c>
      <c r="I11">
        <f>I10/'Offers Simulator'!$B$3</f>
        <v>10</v>
      </c>
      <c r="J11">
        <f>J10/'Offers Simulator'!$B$3</f>
        <v>10</v>
      </c>
      <c r="K11">
        <f>K10/'Offers Simulator'!$B$3</f>
        <v>25</v>
      </c>
      <c r="L11">
        <f>L10/'Offers Simulator'!$B$3</f>
        <v>25</v>
      </c>
      <c r="M11">
        <f>M10/'Offers Simulator'!$B$3</f>
        <v>25</v>
      </c>
      <c r="N11">
        <f>N10/'Offers Simulator'!$B$3</f>
        <v>55</v>
      </c>
      <c r="O11">
        <f>O10/'Offers Simulator'!$B$3</f>
        <v>55</v>
      </c>
      <c r="P11">
        <f>P10/'Offers Simulator'!$B$3</f>
        <v>55</v>
      </c>
      <c r="Q11">
        <f>Q10/'Offers Simulator'!$B$3</f>
        <v>55</v>
      </c>
      <c r="R11">
        <f>R10/'Offers Simulator'!$B$3</f>
        <v>55</v>
      </c>
      <c r="S11">
        <f>S10/'Offers Simulator'!$B$3</f>
        <v>55</v>
      </c>
      <c r="T11">
        <f>T10/'Offers Simulator'!$B$3</f>
        <v>55</v>
      </c>
    </row>
    <row r="12" spans="1:20">
      <c r="A12" t="s">
        <v>51</v>
      </c>
      <c r="B12">
        <f>B10/'Offers Simulator'!$B$4</f>
        <v>0</v>
      </c>
      <c r="C12" s="99">
        <f>C10/'Offers Simulator'!$B$4</f>
        <v>0.66666666666666663</v>
      </c>
      <c r="D12" s="99">
        <f>D10/'Offers Simulator'!$B$4</f>
        <v>2.3333333333333335</v>
      </c>
      <c r="E12" s="99">
        <f>E10/'Offers Simulator'!$B$4</f>
        <v>2.6666666666666665</v>
      </c>
      <c r="F12" s="99">
        <f>F10/'Offers Simulator'!$B$4</f>
        <v>3.3333333333333335</v>
      </c>
      <c r="G12" s="99">
        <f>G10/'Offers Simulator'!$B$4</f>
        <v>5.333333333333333</v>
      </c>
      <c r="H12" s="99">
        <f>H10/'Offers Simulator'!$B$4</f>
        <v>6.666666666666667</v>
      </c>
      <c r="I12" s="99">
        <f>I10/'Offers Simulator'!$B$4</f>
        <v>6.666666666666667</v>
      </c>
      <c r="J12" s="99">
        <f>J10/'Offers Simulator'!$B$4</f>
        <v>6.666666666666667</v>
      </c>
      <c r="K12" s="99">
        <f>K10/'Offers Simulator'!$B$4</f>
        <v>16.666666666666668</v>
      </c>
      <c r="L12" s="99">
        <f>L10/'Offers Simulator'!$B$4</f>
        <v>16.666666666666668</v>
      </c>
      <c r="M12" s="99">
        <f>M10/'Offers Simulator'!$B$4</f>
        <v>16.666666666666668</v>
      </c>
      <c r="N12" s="99">
        <f>N10/'Offers Simulator'!$B$4</f>
        <v>36.666666666666664</v>
      </c>
      <c r="O12" s="99">
        <f>O10/'Offers Simulator'!$B$4</f>
        <v>36.666666666666664</v>
      </c>
      <c r="P12" s="99">
        <f>P10/'Offers Simulator'!$B$4</f>
        <v>36.666666666666664</v>
      </c>
      <c r="Q12" s="99">
        <f>Q10/'Offers Simulator'!$B$4</f>
        <v>36.666666666666664</v>
      </c>
      <c r="R12" s="99">
        <f>R10/'Offers Simulator'!$B$4</f>
        <v>36.666666666666664</v>
      </c>
      <c r="S12" s="99">
        <f>S10/'Offers Simulator'!$B$4</f>
        <v>36.666666666666664</v>
      </c>
      <c r="T12" s="99">
        <f>T10/'Offers Simulator'!$B$4</f>
        <v>36.666666666666664</v>
      </c>
    </row>
    <row r="13" spans="1:20">
      <c r="A13" t="s">
        <v>63</v>
      </c>
      <c r="B13">
        <v>0</v>
      </c>
      <c r="C13">
        <v>1</v>
      </c>
      <c r="D13">
        <v>1</v>
      </c>
      <c r="E13">
        <v>2</v>
      </c>
      <c r="F13">
        <v>2</v>
      </c>
      <c r="G13">
        <v>2</v>
      </c>
      <c r="H13">
        <v>3</v>
      </c>
      <c r="I13">
        <v>3</v>
      </c>
      <c r="J13">
        <v>3</v>
      </c>
      <c r="K13">
        <v>4</v>
      </c>
      <c r="L13">
        <v>4</v>
      </c>
      <c r="M13">
        <v>4</v>
      </c>
      <c r="N13">
        <v>5</v>
      </c>
      <c r="O13">
        <v>5</v>
      </c>
      <c r="P13">
        <v>5</v>
      </c>
      <c r="Q13">
        <v>5</v>
      </c>
      <c r="R13">
        <v>5</v>
      </c>
      <c r="S13">
        <v>5</v>
      </c>
      <c r="T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5"/>
  <sheetViews>
    <sheetView workbookViewId="0">
      <selection activeCell="B30" sqref="B30"/>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row r="25" spans="1:3">
      <c r="A25" s="108">
        <v>19</v>
      </c>
      <c r="B25" s="109">
        <v>25</v>
      </c>
      <c r="C25" s="80">
        <f>$C$4*RunDuration[[#This Row],[Dragon ID / Level]]+$D$4</f>
        <v>12.818181818181818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workbookViewId="0">
      <selection activeCell="B19" sqref="B19"/>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c r="D34" t="s">
        <v>1036</v>
      </c>
    </row>
    <row r="35" spans="2:4">
      <c r="B35" t="s">
        <v>254</v>
      </c>
      <c r="D35" t="s">
        <v>1037</v>
      </c>
    </row>
    <row r="36" spans="2:4">
      <c r="B36" t="s">
        <v>255</v>
      </c>
      <c r="D36" t="s">
        <v>1038</v>
      </c>
    </row>
    <row r="37" spans="2:4">
      <c r="B37" t="s">
        <v>256</v>
      </c>
      <c r="D37" t="s">
        <v>1039</v>
      </c>
    </row>
    <row r="38" spans="2:4">
      <c r="B38" t="s">
        <v>257</v>
      </c>
      <c r="D38" t="s">
        <v>1040</v>
      </c>
    </row>
    <row r="39" spans="2:4">
      <c r="B39" t="s">
        <v>258</v>
      </c>
      <c r="D39" t="s">
        <v>1041</v>
      </c>
    </row>
    <row r="40" spans="2:4">
      <c r="B40" t="s">
        <v>259</v>
      </c>
      <c r="D40" t="s">
        <v>1042</v>
      </c>
    </row>
    <row r="41" spans="2:4">
      <c r="B41" t="s">
        <v>260</v>
      </c>
      <c r="D41" t="s">
        <v>1043</v>
      </c>
    </row>
    <row r="42" spans="2:4">
      <c r="B42" t="s">
        <v>261</v>
      </c>
      <c r="D42" t="s">
        <v>1044</v>
      </c>
    </row>
    <row r="43" spans="2:4">
      <c r="B43" t="s">
        <v>262</v>
      </c>
      <c r="D43" t="s">
        <v>1045</v>
      </c>
    </row>
    <row r="44" spans="2:4">
      <c r="B44" t="s">
        <v>263</v>
      </c>
      <c r="D44" t="s">
        <v>1046</v>
      </c>
    </row>
    <row r="45" spans="2:4">
      <c r="B45" t="s">
        <v>264</v>
      </c>
      <c r="D45" t="s">
        <v>1047</v>
      </c>
    </row>
    <row r="46" spans="2:4">
      <c r="B46" t="s">
        <v>265</v>
      </c>
      <c r="D46" t="s">
        <v>1048</v>
      </c>
    </row>
    <row r="47" spans="2:4">
      <c r="B47" t="s">
        <v>266</v>
      </c>
      <c r="D47" t="s">
        <v>1049</v>
      </c>
    </row>
    <row r="48" spans="2:4">
      <c r="B48" t="s">
        <v>267</v>
      </c>
      <c r="D48" t="s">
        <v>880</v>
      </c>
    </row>
    <row r="49" spans="2:4">
      <c r="B49" t="s">
        <v>268</v>
      </c>
      <c r="D49" t="s">
        <v>1062</v>
      </c>
    </row>
    <row r="50" spans="2:4">
      <c r="B50" t="s">
        <v>269</v>
      </c>
      <c r="D50" t="s">
        <v>1063</v>
      </c>
    </row>
    <row r="51" spans="2:4">
      <c r="B51" t="s">
        <v>270</v>
      </c>
      <c r="D51" t="s">
        <v>1050</v>
      </c>
    </row>
    <row r="52" spans="2:4">
      <c r="B52" t="s">
        <v>271</v>
      </c>
      <c r="D52" t="s">
        <v>1051</v>
      </c>
    </row>
    <row r="53" spans="2:4">
      <c r="B53" t="s">
        <v>272</v>
      </c>
      <c r="D53" t="s">
        <v>1052</v>
      </c>
    </row>
    <row r="54" spans="2:4">
      <c r="B54" t="s">
        <v>273</v>
      </c>
      <c r="D54" t="s">
        <v>1053</v>
      </c>
    </row>
    <row r="55" spans="2:4">
      <c r="B55" t="s">
        <v>274</v>
      </c>
      <c r="D55" t="s">
        <v>1054</v>
      </c>
    </row>
    <row r="56" spans="2:4">
      <c r="B56" t="s">
        <v>275</v>
      </c>
      <c r="D56" t="s">
        <v>1056</v>
      </c>
    </row>
    <row r="57" spans="2:4">
      <c r="B57" t="s">
        <v>276</v>
      </c>
      <c r="D57" t="s">
        <v>1055</v>
      </c>
    </row>
    <row r="58" spans="2:4">
      <c r="B58" t="s">
        <v>277</v>
      </c>
      <c r="D58" t="s">
        <v>1057</v>
      </c>
    </row>
    <row r="59" spans="2:4">
      <c r="B59" t="s">
        <v>278</v>
      </c>
      <c r="D59" t="s">
        <v>1058</v>
      </c>
    </row>
    <row r="60" spans="2:4">
      <c r="B60" t="s">
        <v>279</v>
      </c>
      <c r="D60" t="s">
        <v>1059</v>
      </c>
    </row>
    <row r="61" spans="2:4">
      <c r="B61" t="s">
        <v>280</v>
      </c>
      <c r="D61" t="s">
        <v>1060</v>
      </c>
    </row>
    <row r="62" spans="2:4">
      <c r="B62" t="s">
        <v>281</v>
      </c>
      <c r="D62" t="s">
        <v>1061</v>
      </c>
    </row>
    <row r="63" spans="2:4">
      <c r="B63" t="s">
        <v>282</v>
      </c>
      <c r="D63" t="s">
        <v>1064</v>
      </c>
    </row>
    <row r="64" spans="2:4">
      <c r="B64" t="s">
        <v>283</v>
      </c>
      <c r="D64" t="s">
        <v>1065</v>
      </c>
    </row>
    <row r="65" spans="2:4">
      <c r="B65" t="s">
        <v>284</v>
      </c>
      <c r="D65" t="s">
        <v>1066</v>
      </c>
    </row>
    <row r="66" spans="2:4">
      <c r="B66" t="s">
        <v>285</v>
      </c>
      <c r="D66" t="s">
        <v>880</v>
      </c>
    </row>
    <row r="67" spans="2:4">
      <c r="B67" t="s">
        <v>286</v>
      </c>
      <c r="D67" t="s">
        <v>880</v>
      </c>
    </row>
    <row r="68" spans="2:4">
      <c r="B68" t="s">
        <v>287</v>
      </c>
      <c r="D68" t="s">
        <v>880</v>
      </c>
    </row>
    <row r="69" spans="2:4">
      <c r="B69" t="s">
        <v>288</v>
      </c>
      <c r="D69" t="s">
        <v>880</v>
      </c>
    </row>
    <row r="70" spans="2:4">
      <c r="B70" t="s">
        <v>289</v>
      </c>
      <c r="D70" t="s">
        <v>880</v>
      </c>
    </row>
    <row r="71" spans="2:4">
      <c r="B71" t="s">
        <v>290</v>
      </c>
      <c r="D71" t="s">
        <v>1067</v>
      </c>
    </row>
    <row r="72" spans="2:4">
      <c r="B72" t="s">
        <v>291</v>
      </c>
      <c r="D72" t="s">
        <v>1068</v>
      </c>
    </row>
    <row r="73" spans="2:4">
      <c r="B73" t="s">
        <v>292</v>
      </c>
      <c r="D73" t="s">
        <v>880</v>
      </c>
    </row>
    <row r="74" spans="2:4">
      <c r="B74" t="s">
        <v>293</v>
      </c>
      <c r="D74" t="s">
        <v>1069</v>
      </c>
    </row>
    <row r="75" spans="2:4">
      <c r="B75" t="s">
        <v>294</v>
      </c>
      <c r="D75" t="s">
        <v>1070</v>
      </c>
    </row>
    <row r="76" spans="2:4">
      <c r="B76" t="s">
        <v>295</v>
      </c>
      <c r="D76" t="s">
        <v>1076</v>
      </c>
    </row>
    <row r="77" spans="2:4">
      <c r="B77" t="s">
        <v>296</v>
      </c>
      <c r="D77" t="s">
        <v>880</v>
      </c>
    </row>
    <row r="78" spans="2:4">
      <c r="B78" t="s">
        <v>297</v>
      </c>
      <c r="D78" t="s">
        <v>1077</v>
      </c>
    </row>
    <row r="79" spans="2:4">
      <c r="B79" t="s">
        <v>298</v>
      </c>
      <c r="D79" t="s">
        <v>1078</v>
      </c>
    </row>
    <row r="80" spans="2:4">
      <c r="B80" t="s">
        <v>299</v>
      </c>
      <c r="D80" t="s">
        <v>1079</v>
      </c>
    </row>
    <row r="81" spans="2:4">
      <c r="B81" t="s">
        <v>300</v>
      </c>
      <c r="D81" t="s">
        <v>1071</v>
      </c>
    </row>
    <row r="82" spans="2:4">
      <c r="B82" t="s">
        <v>301</v>
      </c>
      <c r="D82" t="s">
        <v>1072</v>
      </c>
    </row>
    <row r="83" spans="2:4">
      <c r="B83" t="s">
        <v>302</v>
      </c>
      <c r="D83" t="s">
        <v>1080</v>
      </c>
    </row>
    <row r="84" spans="2:4">
      <c r="B84" t="s">
        <v>303</v>
      </c>
      <c r="D84" t="s">
        <v>1081</v>
      </c>
    </row>
    <row r="85" spans="2:4">
      <c r="B85" t="s">
        <v>304</v>
      </c>
      <c r="D85" t="s">
        <v>880</v>
      </c>
    </row>
    <row r="86" spans="2:4">
      <c r="B86" t="s">
        <v>305</v>
      </c>
      <c r="D86" t="s">
        <v>1073</v>
      </c>
    </row>
    <row r="87" spans="2:4">
      <c r="B87" t="s">
        <v>306</v>
      </c>
      <c r="D87" s="506" t="s">
        <v>1082</v>
      </c>
    </row>
    <row r="88" spans="2:4">
      <c r="B88" t="s">
        <v>307</v>
      </c>
      <c r="D88" s="506" t="s">
        <v>1083</v>
      </c>
    </row>
    <row r="89" spans="2:4">
      <c r="B89" t="s">
        <v>308</v>
      </c>
      <c r="D89" s="506" t="s">
        <v>1074</v>
      </c>
    </row>
    <row r="90" spans="2:4">
      <c r="B90" t="s">
        <v>309</v>
      </c>
      <c r="D90" t="s">
        <v>1084</v>
      </c>
    </row>
    <row r="91" spans="2:4">
      <c r="B91" t="s">
        <v>310</v>
      </c>
      <c r="D91" t="s">
        <v>1085</v>
      </c>
    </row>
    <row r="92" spans="2:4">
      <c r="B92" t="s">
        <v>311</v>
      </c>
      <c r="D92" t="s">
        <v>1086</v>
      </c>
    </row>
    <row r="93" spans="2:4">
      <c r="B93" t="s">
        <v>312</v>
      </c>
      <c r="D93" t="s">
        <v>1087</v>
      </c>
    </row>
    <row r="94" spans="2:4">
      <c r="B94" t="s">
        <v>313</v>
      </c>
      <c r="D94" t="s">
        <v>1075</v>
      </c>
    </row>
    <row r="95" spans="2:4">
      <c r="B95" t="s">
        <v>314</v>
      </c>
      <c r="D95" t="s">
        <v>880</v>
      </c>
    </row>
    <row r="96" spans="2:4">
      <c r="B96" t="s">
        <v>315</v>
      </c>
      <c r="D96" t="s">
        <v>1088</v>
      </c>
    </row>
    <row r="97" spans="2:4">
      <c r="B97" t="s">
        <v>316</v>
      </c>
      <c r="D97" t="s">
        <v>1089</v>
      </c>
    </row>
    <row r="98" spans="2:4">
      <c r="B98" t="s">
        <v>348</v>
      </c>
      <c r="D98" t="s">
        <v>1090</v>
      </c>
    </row>
    <row r="99" spans="2:4">
      <c r="B99" t="s">
        <v>618</v>
      </c>
    </row>
    <row r="100" spans="2:4">
      <c r="B100" t="s">
        <v>619</v>
      </c>
    </row>
    <row r="101" spans="2:4">
      <c r="B101" t="s">
        <v>896</v>
      </c>
    </row>
    <row r="102" spans="2:4">
      <c r="B102" t="s">
        <v>897</v>
      </c>
    </row>
    <row r="103" spans="2:4">
      <c r="B103" t="s">
        <v>898</v>
      </c>
    </row>
    <row r="104" spans="2:4">
      <c r="B104" t="s">
        <v>899</v>
      </c>
    </row>
    <row r="105" spans="2:4">
      <c r="B105" t="s">
        <v>900</v>
      </c>
    </row>
    <row r="106" spans="2:4">
      <c r="B106" t="s">
        <v>901</v>
      </c>
    </row>
    <row r="107" spans="2:4">
      <c r="B107" t="s">
        <v>902</v>
      </c>
    </row>
    <row r="108" spans="2:4">
      <c r="B108" t="s">
        <v>903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C9/'Offers Simulator'!$B$3</f>
        <v>0.4</v>
      </c>
      <c r="E9" s="35">
        <f>C9/'Offers Simulator'!$B$4</f>
        <v>0.26666666666666666</v>
      </c>
    </row>
    <row r="10" spans="1:7">
      <c r="B10" s="1">
        <v>60</v>
      </c>
      <c r="C10" s="1">
        <f>IF(ROUND(HCtoSkipTimers[[#This Row],[Equivalence (min)]]*$F$3+$G$3,0)=0,1,ROUND(HCtoSkipTimers[[#This Row],[Equivalence (min)]]*$F$3+$G$3,0))</f>
        <v>6</v>
      </c>
      <c r="D10" s="35">
        <f>C10/'Offers Simulator'!$B$3</f>
        <v>0.6</v>
      </c>
      <c r="E10" s="35">
        <f>C10/'Offers Simulator'!$B$4</f>
        <v>0.4</v>
      </c>
    </row>
    <row r="11" spans="1:7">
      <c r="B11" s="1">
        <f>4*60</f>
        <v>240</v>
      </c>
      <c r="C11" s="1">
        <f>IF(ROUND(HCtoSkipTimers[[#This Row],[Equivalence (min)]]*$F$3+$G$3,0)=0,1,ROUND(HCtoSkipTimers[[#This Row],[Equivalence (min)]]*$F$3+$G$3,0))</f>
        <v>12</v>
      </c>
      <c r="D11" s="35">
        <f>C11/'Offers Simulator'!$B$3</f>
        <v>1.2</v>
      </c>
      <c r="E11" s="35">
        <f>C11/'Offers Simulator'!$B$4</f>
        <v>0.8</v>
      </c>
    </row>
    <row r="12" spans="1:7">
      <c r="B12" s="1">
        <v>480</v>
      </c>
      <c r="C12" s="6">
        <f>IF(ROUND(HCtoSkipTimers[[#This Row],[Equivalence (min)]]*$F$3+$G$3,0)=0,1,ROUND(HCtoSkipTimers[[#This Row],[Equivalence (min)]]*$F$3+$G$3,0))</f>
        <v>20</v>
      </c>
      <c r="D12" s="35">
        <f>C12/'Offers Simulator'!$B$3</f>
        <v>2</v>
      </c>
      <c r="E12" s="35">
        <f>C12/'Offers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20"/>
  <sheetViews>
    <sheetView tabSelected="1" topLeftCell="A61" zoomScaleNormal="100" workbookViewId="0">
      <selection activeCell="B97" sqref="B97"/>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23" t="s">
        <v>141</v>
      </c>
      <c r="I9" s="523"/>
      <c r="J9" s="523"/>
      <c r="L9" s="523" t="s">
        <v>144</v>
      </c>
      <c r="M9" s="52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H77</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29" spans="1:25">
      <c r="A29" s="108">
        <v>19</v>
      </c>
      <c r="B29" s="109">
        <v>25</v>
      </c>
      <c r="C29" s="75">
        <f>A29*$L$3+$M$3</f>
        <v>3150</v>
      </c>
      <c r="D29" s="105">
        <v>26000</v>
      </c>
      <c r="E29" s="75">
        <f>IF(ISNUMBER(D29),D29*'Run - Duration'!C25,C29*'Run - Duration'!C25)</f>
        <v>333272.72727272729</v>
      </c>
    </row>
    <row r="31" spans="1:25" ht="18.75">
      <c r="A31" s="96" t="s">
        <v>99</v>
      </c>
      <c r="B31" s="97"/>
      <c r="C31" s="97"/>
      <c r="D31" t="s">
        <v>147</v>
      </c>
    </row>
    <row r="32" spans="1:25">
      <c r="A32" s="1"/>
      <c r="B32" s="1"/>
      <c r="C32" s="82" t="s">
        <v>70</v>
      </c>
      <c r="D32" s="82" t="s">
        <v>146</v>
      </c>
      <c r="E32" s="1"/>
      <c r="F32" s="1"/>
      <c r="G32" s="1"/>
      <c r="H32" s="1"/>
      <c r="I32" s="1"/>
      <c r="J32" s="1"/>
      <c r="K32" s="1"/>
      <c r="L32" s="1"/>
      <c r="M32" s="1"/>
      <c r="N32" s="1"/>
      <c r="O32" s="1"/>
      <c r="P32" s="1"/>
      <c r="Q32" s="1"/>
      <c r="R32" s="1"/>
      <c r="S32" s="1"/>
      <c r="T32" s="1"/>
      <c r="U32" s="1"/>
      <c r="V32" s="1"/>
      <c r="W32" s="1"/>
      <c r="X32" s="1"/>
      <c r="Y32" s="1"/>
    </row>
    <row r="33" spans="1:30">
      <c r="A33" s="1"/>
      <c r="B33" s="1"/>
      <c r="C33" s="92">
        <v>4000</v>
      </c>
      <c r="D33" s="21">
        <v>471</v>
      </c>
      <c r="E33" s="1"/>
      <c r="F33" s="1"/>
      <c r="G33" s="1"/>
      <c r="H33" s="1"/>
      <c r="I33" s="1"/>
      <c r="J33" s="1"/>
      <c r="K33" s="1"/>
      <c r="L33" s="1"/>
      <c r="M33" s="1"/>
      <c r="N33" s="1"/>
      <c r="O33" s="1"/>
      <c r="P33" s="1"/>
      <c r="Q33" s="1"/>
      <c r="R33" s="1"/>
      <c r="S33" s="1"/>
      <c r="T33" s="1"/>
      <c r="U33" s="1"/>
      <c r="V33" s="1"/>
      <c r="W33" s="1"/>
      <c r="X33" s="1"/>
      <c r="Y33" s="1"/>
    </row>
    <row r="34" spans="1:30">
      <c r="A34" s="1"/>
      <c r="B34" s="1"/>
      <c r="C34" s="98">
        <v>1.2</v>
      </c>
      <c r="D34" s="1"/>
      <c r="E34" s="1"/>
      <c r="F34" s="1"/>
      <c r="G34" s="1"/>
      <c r="H34" s="1"/>
      <c r="I34" s="1"/>
      <c r="J34" s="1"/>
      <c r="K34" s="1"/>
      <c r="L34" s="1"/>
      <c r="M34" s="1"/>
      <c r="N34" s="1"/>
      <c r="O34" s="1"/>
      <c r="P34" s="1"/>
      <c r="Q34" s="1"/>
      <c r="R34" s="1"/>
      <c r="S34" s="1"/>
      <c r="T34" s="1"/>
      <c r="U34" s="1"/>
      <c r="V34" s="1"/>
      <c r="W34" s="1"/>
      <c r="X34" s="1"/>
      <c r="Y34" s="1"/>
    </row>
    <row r="35" spans="1:30">
      <c r="A35" s="82" t="s">
        <v>65</v>
      </c>
      <c r="B35" s="82" t="s">
        <v>66</v>
      </c>
      <c r="C35" s="82" t="s">
        <v>67</v>
      </c>
      <c r="D35" s="82" t="s">
        <v>68</v>
      </c>
      <c r="E35" s="82" t="s">
        <v>69</v>
      </c>
      <c r="F35" s="82">
        <v>1</v>
      </c>
      <c r="G35" s="82">
        <v>2</v>
      </c>
      <c r="H35" s="82">
        <v>3</v>
      </c>
      <c r="I35" s="82">
        <v>4</v>
      </c>
      <c r="J35" s="82">
        <v>5</v>
      </c>
      <c r="K35" s="82">
        <v>6</v>
      </c>
      <c r="L35" s="82">
        <v>7</v>
      </c>
      <c r="M35" s="82">
        <v>8</v>
      </c>
      <c r="N35" s="82">
        <v>9</v>
      </c>
      <c r="O35" s="82">
        <v>10</v>
      </c>
      <c r="P35" s="82">
        <v>11</v>
      </c>
      <c r="Q35" s="82">
        <v>12</v>
      </c>
      <c r="R35" s="82">
        <v>13</v>
      </c>
      <c r="S35" s="82">
        <v>14</v>
      </c>
      <c r="T35" s="82">
        <v>15</v>
      </c>
      <c r="U35" s="82">
        <v>16</v>
      </c>
      <c r="V35" s="82">
        <v>17</v>
      </c>
      <c r="W35" s="82">
        <v>18</v>
      </c>
      <c r="X35" s="82">
        <v>19</v>
      </c>
      <c r="Y35" s="82">
        <v>20</v>
      </c>
      <c r="Z35" s="82">
        <v>21</v>
      </c>
      <c r="AA35" s="82">
        <v>22</v>
      </c>
      <c r="AB35" s="82">
        <v>23</v>
      </c>
      <c r="AC35" s="82">
        <v>24</v>
      </c>
    </row>
    <row r="36" spans="1:30">
      <c r="A36" s="21">
        <v>1</v>
      </c>
      <c r="B36" s="21">
        <v>0</v>
      </c>
      <c r="C36" s="21">
        <f>ROUND(IF(B36=0,0,$C$33*POWER(A36,$C$34)),0)</f>
        <v>0</v>
      </c>
      <c r="D36" s="21"/>
      <c r="E36" s="21"/>
      <c r="F36" s="1" t="b">
        <f t="shared" ref="F36:AC36" si="2">F$35&lt;=MAX($B36:$B37)</f>
        <v>1</v>
      </c>
      <c r="G36" s="1" t="b">
        <f t="shared" si="2"/>
        <v>1</v>
      </c>
      <c r="H36" s="1" t="b">
        <f t="shared" si="2"/>
        <v>1</v>
      </c>
      <c r="I36" s="1" t="b">
        <f t="shared" si="2"/>
        <v>1</v>
      </c>
      <c r="J36" s="1" t="b">
        <f t="shared" si="2"/>
        <v>1</v>
      </c>
      <c r="K36" s="1" t="b">
        <f t="shared" si="2"/>
        <v>1</v>
      </c>
      <c r="L36" s="1" t="b">
        <f t="shared" si="2"/>
        <v>1</v>
      </c>
      <c r="M36" s="1" t="b">
        <f t="shared" si="2"/>
        <v>0</v>
      </c>
      <c r="N36" s="1" t="b">
        <f t="shared" si="2"/>
        <v>0</v>
      </c>
      <c r="O36" s="1" t="b">
        <f t="shared" si="2"/>
        <v>0</v>
      </c>
      <c r="P36" s="1" t="b">
        <f t="shared" si="2"/>
        <v>0</v>
      </c>
      <c r="Q36" s="1" t="b">
        <f t="shared" si="2"/>
        <v>0</v>
      </c>
      <c r="R36" s="1" t="b">
        <f t="shared" si="2"/>
        <v>0</v>
      </c>
      <c r="S36" s="1" t="b">
        <f t="shared" si="2"/>
        <v>0</v>
      </c>
      <c r="T36" s="1" t="b">
        <f t="shared" si="2"/>
        <v>0</v>
      </c>
      <c r="U36" s="1" t="b">
        <f t="shared" si="2"/>
        <v>0</v>
      </c>
      <c r="V36" s="1" t="b">
        <f t="shared" si="2"/>
        <v>0</v>
      </c>
      <c r="W36" s="1" t="b">
        <f t="shared" si="2"/>
        <v>0</v>
      </c>
      <c r="X36" s="1" t="b">
        <f t="shared" si="2"/>
        <v>0</v>
      </c>
      <c r="Y36" s="1" t="b">
        <f t="shared" si="2"/>
        <v>0</v>
      </c>
      <c r="Z36" s="1" t="b">
        <f t="shared" si="2"/>
        <v>0</v>
      </c>
      <c r="AA36" s="1" t="b">
        <f t="shared" si="2"/>
        <v>0</v>
      </c>
      <c r="AB36" s="1" t="b">
        <f t="shared" si="2"/>
        <v>0</v>
      </c>
      <c r="AC36" s="1" t="b">
        <f t="shared" si="2"/>
        <v>0</v>
      </c>
      <c r="AD36" s="1"/>
    </row>
    <row r="37" spans="1:30">
      <c r="A37" s="83">
        <v>1</v>
      </c>
      <c r="B37" s="83">
        <v>7</v>
      </c>
      <c r="C37" s="83">
        <f>ROUND(IF(B37=0,0,$C$33*POWER(A37,$C$34)),0)</f>
        <v>4000</v>
      </c>
      <c r="D37" s="83">
        <f t="array" ref="D37:E37">LINEST(C36:C37,B36:B37,FALSE,FALSE)</f>
        <v>571.42857142857144</v>
      </c>
      <c r="E37" s="83">
        <v>0</v>
      </c>
      <c r="F37" s="34">
        <f>IF(F36,$D$37*F35+$E$37,"")</f>
        <v>571.42857142857144</v>
      </c>
      <c r="G37" s="34">
        <f t="shared" ref="G37:Y37" si="3">IF(G36,$D$37*G35+$E$37,"")</f>
        <v>1142.8571428571429</v>
      </c>
      <c r="H37" s="34">
        <f t="shared" si="3"/>
        <v>1714.2857142857142</v>
      </c>
      <c r="I37" s="34">
        <f t="shared" si="3"/>
        <v>2285.7142857142858</v>
      </c>
      <c r="J37" s="34">
        <f>IF(J36,$D$33*J35+$E$37,"")</f>
        <v>2355</v>
      </c>
      <c r="K37" s="34">
        <f>IF(K36,$D$33*K35+$E$37,"")</f>
        <v>2826</v>
      </c>
      <c r="L37" s="34">
        <f>IF(L36,$D$33*L35+$E$37,"")</f>
        <v>3297</v>
      </c>
      <c r="M37" s="34" t="str">
        <f t="shared" si="3"/>
        <v/>
      </c>
      <c r="N37" s="34" t="str">
        <f t="shared" si="3"/>
        <v/>
      </c>
      <c r="O37" s="34" t="str">
        <f t="shared" si="3"/>
        <v/>
      </c>
      <c r="P37" s="34" t="str">
        <f t="shared" si="3"/>
        <v/>
      </c>
      <c r="Q37" s="34" t="str">
        <f t="shared" si="3"/>
        <v/>
      </c>
      <c r="R37" s="34" t="str">
        <f t="shared" si="3"/>
        <v/>
      </c>
      <c r="S37" s="34" t="str">
        <f t="shared" si="3"/>
        <v/>
      </c>
      <c r="T37" s="34" t="str">
        <f t="shared" si="3"/>
        <v/>
      </c>
      <c r="U37" s="34" t="str">
        <f t="shared" si="3"/>
        <v/>
      </c>
      <c r="V37" s="34" t="str">
        <f t="shared" si="3"/>
        <v/>
      </c>
      <c r="W37" s="34" t="str">
        <f t="shared" si="3"/>
        <v/>
      </c>
      <c r="X37" s="34" t="str">
        <f t="shared" si="3"/>
        <v/>
      </c>
      <c r="Y37" s="34" t="str">
        <f t="shared" si="3"/>
        <v/>
      </c>
    </row>
    <row r="38" spans="1:30">
      <c r="A38" s="84">
        <v>2</v>
      </c>
      <c r="B38" s="84">
        <v>0</v>
      </c>
      <c r="C38" s="84">
        <f t="shared" ref="C38:C54" si="4">ROUND(IF(B38=0,0,$C$33*POWER(A38,$C$34)),0)</f>
        <v>0</v>
      </c>
      <c r="D38" s="84"/>
      <c r="E38" s="84"/>
      <c r="F38" s="1" t="b">
        <f>F$35&lt;=MAX($B38:$B39)</f>
        <v>1</v>
      </c>
      <c r="G38" s="1" t="b">
        <f t="shared" ref="G38:AC38" si="5">G$35&lt;=MAX($B38:$B39)</f>
        <v>1</v>
      </c>
      <c r="H38" s="1" t="b">
        <f t="shared" si="5"/>
        <v>1</v>
      </c>
      <c r="I38" s="1" t="b">
        <f t="shared" si="5"/>
        <v>1</v>
      </c>
      <c r="J38" s="1" t="b">
        <f t="shared" si="5"/>
        <v>1</v>
      </c>
      <c r="K38" s="1" t="b">
        <f t="shared" si="5"/>
        <v>1</v>
      </c>
      <c r="L38" s="1" t="b">
        <f t="shared" si="5"/>
        <v>1</v>
      </c>
      <c r="M38" s="1" t="b">
        <f t="shared" si="5"/>
        <v>1</v>
      </c>
      <c r="N38" s="1" t="b">
        <f t="shared" si="5"/>
        <v>1</v>
      </c>
      <c r="O38" s="1" t="b">
        <f t="shared" si="5"/>
        <v>0</v>
      </c>
      <c r="P38" s="1" t="b">
        <f t="shared" si="5"/>
        <v>0</v>
      </c>
      <c r="Q38" s="1" t="b">
        <f t="shared" si="5"/>
        <v>0</v>
      </c>
      <c r="R38" s="1" t="b">
        <f t="shared" si="5"/>
        <v>0</v>
      </c>
      <c r="S38" s="1" t="b">
        <f t="shared" si="5"/>
        <v>0</v>
      </c>
      <c r="T38" s="1" t="b">
        <f t="shared" si="5"/>
        <v>0</v>
      </c>
      <c r="U38" s="1" t="b">
        <f t="shared" si="5"/>
        <v>0</v>
      </c>
      <c r="V38" s="1" t="b">
        <f t="shared" si="5"/>
        <v>0</v>
      </c>
      <c r="W38" s="1" t="b">
        <f t="shared" si="5"/>
        <v>0</v>
      </c>
      <c r="X38" s="1" t="b">
        <f t="shared" si="5"/>
        <v>0</v>
      </c>
      <c r="Y38" s="1" t="b">
        <f t="shared" si="5"/>
        <v>0</v>
      </c>
      <c r="Z38" s="1" t="b">
        <f t="shared" si="5"/>
        <v>0</v>
      </c>
      <c r="AA38" s="1" t="b">
        <f t="shared" si="5"/>
        <v>0</v>
      </c>
      <c r="AB38" s="1" t="b">
        <f t="shared" si="5"/>
        <v>0</v>
      </c>
      <c r="AC38" s="1" t="b">
        <f t="shared" si="5"/>
        <v>0</v>
      </c>
      <c r="AD38" s="1"/>
    </row>
    <row r="39" spans="1:30">
      <c r="A39" s="85">
        <v>2</v>
      </c>
      <c r="B39" s="85">
        <v>9</v>
      </c>
      <c r="C39" s="85">
        <f t="shared" si="4"/>
        <v>9190</v>
      </c>
      <c r="D39" s="85">
        <f t="array" ref="D39:E39">LINEST(C38:C39,B38:B39,FALSE,FALSE)</f>
        <v>1021.1111111111111</v>
      </c>
      <c r="E39" s="85">
        <v>0</v>
      </c>
      <c r="F39" s="34">
        <f>IF(F38,$D$39*F35+$E$39,"")</f>
        <v>1021.1111111111111</v>
      </c>
      <c r="G39" s="34">
        <f>IF(G38,$D$39*G35+$E$39,"")</f>
        <v>2042.2222222222222</v>
      </c>
      <c r="H39" s="34">
        <f t="shared" ref="H39:Y39" si="6">IF(H38,$D$39*H35+$E$39,"")</f>
        <v>3063.333333333333</v>
      </c>
      <c r="I39" s="34">
        <f t="shared" si="6"/>
        <v>4084.4444444444443</v>
      </c>
      <c r="J39" s="34">
        <f t="shared" si="6"/>
        <v>5105.5555555555557</v>
      </c>
      <c r="K39" s="34">
        <f t="shared" si="6"/>
        <v>6126.6666666666661</v>
      </c>
      <c r="L39" s="34">
        <f t="shared" si="6"/>
        <v>7147.7777777777774</v>
      </c>
      <c r="M39" s="34">
        <f t="shared" si="6"/>
        <v>8168.8888888888887</v>
      </c>
      <c r="N39" s="34">
        <f t="shared" si="6"/>
        <v>9190</v>
      </c>
      <c r="O39" s="34" t="str">
        <f t="shared" si="6"/>
        <v/>
      </c>
      <c r="P39" s="34" t="str">
        <f t="shared" si="6"/>
        <v/>
      </c>
      <c r="Q39" s="34" t="str">
        <f t="shared" si="6"/>
        <v/>
      </c>
      <c r="R39" s="34" t="str">
        <f t="shared" si="6"/>
        <v/>
      </c>
      <c r="S39" s="34" t="str">
        <f t="shared" si="6"/>
        <v/>
      </c>
      <c r="T39" s="34" t="str">
        <f t="shared" si="6"/>
        <v/>
      </c>
      <c r="U39" s="34" t="str">
        <f t="shared" si="6"/>
        <v/>
      </c>
      <c r="V39" s="34" t="str">
        <f t="shared" si="6"/>
        <v/>
      </c>
      <c r="W39" s="34" t="str">
        <f t="shared" si="6"/>
        <v/>
      </c>
      <c r="X39" s="34" t="str">
        <f t="shared" si="6"/>
        <v/>
      </c>
      <c r="Y39" s="34" t="str">
        <f t="shared" si="6"/>
        <v/>
      </c>
    </row>
    <row r="40" spans="1:30">
      <c r="A40" s="84">
        <v>3</v>
      </c>
      <c r="B40" s="84">
        <v>0</v>
      </c>
      <c r="C40" s="84">
        <f t="shared" si="4"/>
        <v>0</v>
      </c>
      <c r="D40" s="84"/>
      <c r="E40" s="84"/>
      <c r="F40" s="1" t="b">
        <f>F$35&lt;=MAX($B40:$B41)</f>
        <v>1</v>
      </c>
      <c r="G40" s="1" t="b">
        <f t="shared" ref="G40:AC40" si="7">G$35&lt;=MAX($B40:$B41)</f>
        <v>1</v>
      </c>
      <c r="H40" s="1" t="b">
        <f t="shared" si="7"/>
        <v>1</v>
      </c>
      <c r="I40" s="1" t="b">
        <f t="shared" si="7"/>
        <v>1</v>
      </c>
      <c r="J40" s="1" t="b">
        <f t="shared" si="7"/>
        <v>1</v>
      </c>
      <c r="K40" s="1" t="b">
        <f t="shared" si="7"/>
        <v>1</v>
      </c>
      <c r="L40" s="1" t="b">
        <f t="shared" si="7"/>
        <v>1</v>
      </c>
      <c r="M40" s="1" t="b">
        <f t="shared" si="7"/>
        <v>1</v>
      </c>
      <c r="N40" s="1" t="b">
        <f t="shared" si="7"/>
        <v>1</v>
      </c>
      <c r="O40" s="1" t="b">
        <f t="shared" si="7"/>
        <v>0</v>
      </c>
      <c r="P40" s="1" t="b">
        <f t="shared" si="7"/>
        <v>0</v>
      </c>
      <c r="Q40" s="1" t="b">
        <f t="shared" si="7"/>
        <v>0</v>
      </c>
      <c r="R40" s="1" t="b">
        <f t="shared" si="7"/>
        <v>0</v>
      </c>
      <c r="S40" s="1" t="b">
        <f t="shared" si="7"/>
        <v>0</v>
      </c>
      <c r="T40" s="1" t="b">
        <f t="shared" si="7"/>
        <v>0</v>
      </c>
      <c r="U40" s="1" t="b">
        <f t="shared" si="7"/>
        <v>0</v>
      </c>
      <c r="V40" s="1" t="b">
        <f t="shared" si="7"/>
        <v>0</v>
      </c>
      <c r="W40" s="1" t="b">
        <f t="shared" si="7"/>
        <v>0</v>
      </c>
      <c r="X40" s="1" t="b">
        <f t="shared" si="7"/>
        <v>0</v>
      </c>
      <c r="Y40" s="1" t="b">
        <f t="shared" si="7"/>
        <v>0</v>
      </c>
      <c r="Z40" s="1" t="b">
        <f t="shared" si="7"/>
        <v>0</v>
      </c>
      <c r="AA40" s="1" t="b">
        <f t="shared" si="7"/>
        <v>0</v>
      </c>
      <c r="AB40" s="1" t="b">
        <f t="shared" si="7"/>
        <v>0</v>
      </c>
      <c r="AC40" s="1" t="b">
        <f t="shared" si="7"/>
        <v>0</v>
      </c>
      <c r="AD40" s="1"/>
    </row>
    <row r="41" spans="1:30">
      <c r="A41" s="85">
        <v>3</v>
      </c>
      <c r="B41" s="85">
        <v>9</v>
      </c>
      <c r="C41" s="85">
        <f t="shared" si="4"/>
        <v>14949</v>
      </c>
      <c r="D41" s="85">
        <f t="array" ref="D41:E41">LINEST(C40:C41,B40:B41,FALSE,FALSE)</f>
        <v>1661</v>
      </c>
      <c r="E41" s="85">
        <v>0</v>
      </c>
      <c r="F41" s="34">
        <f>IF(F40,$D$41*F35+$E$41,"")</f>
        <v>1661</v>
      </c>
      <c r="G41" s="34">
        <f t="shared" ref="G41:Y41" si="8">IF(G40,$D$41*G35+$E$41,"")</f>
        <v>3322</v>
      </c>
      <c r="H41" s="34">
        <f t="shared" si="8"/>
        <v>4983</v>
      </c>
      <c r="I41" s="34">
        <f t="shared" si="8"/>
        <v>6644</v>
      </c>
      <c r="J41" s="34">
        <f t="shared" si="8"/>
        <v>8305</v>
      </c>
      <c r="K41" s="34">
        <f t="shared" si="8"/>
        <v>9966</v>
      </c>
      <c r="L41" s="34">
        <f t="shared" si="8"/>
        <v>11627</v>
      </c>
      <c r="M41" s="34">
        <f t="shared" si="8"/>
        <v>13288</v>
      </c>
      <c r="N41" s="34">
        <f t="shared" si="8"/>
        <v>14949</v>
      </c>
      <c r="O41" s="34" t="str">
        <f t="shared" si="8"/>
        <v/>
      </c>
      <c r="P41" s="34" t="str">
        <f t="shared" si="8"/>
        <v/>
      </c>
      <c r="Q41" s="34" t="str">
        <f t="shared" si="8"/>
        <v/>
      </c>
      <c r="R41" s="34" t="str">
        <f t="shared" si="8"/>
        <v/>
      </c>
      <c r="S41" s="34" t="str">
        <f t="shared" si="8"/>
        <v/>
      </c>
      <c r="T41" s="34" t="str">
        <f t="shared" si="8"/>
        <v/>
      </c>
      <c r="U41" s="34" t="str">
        <f t="shared" si="8"/>
        <v/>
      </c>
      <c r="V41" s="34" t="str">
        <f t="shared" si="8"/>
        <v/>
      </c>
      <c r="W41" s="34" t="str">
        <f t="shared" si="8"/>
        <v/>
      </c>
      <c r="X41" s="34" t="str">
        <f t="shared" si="8"/>
        <v/>
      </c>
      <c r="Y41" s="34" t="str">
        <f t="shared" si="8"/>
        <v/>
      </c>
    </row>
    <row r="42" spans="1:30">
      <c r="A42" s="86">
        <v>4</v>
      </c>
      <c r="B42" s="86">
        <v>0</v>
      </c>
      <c r="C42" s="86">
        <f t="shared" si="4"/>
        <v>0</v>
      </c>
      <c r="D42" s="86"/>
      <c r="E42" s="86"/>
      <c r="F42" s="1" t="b">
        <f>F$35&lt;=MAX($B42:$B43)</f>
        <v>1</v>
      </c>
      <c r="G42" s="1" t="b">
        <f t="shared" ref="G42:AC42" si="9">G$35&lt;=MAX($B42:$B43)</f>
        <v>1</v>
      </c>
      <c r="H42" s="1" t="b">
        <f t="shared" si="9"/>
        <v>1</v>
      </c>
      <c r="I42" s="1" t="b">
        <f t="shared" si="9"/>
        <v>1</v>
      </c>
      <c r="J42" s="1" t="b">
        <f t="shared" si="9"/>
        <v>1</v>
      </c>
      <c r="K42" s="1" t="b">
        <f t="shared" si="9"/>
        <v>1</v>
      </c>
      <c r="L42" s="1" t="b">
        <f t="shared" si="9"/>
        <v>1</v>
      </c>
      <c r="M42" s="1" t="b">
        <f t="shared" si="9"/>
        <v>1</v>
      </c>
      <c r="N42" s="1" t="b">
        <f t="shared" si="9"/>
        <v>1</v>
      </c>
      <c r="O42" s="1" t="b">
        <f t="shared" si="9"/>
        <v>0</v>
      </c>
      <c r="P42" s="1" t="b">
        <f t="shared" si="9"/>
        <v>0</v>
      </c>
      <c r="Q42" s="1" t="b">
        <f t="shared" si="9"/>
        <v>0</v>
      </c>
      <c r="R42" s="1" t="b">
        <f t="shared" si="9"/>
        <v>0</v>
      </c>
      <c r="S42" s="1" t="b">
        <f t="shared" si="9"/>
        <v>0</v>
      </c>
      <c r="T42" s="1" t="b">
        <f t="shared" si="9"/>
        <v>0</v>
      </c>
      <c r="U42" s="1" t="b">
        <f t="shared" si="9"/>
        <v>0</v>
      </c>
      <c r="V42" s="1" t="b">
        <f t="shared" si="9"/>
        <v>0</v>
      </c>
      <c r="W42" s="1" t="b">
        <f t="shared" si="9"/>
        <v>0</v>
      </c>
      <c r="X42" s="1" t="b">
        <f t="shared" si="9"/>
        <v>0</v>
      </c>
      <c r="Y42" s="1" t="b">
        <f t="shared" si="9"/>
        <v>0</v>
      </c>
      <c r="Z42" s="1" t="b">
        <f t="shared" si="9"/>
        <v>0</v>
      </c>
      <c r="AA42" s="1" t="b">
        <f t="shared" si="9"/>
        <v>0</v>
      </c>
      <c r="AB42" s="1" t="b">
        <f t="shared" si="9"/>
        <v>0</v>
      </c>
      <c r="AC42" s="1" t="b">
        <f t="shared" si="9"/>
        <v>0</v>
      </c>
      <c r="AD42" s="1"/>
    </row>
    <row r="43" spans="1:30">
      <c r="A43" s="87">
        <v>4</v>
      </c>
      <c r="B43" s="87">
        <v>9</v>
      </c>
      <c r="C43" s="87">
        <f t="shared" si="4"/>
        <v>21112</v>
      </c>
      <c r="D43" s="87">
        <f t="array" ref="D43:E43">LINEST(C42:C43,B42:B43,FALSE,FALSE)</f>
        <v>2345.7777777777778</v>
      </c>
      <c r="E43" s="87">
        <v>0</v>
      </c>
      <c r="F43" s="34">
        <f>IF(F42,$D$43*F35+$E$43,"")</f>
        <v>2345.7777777777778</v>
      </c>
      <c r="G43" s="34">
        <f t="shared" ref="G43:Y43" si="10">IF(G42,$D$43*G35+$E$43,"")</f>
        <v>4691.5555555555557</v>
      </c>
      <c r="H43" s="34">
        <f t="shared" si="10"/>
        <v>7037.3333333333339</v>
      </c>
      <c r="I43" s="34">
        <f t="shared" si="10"/>
        <v>9383.1111111111113</v>
      </c>
      <c r="J43" s="34">
        <f t="shared" si="10"/>
        <v>11728.888888888889</v>
      </c>
      <c r="K43" s="34">
        <f t="shared" si="10"/>
        <v>14074.666666666668</v>
      </c>
      <c r="L43" s="34">
        <f t="shared" si="10"/>
        <v>16420.444444444445</v>
      </c>
      <c r="M43" s="34">
        <f t="shared" si="10"/>
        <v>18766.222222222223</v>
      </c>
      <c r="N43" s="34">
        <f t="shared" si="10"/>
        <v>21112</v>
      </c>
      <c r="O43" s="34" t="str">
        <f t="shared" si="10"/>
        <v/>
      </c>
      <c r="P43" s="34" t="str">
        <f t="shared" si="10"/>
        <v/>
      </c>
      <c r="Q43" s="34" t="str">
        <f t="shared" si="10"/>
        <v/>
      </c>
      <c r="R43" s="34" t="str">
        <f t="shared" si="10"/>
        <v/>
      </c>
      <c r="S43" s="34" t="str">
        <f t="shared" si="10"/>
        <v/>
      </c>
      <c r="T43" s="34" t="str">
        <f t="shared" si="10"/>
        <v/>
      </c>
      <c r="U43" s="34" t="str">
        <f t="shared" si="10"/>
        <v/>
      </c>
      <c r="V43" s="34" t="str">
        <f t="shared" si="10"/>
        <v/>
      </c>
      <c r="W43" s="34" t="str">
        <f t="shared" si="10"/>
        <v/>
      </c>
      <c r="X43" s="34" t="str">
        <f t="shared" si="10"/>
        <v/>
      </c>
      <c r="Y43" s="34" t="str">
        <f t="shared" si="10"/>
        <v/>
      </c>
    </row>
    <row r="44" spans="1:30">
      <c r="A44" s="86">
        <v>5</v>
      </c>
      <c r="B44" s="86">
        <v>0</v>
      </c>
      <c r="C44" s="86">
        <f t="shared" si="4"/>
        <v>0</v>
      </c>
      <c r="D44" s="86"/>
      <c r="E44" s="86"/>
      <c r="F44" s="1" t="b">
        <f>F$35&lt;=MAX($B44:$B45)</f>
        <v>1</v>
      </c>
      <c r="G44" s="1" t="b">
        <f t="shared" ref="G44:AC44" si="11">G$35&lt;=MAX($B44:$B45)</f>
        <v>1</v>
      </c>
      <c r="H44" s="1" t="b">
        <f t="shared" si="11"/>
        <v>1</v>
      </c>
      <c r="I44" s="1" t="b">
        <f t="shared" si="11"/>
        <v>1</v>
      </c>
      <c r="J44" s="1" t="b">
        <f t="shared" si="11"/>
        <v>1</v>
      </c>
      <c r="K44" s="1" t="b">
        <f t="shared" si="11"/>
        <v>1</v>
      </c>
      <c r="L44" s="1" t="b">
        <f t="shared" si="11"/>
        <v>1</v>
      </c>
      <c r="M44" s="1" t="b">
        <f t="shared" si="11"/>
        <v>1</v>
      </c>
      <c r="N44" s="1" t="b">
        <f t="shared" si="11"/>
        <v>1</v>
      </c>
      <c r="O44" s="1" t="b">
        <f t="shared" si="11"/>
        <v>1</v>
      </c>
      <c r="P44" s="1" t="b">
        <f t="shared" si="11"/>
        <v>1</v>
      </c>
      <c r="Q44" s="1" t="b">
        <f t="shared" si="11"/>
        <v>1</v>
      </c>
      <c r="R44" s="1" t="b">
        <f t="shared" si="11"/>
        <v>1</v>
      </c>
      <c r="S44" s="1" t="b">
        <f t="shared" si="11"/>
        <v>1</v>
      </c>
      <c r="T44" s="1" t="b">
        <f t="shared" si="11"/>
        <v>0</v>
      </c>
      <c r="U44" s="1" t="b">
        <f t="shared" si="11"/>
        <v>0</v>
      </c>
      <c r="V44" s="1" t="b">
        <f t="shared" si="11"/>
        <v>0</v>
      </c>
      <c r="W44" s="1" t="b">
        <f t="shared" si="11"/>
        <v>0</v>
      </c>
      <c r="X44" s="1" t="b">
        <f t="shared" si="11"/>
        <v>0</v>
      </c>
      <c r="Y44" s="1" t="b">
        <f t="shared" si="11"/>
        <v>0</v>
      </c>
      <c r="Z44" s="1" t="b">
        <f t="shared" si="11"/>
        <v>0</v>
      </c>
      <c r="AA44" s="1" t="b">
        <f t="shared" si="11"/>
        <v>0</v>
      </c>
      <c r="AB44" s="1" t="b">
        <f t="shared" si="11"/>
        <v>0</v>
      </c>
      <c r="AC44" s="1" t="b">
        <f t="shared" si="11"/>
        <v>0</v>
      </c>
      <c r="AD44" s="1"/>
    </row>
    <row r="45" spans="1:30">
      <c r="A45" s="87">
        <v>5</v>
      </c>
      <c r="B45" s="87">
        <v>14</v>
      </c>
      <c r="C45" s="87">
        <f t="shared" si="4"/>
        <v>27595</v>
      </c>
      <c r="D45" s="87">
        <f t="array" ref="D45:E45">LINEST(C44:C45,B44:B45,TRUE,FALSE)</f>
        <v>1971.0714285714287</v>
      </c>
      <c r="E45" s="87">
        <v>0</v>
      </c>
      <c r="F45" s="34">
        <f>IF(F44,$D$45*F35+$E$45,"")</f>
        <v>1971.0714285714287</v>
      </c>
      <c r="G45" s="34">
        <f t="shared" ref="G45:Y45" si="12">IF(G44,$D$45*G35+$E$45,"")</f>
        <v>3942.1428571428573</v>
      </c>
      <c r="H45" s="34">
        <f t="shared" si="12"/>
        <v>5913.2142857142862</v>
      </c>
      <c r="I45" s="34">
        <f t="shared" si="12"/>
        <v>7884.2857142857147</v>
      </c>
      <c r="J45" s="34">
        <f t="shared" si="12"/>
        <v>9855.3571428571431</v>
      </c>
      <c r="K45" s="34">
        <f t="shared" si="12"/>
        <v>11826.428571428572</v>
      </c>
      <c r="L45" s="34">
        <f t="shared" si="12"/>
        <v>13797.5</v>
      </c>
      <c r="M45" s="34">
        <f t="shared" si="12"/>
        <v>15768.571428571429</v>
      </c>
      <c r="N45" s="34">
        <f t="shared" si="12"/>
        <v>17739.642857142859</v>
      </c>
      <c r="O45" s="34">
        <f t="shared" si="12"/>
        <v>19710.714285714286</v>
      </c>
      <c r="P45" s="34">
        <f t="shared" si="12"/>
        <v>21681.785714285714</v>
      </c>
      <c r="Q45" s="34">
        <f t="shared" si="12"/>
        <v>23652.857142857145</v>
      </c>
      <c r="R45" s="34">
        <f t="shared" si="12"/>
        <v>25623.928571428572</v>
      </c>
      <c r="S45" s="34">
        <f t="shared" si="12"/>
        <v>27595</v>
      </c>
      <c r="T45" s="34" t="str">
        <f t="shared" si="12"/>
        <v/>
      </c>
      <c r="U45" s="34" t="str">
        <f t="shared" si="12"/>
        <v/>
      </c>
      <c r="V45" s="34" t="str">
        <f t="shared" si="12"/>
        <v/>
      </c>
      <c r="W45" s="34" t="str">
        <f t="shared" si="12"/>
        <v/>
      </c>
      <c r="X45" s="34" t="str">
        <f t="shared" si="12"/>
        <v/>
      </c>
      <c r="Y45" s="34" t="str">
        <f t="shared" si="12"/>
        <v/>
      </c>
    </row>
    <row r="46" spans="1:30">
      <c r="A46" s="86">
        <v>6</v>
      </c>
      <c r="B46" s="86">
        <v>0</v>
      </c>
      <c r="C46" s="86">
        <f t="shared" si="4"/>
        <v>0</v>
      </c>
      <c r="D46" s="86"/>
      <c r="E46" s="86"/>
      <c r="F46" s="1" t="b">
        <f>F$35&lt;=MAX($B46:$B47)</f>
        <v>1</v>
      </c>
      <c r="G46" s="1" t="b">
        <f t="shared" ref="G46:AC46" si="13">G$35&lt;=MAX($B46:$B47)</f>
        <v>1</v>
      </c>
      <c r="H46" s="1" t="b">
        <f t="shared" si="13"/>
        <v>1</v>
      </c>
      <c r="I46" s="1" t="b">
        <f t="shared" si="13"/>
        <v>1</v>
      </c>
      <c r="J46" s="1" t="b">
        <f t="shared" si="13"/>
        <v>1</v>
      </c>
      <c r="K46" s="1" t="b">
        <f t="shared" si="13"/>
        <v>1</v>
      </c>
      <c r="L46" s="1" t="b">
        <f t="shared" si="13"/>
        <v>1</v>
      </c>
      <c r="M46" s="1" t="b">
        <f t="shared" si="13"/>
        <v>1</v>
      </c>
      <c r="N46" s="1" t="b">
        <f t="shared" si="13"/>
        <v>1</v>
      </c>
      <c r="O46" s="1" t="b">
        <f t="shared" si="13"/>
        <v>1</v>
      </c>
      <c r="P46" s="1" t="b">
        <f t="shared" si="13"/>
        <v>1</v>
      </c>
      <c r="Q46" s="1" t="b">
        <f t="shared" si="13"/>
        <v>1</v>
      </c>
      <c r="R46" s="1" t="b">
        <f t="shared" si="13"/>
        <v>1</v>
      </c>
      <c r="S46" s="1" t="b">
        <f t="shared" si="13"/>
        <v>1</v>
      </c>
      <c r="T46" s="1" t="b">
        <f t="shared" si="13"/>
        <v>0</v>
      </c>
      <c r="U46" s="1" t="b">
        <f t="shared" si="13"/>
        <v>0</v>
      </c>
      <c r="V46" s="1" t="b">
        <f t="shared" si="13"/>
        <v>0</v>
      </c>
      <c r="W46" s="1" t="b">
        <f t="shared" si="13"/>
        <v>0</v>
      </c>
      <c r="X46" s="1" t="b">
        <f t="shared" si="13"/>
        <v>0</v>
      </c>
      <c r="Y46" s="1" t="b">
        <f t="shared" si="13"/>
        <v>0</v>
      </c>
      <c r="Z46" s="1" t="b">
        <f t="shared" si="13"/>
        <v>0</v>
      </c>
      <c r="AA46" s="1" t="b">
        <f t="shared" si="13"/>
        <v>0</v>
      </c>
      <c r="AB46" s="1" t="b">
        <f t="shared" si="13"/>
        <v>0</v>
      </c>
      <c r="AC46" s="1" t="b">
        <f t="shared" si="13"/>
        <v>0</v>
      </c>
      <c r="AD46" s="1"/>
    </row>
    <row r="47" spans="1:30">
      <c r="A47" s="87">
        <v>6</v>
      </c>
      <c r="B47" s="87">
        <v>14</v>
      </c>
      <c r="C47" s="87">
        <f t="shared" si="4"/>
        <v>34343</v>
      </c>
      <c r="D47" s="87">
        <f t="array" ref="D47:E47">LINEST(C46:C47,B46:B47,TRUE,FALSE)</f>
        <v>2453.0714285714284</v>
      </c>
      <c r="E47" s="87">
        <v>0</v>
      </c>
      <c r="F47" s="34">
        <f>IF(F46,$D$47*F35+$E$47,"")</f>
        <v>2453.0714285714284</v>
      </c>
      <c r="G47" s="34">
        <f t="shared" ref="G47:Y47" si="14">IF(G46,$D$47*G35+$E$47,"")</f>
        <v>4906.1428571428569</v>
      </c>
      <c r="H47" s="34">
        <f t="shared" si="14"/>
        <v>7359.2142857142853</v>
      </c>
      <c r="I47" s="34">
        <f t="shared" si="14"/>
        <v>9812.2857142857138</v>
      </c>
      <c r="J47" s="34">
        <f t="shared" si="14"/>
        <v>12265.357142857141</v>
      </c>
      <c r="K47" s="34">
        <f t="shared" si="14"/>
        <v>14718.428571428571</v>
      </c>
      <c r="L47" s="34">
        <f t="shared" si="14"/>
        <v>17171.5</v>
      </c>
      <c r="M47" s="34">
        <f t="shared" si="14"/>
        <v>19624.571428571428</v>
      </c>
      <c r="N47" s="34">
        <f t="shared" si="14"/>
        <v>22077.642857142855</v>
      </c>
      <c r="O47" s="34">
        <f t="shared" si="14"/>
        <v>24530.714285714283</v>
      </c>
      <c r="P47" s="34">
        <f t="shared" si="14"/>
        <v>26983.785714285714</v>
      </c>
      <c r="Q47" s="34">
        <f t="shared" si="14"/>
        <v>29436.857142857141</v>
      </c>
      <c r="R47" s="34">
        <f t="shared" si="14"/>
        <v>31889.928571428569</v>
      </c>
      <c r="S47" s="34">
        <f t="shared" si="14"/>
        <v>34343</v>
      </c>
      <c r="T47" s="34" t="str">
        <f t="shared" si="14"/>
        <v/>
      </c>
      <c r="U47" s="34" t="str">
        <f t="shared" si="14"/>
        <v/>
      </c>
      <c r="V47" s="34" t="str">
        <f t="shared" si="14"/>
        <v/>
      </c>
      <c r="W47" s="34" t="str">
        <f t="shared" si="14"/>
        <v/>
      </c>
      <c r="X47" s="34" t="str">
        <f t="shared" si="14"/>
        <v/>
      </c>
      <c r="Y47" s="34" t="str">
        <f t="shared" si="14"/>
        <v/>
      </c>
    </row>
    <row r="48" spans="1:30">
      <c r="A48" s="88">
        <v>7</v>
      </c>
      <c r="B48" s="88">
        <v>0</v>
      </c>
      <c r="C48" s="88">
        <f t="shared" si="4"/>
        <v>0</v>
      </c>
      <c r="D48" s="88"/>
      <c r="E48" s="88"/>
      <c r="F48" s="1" t="b">
        <f>F$35&lt;=MAX($B48:$B49)</f>
        <v>1</v>
      </c>
      <c r="G48" s="1" t="b">
        <f t="shared" ref="G48:AC48" si="15">G$35&lt;=MAX($B48:$B49)</f>
        <v>1</v>
      </c>
      <c r="H48" s="1" t="b">
        <f t="shared" si="15"/>
        <v>1</v>
      </c>
      <c r="I48" s="1" t="b">
        <f t="shared" si="15"/>
        <v>1</v>
      </c>
      <c r="J48" s="1" t="b">
        <f t="shared" si="15"/>
        <v>1</v>
      </c>
      <c r="K48" s="1" t="b">
        <f t="shared" si="15"/>
        <v>1</v>
      </c>
      <c r="L48" s="1" t="b">
        <f t="shared" si="15"/>
        <v>1</v>
      </c>
      <c r="M48" s="1" t="b">
        <f t="shared" si="15"/>
        <v>1</v>
      </c>
      <c r="N48" s="1" t="b">
        <f t="shared" si="15"/>
        <v>1</v>
      </c>
      <c r="O48" s="1" t="b">
        <f t="shared" si="15"/>
        <v>1</v>
      </c>
      <c r="P48" s="1" t="b">
        <f t="shared" si="15"/>
        <v>1</v>
      </c>
      <c r="Q48" s="1" t="b">
        <f t="shared" si="15"/>
        <v>1</v>
      </c>
      <c r="R48" s="1" t="b">
        <f t="shared" si="15"/>
        <v>1</v>
      </c>
      <c r="S48" s="1" t="b">
        <f t="shared" si="15"/>
        <v>1</v>
      </c>
      <c r="T48" s="1" t="b">
        <f t="shared" si="15"/>
        <v>0</v>
      </c>
      <c r="U48" s="1" t="b">
        <f t="shared" si="15"/>
        <v>0</v>
      </c>
      <c r="V48" s="1" t="b">
        <f t="shared" si="15"/>
        <v>0</v>
      </c>
      <c r="W48" s="1" t="b">
        <f t="shared" si="15"/>
        <v>0</v>
      </c>
      <c r="X48" s="1" t="b">
        <f t="shared" si="15"/>
        <v>0</v>
      </c>
      <c r="Y48" s="1" t="b">
        <f t="shared" si="15"/>
        <v>0</v>
      </c>
      <c r="Z48" s="1" t="b">
        <f t="shared" si="15"/>
        <v>0</v>
      </c>
      <c r="AA48" s="1" t="b">
        <f t="shared" si="15"/>
        <v>0</v>
      </c>
      <c r="AB48" s="1" t="b">
        <f t="shared" si="15"/>
        <v>0</v>
      </c>
      <c r="AC48" s="1" t="b">
        <f t="shared" si="15"/>
        <v>0</v>
      </c>
      <c r="AD48" s="1"/>
    </row>
    <row r="49" spans="1:30">
      <c r="A49" s="89">
        <v>7</v>
      </c>
      <c r="B49" s="89">
        <v>14</v>
      </c>
      <c r="C49" s="89">
        <f t="shared" si="4"/>
        <v>41322</v>
      </c>
      <c r="D49" s="89">
        <f t="array" ref="D49:E49">LINEST(C48:C49,B48:B49,TRUE,FALSE)</f>
        <v>2951.5714285714275</v>
      </c>
      <c r="E49" s="89">
        <v>7.2759576141834259E-12</v>
      </c>
      <c r="F49" s="34">
        <f>IF(F48,$D$49*F35+$E$49,"")</f>
        <v>2951.5714285714348</v>
      </c>
      <c r="G49" s="34">
        <f t="shared" ref="G49:Y49" si="16">IF(G48,$D$49*G35+$E$49,"")</f>
        <v>5903.1428571428623</v>
      </c>
      <c r="H49" s="34">
        <f t="shared" si="16"/>
        <v>8854.7142857142899</v>
      </c>
      <c r="I49" s="34">
        <f t="shared" si="16"/>
        <v>11806.285714285717</v>
      </c>
      <c r="J49" s="34">
        <f t="shared" si="16"/>
        <v>14757.857142857145</v>
      </c>
      <c r="K49" s="34">
        <f t="shared" si="16"/>
        <v>17709.428571428572</v>
      </c>
      <c r="L49" s="34">
        <f t="shared" si="16"/>
        <v>20661</v>
      </c>
      <c r="M49" s="34">
        <f t="shared" si="16"/>
        <v>23612.571428571428</v>
      </c>
      <c r="N49" s="34">
        <f t="shared" si="16"/>
        <v>26564.142857142855</v>
      </c>
      <c r="O49" s="34">
        <f t="shared" si="16"/>
        <v>29515.714285714283</v>
      </c>
      <c r="P49" s="34">
        <f t="shared" si="16"/>
        <v>32467.28571428571</v>
      </c>
      <c r="Q49" s="34">
        <f t="shared" si="16"/>
        <v>35418.857142857138</v>
      </c>
      <c r="R49" s="34">
        <f t="shared" si="16"/>
        <v>38370.428571428565</v>
      </c>
      <c r="S49" s="34">
        <f t="shared" si="16"/>
        <v>41321.999999999993</v>
      </c>
      <c r="T49" s="34" t="str">
        <f t="shared" si="16"/>
        <v/>
      </c>
      <c r="U49" s="34" t="str">
        <f t="shared" si="16"/>
        <v/>
      </c>
      <c r="V49" s="34" t="str">
        <f t="shared" si="16"/>
        <v/>
      </c>
      <c r="W49" s="34" t="str">
        <f t="shared" si="16"/>
        <v/>
      </c>
      <c r="X49" s="34" t="str">
        <f t="shared" si="16"/>
        <v/>
      </c>
      <c r="Y49" s="34" t="str">
        <f t="shared" si="16"/>
        <v/>
      </c>
    </row>
    <row r="50" spans="1:30">
      <c r="A50" s="88">
        <v>8</v>
      </c>
      <c r="B50" s="88">
        <v>0</v>
      </c>
      <c r="C50" s="88">
        <f t="shared" si="4"/>
        <v>0</v>
      </c>
      <c r="D50" s="88"/>
      <c r="E50" s="88"/>
      <c r="F50" s="1" t="b">
        <f>F$35&lt;=MAX($B50:$B51)</f>
        <v>1</v>
      </c>
      <c r="G50" s="1" t="b">
        <f t="shared" ref="G50:AC50" si="17">G$35&lt;=MAX($B50:$B51)</f>
        <v>1</v>
      </c>
      <c r="H50" s="1" t="b">
        <f t="shared" si="17"/>
        <v>1</v>
      </c>
      <c r="I50" s="1" t="b">
        <f t="shared" si="17"/>
        <v>1</v>
      </c>
      <c r="J50" s="1" t="b">
        <f t="shared" si="17"/>
        <v>1</v>
      </c>
      <c r="K50" s="1" t="b">
        <f t="shared" si="17"/>
        <v>1</v>
      </c>
      <c r="L50" s="1" t="b">
        <f t="shared" si="17"/>
        <v>1</v>
      </c>
      <c r="M50" s="1" t="b">
        <f t="shared" si="17"/>
        <v>1</v>
      </c>
      <c r="N50" s="1" t="b">
        <f t="shared" si="17"/>
        <v>1</v>
      </c>
      <c r="O50" s="1" t="b">
        <f t="shared" si="17"/>
        <v>1</v>
      </c>
      <c r="P50" s="1" t="b">
        <f t="shared" si="17"/>
        <v>1</v>
      </c>
      <c r="Q50" s="1" t="b">
        <f t="shared" si="17"/>
        <v>1</v>
      </c>
      <c r="R50" s="1" t="b">
        <f t="shared" si="17"/>
        <v>1</v>
      </c>
      <c r="S50" s="1" t="b">
        <f t="shared" si="17"/>
        <v>1</v>
      </c>
      <c r="T50" s="1" t="b">
        <f t="shared" si="17"/>
        <v>1</v>
      </c>
      <c r="U50" s="1" t="b">
        <f t="shared" si="17"/>
        <v>1</v>
      </c>
      <c r="V50" s="1" t="b">
        <f t="shared" si="17"/>
        <v>1</v>
      </c>
      <c r="W50" s="1" t="b">
        <f t="shared" si="17"/>
        <v>1</v>
      </c>
      <c r="X50" s="1" t="b">
        <f t="shared" si="17"/>
        <v>1</v>
      </c>
      <c r="Y50" s="1" t="b">
        <f t="shared" si="17"/>
        <v>0</v>
      </c>
      <c r="Z50" s="1" t="b">
        <f t="shared" si="17"/>
        <v>0</v>
      </c>
      <c r="AA50" s="1" t="b">
        <f t="shared" si="17"/>
        <v>0</v>
      </c>
      <c r="AB50" s="1" t="b">
        <f t="shared" si="17"/>
        <v>0</v>
      </c>
      <c r="AC50" s="1" t="b">
        <f t="shared" si="17"/>
        <v>0</v>
      </c>
      <c r="AD50" s="1"/>
    </row>
    <row r="51" spans="1:30">
      <c r="A51" s="89">
        <v>8</v>
      </c>
      <c r="B51" s="89">
        <v>19</v>
      </c>
      <c r="C51" s="89">
        <f t="shared" si="4"/>
        <v>48503</v>
      </c>
      <c r="D51" s="89">
        <f t="array" ref="D51:E51">LINEST(C50:C51,B50:B51,TRUE,FALSE)</f>
        <v>2552.7894736842104</v>
      </c>
      <c r="E51" s="89">
        <v>0</v>
      </c>
      <c r="F51" s="34">
        <f>IF(F50,$D$51*F35+$E$51,"")</f>
        <v>2552.7894736842104</v>
      </c>
      <c r="G51" s="34">
        <f t="shared" ref="G51:Y51" si="18">IF(G50,$D$51*G35+$E$51,"")</f>
        <v>5105.5789473684208</v>
      </c>
      <c r="H51" s="34">
        <f t="shared" si="18"/>
        <v>7658.3684210526317</v>
      </c>
      <c r="I51" s="34">
        <f t="shared" si="18"/>
        <v>10211.157894736842</v>
      </c>
      <c r="J51" s="34">
        <f t="shared" si="18"/>
        <v>12763.947368421052</v>
      </c>
      <c r="K51" s="34">
        <f t="shared" si="18"/>
        <v>15316.736842105263</v>
      </c>
      <c r="L51" s="34">
        <f t="shared" si="18"/>
        <v>17869.526315789473</v>
      </c>
      <c r="M51" s="34">
        <f t="shared" si="18"/>
        <v>20422.315789473683</v>
      </c>
      <c r="N51" s="34">
        <f t="shared" si="18"/>
        <v>22975.105263157893</v>
      </c>
      <c r="O51" s="34">
        <f t="shared" si="18"/>
        <v>25527.894736842103</v>
      </c>
      <c r="P51" s="34">
        <f t="shared" si="18"/>
        <v>28080.684210526313</v>
      </c>
      <c r="Q51" s="34">
        <f t="shared" si="18"/>
        <v>30633.473684210527</v>
      </c>
      <c r="R51" s="34">
        <f t="shared" si="18"/>
        <v>33186.263157894733</v>
      </c>
      <c r="S51" s="34">
        <f t="shared" si="18"/>
        <v>35739.052631578947</v>
      </c>
      <c r="T51" s="34">
        <f t="shared" si="18"/>
        <v>38291.842105263153</v>
      </c>
      <c r="U51" s="34">
        <f t="shared" si="18"/>
        <v>40844.631578947367</v>
      </c>
      <c r="V51" s="34">
        <f t="shared" si="18"/>
        <v>43397.42105263158</v>
      </c>
      <c r="W51" s="34">
        <f t="shared" si="18"/>
        <v>45950.210526315786</v>
      </c>
      <c r="X51" s="34">
        <f t="shared" si="18"/>
        <v>48503</v>
      </c>
      <c r="Y51" s="34" t="str">
        <f t="shared" si="18"/>
        <v/>
      </c>
    </row>
    <row r="52" spans="1:30">
      <c r="A52" s="88">
        <v>9</v>
      </c>
      <c r="B52" s="88">
        <v>0</v>
      </c>
      <c r="C52" s="88">
        <f t="shared" si="4"/>
        <v>0</v>
      </c>
      <c r="D52" s="88"/>
      <c r="E52" s="88"/>
      <c r="F52" s="1" t="b">
        <f>F$35&lt;=MAX($B52:$B53)</f>
        <v>1</v>
      </c>
      <c r="G52" s="1" t="b">
        <f t="shared" ref="G52:AC52" si="19">G$35&lt;=MAX($B52:$B53)</f>
        <v>1</v>
      </c>
      <c r="H52" s="1" t="b">
        <f t="shared" si="19"/>
        <v>1</v>
      </c>
      <c r="I52" s="1" t="b">
        <f t="shared" si="19"/>
        <v>1</v>
      </c>
      <c r="J52" s="1" t="b">
        <f t="shared" si="19"/>
        <v>1</v>
      </c>
      <c r="K52" s="1" t="b">
        <f t="shared" si="19"/>
        <v>1</v>
      </c>
      <c r="L52" s="1" t="b">
        <f t="shared" si="19"/>
        <v>1</v>
      </c>
      <c r="M52" s="1" t="b">
        <f t="shared" si="19"/>
        <v>1</v>
      </c>
      <c r="N52" s="1" t="b">
        <f t="shared" si="19"/>
        <v>1</v>
      </c>
      <c r="O52" s="1" t="b">
        <f t="shared" si="19"/>
        <v>1</v>
      </c>
      <c r="P52" s="1" t="b">
        <f t="shared" si="19"/>
        <v>1</v>
      </c>
      <c r="Q52" s="1" t="b">
        <f t="shared" si="19"/>
        <v>1</v>
      </c>
      <c r="R52" s="1" t="b">
        <f t="shared" si="19"/>
        <v>1</v>
      </c>
      <c r="S52" s="1" t="b">
        <f t="shared" si="19"/>
        <v>1</v>
      </c>
      <c r="T52" s="1" t="b">
        <f t="shared" si="19"/>
        <v>1</v>
      </c>
      <c r="U52" s="1" t="b">
        <f t="shared" si="19"/>
        <v>1</v>
      </c>
      <c r="V52" s="1" t="b">
        <f t="shared" si="19"/>
        <v>1</v>
      </c>
      <c r="W52" s="1" t="b">
        <f t="shared" si="19"/>
        <v>1</v>
      </c>
      <c r="X52" s="1" t="b">
        <f t="shared" si="19"/>
        <v>1</v>
      </c>
      <c r="Y52" s="1" t="b">
        <f t="shared" si="19"/>
        <v>0</v>
      </c>
      <c r="Z52" s="1" t="b">
        <f t="shared" si="19"/>
        <v>0</v>
      </c>
      <c r="AA52" s="1" t="b">
        <f t="shared" si="19"/>
        <v>0</v>
      </c>
      <c r="AB52" s="1" t="b">
        <f t="shared" si="19"/>
        <v>0</v>
      </c>
      <c r="AC52" s="1" t="b">
        <f t="shared" si="19"/>
        <v>0</v>
      </c>
      <c r="AD52" s="1"/>
    </row>
    <row r="53" spans="1:30">
      <c r="A53" s="89">
        <v>9</v>
      </c>
      <c r="B53" s="89">
        <v>19</v>
      </c>
      <c r="C53" s="89">
        <f t="shared" si="4"/>
        <v>55866</v>
      </c>
      <c r="D53" s="89">
        <f t="array" ref="D53:E53">LINEST(C52:C53,B52:B53,TRUE,FALSE)</f>
        <v>2940.3157894736842</v>
      </c>
      <c r="E53" s="89">
        <v>0</v>
      </c>
      <c r="F53" s="34">
        <f>IF(F52,$D$53*F35+$E$53,"")</f>
        <v>2940.3157894736842</v>
      </c>
      <c r="G53" s="34">
        <f t="shared" ref="G53:Y53" si="20">IF(G52,$D$53*G35+$E$53,"")</f>
        <v>5880.6315789473683</v>
      </c>
      <c r="H53" s="34">
        <f t="shared" si="20"/>
        <v>8820.9473684210534</v>
      </c>
      <c r="I53" s="34">
        <f t="shared" si="20"/>
        <v>11761.263157894737</v>
      </c>
      <c r="J53" s="34">
        <f t="shared" si="20"/>
        <v>14701.57894736842</v>
      </c>
      <c r="K53" s="34">
        <f t="shared" si="20"/>
        <v>17641.894736842107</v>
      </c>
      <c r="L53" s="34">
        <f t="shared" si="20"/>
        <v>20582.21052631579</v>
      </c>
      <c r="M53" s="34">
        <f t="shared" si="20"/>
        <v>23522.526315789473</v>
      </c>
      <c r="N53" s="34">
        <f t="shared" si="20"/>
        <v>26462.842105263157</v>
      </c>
      <c r="O53" s="34">
        <f t="shared" si="20"/>
        <v>29403.15789473684</v>
      </c>
      <c r="P53" s="34">
        <f t="shared" si="20"/>
        <v>32343.473684210527</v>
      </c>
      <c r="Q53" s="34">
        <f t="shared" si="20"/>
        <v>35283.789473684214</v>
      </c>
      <c r="R53" s="34">
        <f t="shared" si="20"/>
        <v>38224.105263157893</v>
      </c>
      <c r="S53" s="34">
        <f t="shared" si="20"/>
        <v>41164.42105263158</v>
      </c>
      <c r="T53" s="34">
        <f t="shared" si="20"/>
        <v>44104.73684210526</v>
      </c>
      <c r="U53" s="34">
        <f t="shared" si="20"/>
        <v>47045.052631578947</v>
      </c>
      <c r="V53" s="34">
        <f t="shared" si="20"/>
        <v>49985.368421052633</v>
      </c>
      <c r="W53" s="34">
        <f t="shared" si="20"/>
        <v>52925.684210526313</v>
      </c>
      <c r="X53" s="34">
        <f t="shared" si="20"/>
        <v>55866</v>
      </c>
      <c r="Y53" s="34" t="str">
        <f t="shared" si="20"/>
        <v/>
      </c>
    </row>
    <row r="54" spans="1:30">
      <c r="A54" s="90">
        <v>10</v>
      </c>
      <c r="B54" s="90">
        <v>0</v>
      </c>
      <c r="C54" s="90">
        <f t="shared" si="4"/>
        <v>0</v>
      </c>
      <c r="D54" s="90"/>
      <c r="E54" s="90"/>
      <c r="F54" s="1" t="b">
        <f>F$35&lt;=MAX($B54:$B55)</f>
        <v>1</v>
      </c>
      <c r="G54" s="1" t="b">
        <f t="shared" ref="G54:AC54" si="21">G$35&lt;=MAX($B54:$B55)</f>
        <v>1</v>
      </c>
      <c r="H54" s="1" t="b">
        <f t="shared" si="21"/>
        <v>1</v>
      </c>
      <c r="I54" s="1" t="b">
        <f t="shared" si="21"/>
        <v>1</v>
      </c>
      <c r="J54" s="1" t="b">
        <f t="shared" si="21"/>
        <v>1</v>
      </c>
      <c r="K54" s="1" t="b">
        <f t="shared" si="21"/>
        <v>1</v>
      </c>
      <c r="L54" s="1" t="b">
        <f t="shared" si="21"/>
        <v>1</v>
      </c>
      <c r="M54" s="1" t="b">
        <f t="shared" si="21"/>
        <v>1</v>
      </c>
      <c r="N54" s="1" t="b">
        <f t="shared" si="21"/>
        <v>1</v>
      </c>
      <c r="O54" s="1" t="b">
        <f t="shared" si="21"/>
        <v>1</v>
      </c>
      <c r="P54" s="1" t="b">
        <f t="shared" si="21"/>
        <v>1</v>
      </c>
      <c r="Q54" s="1" t="b">
        <f t="shared" si="21"/>
        <v>1</v>
      </c>
      <c r="R54" s="1" t="b">
        <f t="shared" si="21"/>
        <v>1</v>
      </c>
      <c r="S54" s="1" t="b">
        <f t="shared" si="21"/>
        <v>1</v>
      </c>
      <c r="T54" s="1" t="b">
        <f t="shared" si="21"/>
        <v>1</v>
      </c>
      <c r="U54" s="1" t="b">
        <f t="shared" si="21"/>
        <v>1</v>
      </c>
      <c r="V54" s="1" t="b">
        <f t="shared" si="21"/>
        <v>1</v>
      </c>
      <c r="W54" s="1" t="b">
        <f t="shared" si="21"/>
        <v>1</v>
      </c>
      <c r="X54" s="1" t="b">
        <f t="shared" si="21"/>
        <v>1</v>
      </c>
      <c r="Y54" s="1" t="b">
        <f t="shared" si="21"/>
        <v>0</v>
      </c>
      <c r="Z54" s="1" t="b">
        <f t="shared" si="21"/>
        <v>0</v>
      </c>
      <c r="AA54" s="1" t="b">
        <f t="shared" si="21"/>
        <v>0</v>
      </c>
      <c r="AB54" s="1" t="b">
        <f t="shared" si="21"/>
        <v>0</v>
      </c>
      <c r="AC54" s="1" t="b">
        <f t="shared" si="21"/>
        <v>0</v>
      </c>
      <c r="AD54" s="1"/>
    </row>
    <row r="55" spans="1:30">
      <c r="A55" s="91">
        <v>10</v>
      </c>
      <c r="B55" s="91">
        <v>19</v>
      </c>
      <c r="C55" s="91">
        <f>ROUND(IF(B55=0,0,$C$33*POWER(A55,$C$34)),0)</f>
        <v>63396</v>
      </c>
      <c r="D55" s="91">
        <f t="array" ref="D55:E55">LINEST(C54:C55,B54:B55,TRUE,FALSE)</f>
        <v>3336.6315789473679</v>
      </c>
      <c r="E55" s="91">
        <v>3.637978807091713E-12</v>
      </c>
      <c r="F55" s="34">
        <f>IF(F54,$D$55*F35+$E$55,"")</f>
        <v>3336.6315789473715</v>
      </c>
      <c r="G55" s="34">
        <f t="shared" ref="G55:Y55" si="22">IF(G54,$D$55*G35+$E$55,"")</f>
        <v>6673.2631578947394</v>
      </c>
      <c r="H55" s="34">
        <f t="shared" si="22"/>
        <v>10009.894736842107</v>
      </c>
      <c r="I55" s="34">
        <f t="shared" si="22"/>
        <v>13346.526315789475</v>
      </c>
      <c r="J55" s="34">
        <f t="shared" si="22"/>
        <v>16683.157894736843</v>
      </c>
      <c r="K55" s="34">
        <f t="shared" si="22"/>
        <v>20019.78947368421</v>
      </c>
      <c r="L55" s="34">
        <f t="shared" si="22"/>
        <v>23356.42105263158</v>
      </c>
      <c r="M55" s="34">
        <f t="shared" si="22"/>
        <v>26693.052631578947</v>
      </c>
      <c r="N55" s="34">
        <f t="shared" si="22"/>
        <v>30029.684210526313</v>
      </c>
      <c r="O55" s="34">
        <f t="shared" si="22"/>
        <v>33366.31578947368</v>
      </c>
      <c r="P55" s="34">
        <f t="shared" si="22"/>
        <v>36702.947368421053</v>
      </c>
      <c r="Q55" s="34">
        <f t="shared" si="22"/>
        <v>40039.578947368413</v>
      </c>
      <c r="R55" s="34">
        <f t="shared" si="22"/>
        <v>43376.210526315786</v>
      </c>
      <c r="S55" s="34">
        <f t="shared" si="22"/>
        <v>46712.84210526316</v>
      </c>
      <c r="T55" s="34">
        <f t="shared" si="22"/>
        <v>50049.473684210519</v>
      </c>
      <c r="U55" s="34">
        <f t="shared" si="22"/>
        <v>53386.105263157893</v>
      </c>
      <c r="V55" s="34">
        <f t="shared" si="22"/>
        <v>56722.736842105252</v>
      </c>
      <c r="W55" s="34">
        <f t="shared" si="22"/>
        <v>60059.368421052626</v>
      </c>
      <c r="X55" s="34">
        <f t="shared" si="22"/>
        <v>63396</v>
      </c>
      <c r="Y55" s="34" t="str">
        <f t="shared" si="22"/>
        <v/>
      </c>
    </row>
    <row r="56" spans="1:30">
      <c r="A56" s="63">
        <v>11</v>
      </c>
      <c r="B56" s="63">
        <v>0</v>
      </c>
      <c r="C56" s="63">
        <f t="shared" ref="C56" si="23">ROUND(IF(B56=0,0,$C$33*POWER(A56,$C$34)),0)</f>
        <v>0</v>
      </c>
      <c r="D56" s="63"/>
      <c r="E56" s="63"/>
      <c r="F56" s="1" t="b">
        <f>F$35&lt;=MAX($B56:$B57)</f>
        <v>1</v>
      </c>
      <c r="G56" s="1" t="b">
        <f t="shared" ref="G56:AC56" si="24">G$35&lt;=MAX($B56:$B57)</f>
        <v>1</v>
      </c>
      <c r="H56" s="1" t="b">
        <f t="shared" si="24"/>
        <v>1</v>
      </c>
      <c r="I56" s="1" t="b">
        <f t="shared" si="24"/>
        <v>1</v>
      </c>
      <c r="J56" s="1" t="b">
        <f t="shared" si="24"/>
        <v>1</v>
      </c>
      <c r="K56" s="1" t="b">
        <f t="shared" si="24"/>
        <v>1</v>
      </c>
      <c r="L56" s="1" t="b">
        <f t="shared" si="24"/>
        <v>1</v>
      </c>
      <c r="M56" s="1" t="b">
        <f t="shared" si="24"/>
        <v>1</v>
      </c>
      <c r="N56" s="1" t="b">
        <f t="shared" si="24"/>
        <v>1</v>
      </c>
      <c r="O56" s="1" t="b">
        <f t="shared" si="24"/>
        <v>1</v>
      </c>
      <c r="P56" s="1" t="b">
        <f t="shared" si="24"/>
        <v>1</v>
      </c>
      <c r="Q56" s="1" t="b">
        <f t="shared" si="24"/>
        <v>1</v>
      </c>
      <c r="R56" s="1" t="b">
        <f t="shared" si="24"/>
        <v>1</v>
      </c>
      <c r="S56" s="1" t="b">
        <f t="shared" si="24"/>
        <v>1</v>
      </c>
      <c r="T56" s="1" t="b">
        <f t="shared" si="24"/>
        <v>1</v>
      </c>
      <c r="U56" s="1" t="b">
        <f t="shared" si="24"/>
        <v>1</v>
      </c>
      <c r="V56" s="1" t="b">
        <f t="shared" si="24"/>
        <v>1</v>
      </c>
      <c r="W56" s="1" t="b">
        <f t="shared" si="24"/>
        <v>1</v>
      </c>
      <c r="X56" s="1" t="b">
        <f t="shared" si="24"/>
        <v>1</v>
      </c>
      <c r="Y56" s="1" t="b">
        <f t="shared" si="24"/>
        <v>0</v>
      </c>
      <c r="Z56" s="1" t="b">
        <f t="shared" si="24"/>
        <v>0</v>
      </c>
      <c r="AA56" s="1" t="b">
        <f t="shared" si="24"/>
        <v>0</v>
      </c>
      <c r="AB56" s="1" t="b">
        <f t="shared" si="24"/>
        <v>0</v>
      </c>
      <c r="AC56" s="1" t="b">
        <f t="shared" si="24"/>
        <v>0</v>
      </c>
      <c r="AD56" s="1"/>
    </row>
    <row r="57" spans="1:30">
      <c r="A57" s="91">
        <v>11</v>
      </c>
      <c r="B57" s="91">
        <v>19</v>
      </c>
      <c r="C57" s="91">
        <f>ROUND(IF(B57=0,0,$C$33*POWER(A57,$C$34)),0)</f>
        <v>71077</v>
      </c>
      <c r="D57" s="91">
        <f t="array" ref="D57:E57">LINEST(C56:C57,B56:B57,TRUE,FALSE)</f>
        <v>3740.8947368421054</v>
      </c>
      <c r="E57" s="91">
        <v>0</v>
      </c>
      <c r="F57" s="34">
        <f>IF(F56,$D$57*F35+$E$57,"")</f>
        <v>3740.8947368421054</v>
      </c>
      <c r="G57" s="34">
        <f t="shared" ref="G57:Y57" si="25">IF(G56,$D$57*G35+$E$57,"")</f>
        <v>7481.7894736842109</v>
      </c>
      <c r="H57" s="34">
        <f t="shared" si="25"/>
        <v>11222.684210526317</v>
      </c>
      <c r="I57" s="34">
        <f t="shared" si="25"/>
        <v>14963.578947368422</v>
      </c>
      <c r="J57" s="34">
        <f t="shared" si="25"/>
        <v>18704.473684210527</v>
      </c>
      <c r="K57" s="34">
        <f t="shared" si="25"/>
        <v>22445.368421052633</v>
      </c>
      <c r="L57" s="34">
        <f t="shared" si="25"/>
        <v>26186.263157894737</v>
      </c>
      <c r="M57" s="34">
        <f t="shared" si="25"/>
        <v>29927.157894736843</v>
      </c>
      <c r="N57" s="34">
        <f t="shared" si="25"/>
        <v>33668.052631578947</v>
      </c>
      <c r="O57" s="34">
        <f t="shared" si="25"/>
        <v>37408.947368421053</v>
      </c>
      <c r="P57" s="34">
        <f t="shared" si="25"/>
        <v>41149.84210526316</v>
      </c>
      <c r="Q57" s="34">
        <f t="shared" si="25"/>
        <v>44890.736842105267</v>
      </c>
      <c r="R57" s="34">
        <f t="shared" si="25"/>
        <v>48631.631578947374</v>
      </c>
      <c r="S57" s="34">
        <f t="shared" si="25"/>
        <v>52372.526315789473</v>
      </c>
      <c r="T57" s="34">
        <f t="shared" si="25"/>
        <v>56113.42105263158</v>
      </c>
      <c r="U57" s="34">
        <f t="shared" si="25"/>
        <v>59854.315789473687</v>
      </c>
      <c r="V57" s="34">
        <f t="shared" si="25"/>
        <v>63595.210526315794</v>
      </c>
      <c r="W57" s="34">
        <f t="shared" si="25"/>
        <v>67336.105263157893</v>
      </c>
      <c r="X57" s="34">
        <f t="shared" si="25"/>
        <v>71077</v>
      </c>
      <c r="Y57" s="34" t="str">
        <f t="shared" si="25"/>
        <v/>
      </c>
    </row>
    <row r="58" spans="1:30">
      <c r="A58" s="63">
        <v>12</v>
      </c>
      <c r="B58" s="63">
        <v>0</v>
      </c>
      <c r="C58" s="63">
        <f t="shared" ref="C58" si="26">ROUND(IF(B58=0,0,$C$33*POWER(A58,$C$34)),0)</f>
        <v>0</v>
      </c>
      <c r="D58" s="63"/>
      <c r="E58" s="63"/>
      <c r="F58" s="1" t="b">
        <f>F$35&lt;=MAX($B58:$B59)</f>
        <v>1</v>
      </c>
      <c r="G58" s="1" t="b">
        <f t="shared" ref="G58:AC58" si="27">G$35&lt;=MAX($B58:$B59)</f>
        <v>1</v>
      </c>
      <c r="H58" s="1" t="b">
        <f t="shared" si="27"/>
        <v>1</v>
      </c>
      <c r="I58" s="1" t="b">
        <f t="shared" si="27"/>
        <v>1</v>
      </c>
      <c r="J58" s="1" t="b">
        <f t="shared" si="27"/>
        <v>1</v>
      </c>
      <c r="K58" s="1" t="b">
        <f t="shared" si="27"/>
        <v>1</v>
      </c>
      <c r="L58" s="1" t="b">
        <f t="shared" si="27"/>
        <v>1</v>
      </c>
      <c r="M58" s="1" t="b">
        <f t="shared" si="27"/>
        <v>1</v>
      </c>
      <c r="N58" s="1" t="b">
        <f t="shared" si="27"/>
        <v>1</v>
      </c>
      <c r="O58" s="1" t="b">
        <f t="shared" si="27"/>
        <v>1</v>
      </c>
      <c r="P58" s="1" t="b">
        <f t="shared" si="27"/>
        <v>1</v>
      </c>
      <c r="Q58" s="1" t="b">
        <f t="shared" si="27"/>
        <v>1</v>
      </c>
      <c r="R58" s="1" t="b">
        <f t="shared" si="27"/>
        <v>1</v>
      </c>
      <c r="S58" s="1" t="b">
        <f t="shared" si="27"/>
        <v>1</v>
      </c>
      <c r="T58" s="1" t="b">
        <f t="shared" si="27"/>
        <v>1</v>
      </c>
      <c r="U58" s="1" t="b">
        <f t="shared" si="27"/>
        <v>1</v>
      </c>
      <c r="V58" s="1" t="b">
        <f t="shared" si="27"/>
        <v>1</v>
      </c>
      <c r="W58" s="1" t="b">
        <f t="shared" si="27"/>
        <v>1</v>
      </c>
      <c r="X58" s="1" t="b">
        <f t="shared" si="27"/>
        <v>1</v>
      </c>
      <c r="Y58" s="1" t="b">
        <f t="shared" si="27"/>
        <v>0</v>
      </c>
      <c r="Z58" s="1" t="b">
        <f t="shared" si="27"/>
        <v>0</v>
      </c>
      <c r="AA58" s="1" t="b">
        <f t="shared" si="27"/>
        <v>0</v>
      </c>
      <c r="AB58" s="1" t="b">
        <f t="shared" si="27"/>
        <v>0</v>
      </c>
      <c r="AC58" s="1" t="b">
        <f t="shared" si="27"/>
        <v>0</v>
      </c>
      <c r="AD58" s="1"/>
    </row>
    <row r="59" spans="1:30">
      <c r="A59" s="91">
        <v>12</v>
      </c>
      <c r="B59" s="91">
        <v>19</v>
      </c>
      <c r="C59" s="91">
        <f t="shared" ref="C59:C68" si="28">ROUND(IF(B59=0,0,$C$33*POWER(A59,$C$34)),0)</f>
        <v>78900</v>
      </c>
      <c r="D59" s="91">
        <f t="array" ref="D59:E59">LINEST(C58:C59,B58:B59,TRUE,FALSE)</f>
        <v>4152.6315789473683</v>
      </c>
      <c r="E59" s="91">
        <v>0</v>
      </c>
      <c r="F59" s="34">
        <f>IF(F58,$D$59*F35+$E$59,"")</f>
        <v>4152.6315789473683</v>
      </c>
      <c r="G59" s="34">
        <f t="shared" ref="G59:Y59" si="29">IF(G58,$D$59*G35+$E$59,"")</f>
        <v>8305.2631578947367</v>
      </c>
      <c r="H59" s="34">
        <f t="shared" si="29"/>
        <v>12457.894736842105</v>
      </c>
      <c r="I59" s="34">
        <f t="shared" si="29"/>
        <v>16610.526315789473</v>
      </c>
      <c r="J59" s="34">
        <f t="shared" si="29"/>
        <v>20763.15789473684</v>
      </c>
      <c r="K59" s="34">
        <f t="shared" si="29"/>
        <v>24915.78947368421</v>
      </c>
      <c r="L59" s="34">
        <f t="shared" si="29"/>
        <v>29068.42105263158</v>
      </c>
      <c r="M59" s="34">
        <f t="shared" si="29"/>
        <v>33221.052631578947</v>
      </c>
      <c r="N59" s="34">
        <f t="shared" si="29"/>
        <v>37373.684210526313</v>
      </c>
      <c r="O59" s="34">
        <f t="shared" si="29"/>
        <v>41526.31578947368</v>
      </c>
      <c r="P59" s="34">
        <f t="shared" si="29"/>
        <v>45678.947368421053</v>
      </c>
      <c r="Q59" s="34">
        <f t="shared" si="29"/>
        <v>49831.57894736842</v>
      </c>
      <c r="R59" s="34">
        <f t="shared" si="29"/>
        <v>53984.210526315786</v>
      </c>
      <c r="S59" s="34">
        <f t="shared" si="29"/>
        <v>58136.84210526316</v>
      </c>
      <c r="T59" s="34">
        <f t="shared" si="29"/>
        <v>62289.473684210527</v>
      </c>
      <c r="U59" s="34">
        <f t="shared" si="29"/>
        <v>66442.105263157893</v>
      </c>
      <c r="V59" s="34">
        <f t="shared" si="29"/>
        <v>70594.736842105267</v>
      </c>
      <c r="W59" s="34">
        <f t="shared" si="29"/>
        <v>74747.368421052626</v>
      </c>
      <c r="X59" s="34">
        <f t="shared" si="29"/>
        <v>78900</v>
      </c>
      <c r="Y59" s="34" t="str">
        <f t="shared" si="29"/>
        <v/>
      </c>
    </row>
    <row r="60" spans="1:30">
      <c r="A60" s="110">
        <v>13</v>
      </c>
      <c r="B60" s="110">
        <v>0</v>
      </c>
      <c r="C60" s="110">
        <f t="shared" si="28"/>
        <v>0</v>
      </c>
      <c r="D60" s="110"/>
      <c r="E60" s="110"/>
      <c r="F60" s="1" t="b">
        <f>F$35&lt;=MAX($B60:$B61)</f>
        <v>1</v>
      </c>
      <c r="G60" s="1" t="b">
        <f t="shared" ref="G60:AC60" si="30">G$35&lt;=MAX($B60:$B61)</f>
        <v>1</v>
      </c>
      <c r="H60" s="1" t="b">
        <f t="shared" si="30"/>
        <v>1</v>
      </c>
      <c r="I60" s="1" t="b">
        <f t="shared" si="30"/>
        <v>1</v>
      </c>
      <c r="J60" s="1" t="b">
        <f t="shared" si="30"/>
        <v>1</v>
      </c>
      <c r="K60" s="1" t="b">
        <f t="shared" si="30"/>
        <v>1</v>
      </c>
      <c r="L60" s="1" t="b">
        <f t="shared" si="30"/>
        <v>1</v>
      </c>
      <c r="M60" s="1" t="b">
        <f t="shared" si="30"/>
        <v>1</v>
      </c>
      <c r="N60" s="1" t="b">
        <f t="shared" si="30"/>
        <v>1</v>
      </c>
      <c r="O60" s="1" t="b">
        <f t="shared" si="30"/>
        <v>1</v>
      </c>
      <c r="P60" s="1" t="b">
        <f t="shared" si="30"/>
        <v>1</v>
      </c>
      <c r="Q60" s="1" t="b">
        <f t="shared" si="30"/>
        <v>1</v>
      </c>
      <c r="R60" s="1" t="b">
        <f t="shared" si="30"/>
        <v>1</v>
      </c>
      <c r="S60" s="1" t="b">
        <f t="shared" si="30"/>
        <v>1</v>
      </c>
      <c r="T60" s="1" t="b">
        <f t="shared" si="30"/>
        <v>1</v>
      </c>
      <c r="U60" s="1" t="b">
        <f t="shared" si="30"/>
        <v>1</v>
      </c>
      <c r="V60" s="1" t="b">
        <f t="shared" si="30"/>
        <v>1</v>
      </c>
      <c r="W60" s="1" t="b">
        <f t="shared" si="30"/>
        <v>1</v>
      </c>
      <c r="X60" s="1" t="b">
        <f t="shared" si="30"/>
        <v>1</v>
      </c>
      <c r="Y60" s="1" t="b">
        <f t="shared" si="30"/>
        <v>0</v>
      </c>
      <c r="Z60" s="1" t="b">
        <f t="shared" si="30"/>
        <v>0</v>
      </c>
      <c r="AA60" s="1" t="b">
        <f t="shared" si="30"/>
        <v>0</v>
      </c>
      <c r="AB60" s="1" t="b">
        <f t="shared" si="30"/>
        <v>0</v>
      </c>
      <c r="AC60" s="1" t="b">
        <f t="shared" si="30"/>
        <v>0</v>
      </c>
      <c r="AD60" s="1"/>
    </row>
    <row r="61" spans="1:30">
      <c r="A61" s="110">
        <v>13</v>
      </c>
      <c r="B61" s="110">
        <v>19</v>
      </c>
      <c r="C61" s="110">
        <f t="shared" si="28"/>
        <v>86854</v>
      </c>
      <c r="D61" s="110">
        <f t="array" ref="D61:E61">LINEST(C60:C61,B60:B61,TRUE,FALSE)</f>
        <v>4571.2631578947367</v>
      </c>
      <c r="E61" s="110">
        <v>0</v>
      </c>
      <c r="F61" s="34">
        <f>IF(F60,$D$61*F35+$E$61,"")</f>
        <v>4571.2631578947367</v>
      </c>
      <c r="G61" s="34">
        <f t="shared" ref="G61:X61" si="31">IF(G60,$D$61*G35+$E$61,"")</f>
        <v>9142.5263157894733</v>
      </c>
      <c r="H61" s="34">
        <f t="shared" si="31"/>
        <v>13713.78947368421</v>
      </c>
      <c r="I61" s="34">
        <f t="shared" si="31"/>
        <v>18285.052631578947</v>
      </c>
      <c r="J61" s="34">
        <f t="shared" si="31"/>
        <v>22856.315789473683</v>
      </c>
      <c r="K61" s="34">
        <f t="shared" si="31"/>
        <v>27427.57894736842</v>
      </c>
      <c r="L61" s="34">
        <f t="shared" si="31"/>
        <v>31998.842105263157</v>
      </c>
      <c r="M61" s="34">
        <f t="shared" si="31"/>
        <v>36570.105263157893</v>
      </c>
      <c r="N61" s="34">
        <f t="shared" si="31"/>
        <v>41141.368421052626</v>
      </c>
      <c r="O61" s="34">
        <f t="shared" si="31"/>
        <v>45712.631578947367</v>
      </c>
      <c r="P61" s="34">
        <f t="shared" si="31"/>
        <v>50283.894736842107</v>
      </c>
      <c r="Q61" s="34">
        <f t="shared" si="31"/>
        <v>54855.15789473684</v>
      </c>
      <c r="R61" s="34">
        <f t="shared" si="31"/>
        <v>59426.421052631573</v>
      </c>
      <c r="S61" s="34">
        <f t="shared" si="31"/>
        <v>63997.684210526313</v>
      </c>
      <c r="T61" s="34">
        <f t="shared" si="31"/>
        <v>68568.947368421053</v>
      </c>
      <c r="U61" s="34">
        <f t="shared" si="31"/>
        <v>73140.210526315786</v>
      </c>
      <c r="V61" s="34">
        <f t="shared" si="31"/>
        <v>77711.473684210519</v>
      </c>
      <c r="W61" s="34">
        <f t="shared" si="31"/>
        <v>82282.736842105252</v>
      </c>
      <c r="X61" s="34">
        <f t="shared" si="31"/>
        <v>86854</v>
      </c>
      <c r="Y61" s="34"/>
    </row>
    <row r="62" spans="1:30">
      <c r="A62" s="247">
        <v>14</v>
      </c>
      <c r="B62" s="247">
        <v>0</v>
      </c>
      <c r="C62" s="247">
        <f t="shared" si="28"/>
        <v>0</v>
      </c>
      <c r="D62" s="247"/>
      <c r="E62" s="247"/>
      <c r="F62" s="1" t="b">
        <f t="shared" ref="F62:Z62" si="32">F$35&lt;=MAX($B62:$B63)</f>
        <v>1</v>
      </c>
      <c r="G62" s="1" t="b">
        <f t="shared" si="32"/>
        <v>1</v>
      </c>
      <c r="H62" s="1" t="b">
        <f t="shared" si="32"/>
        <v>1</v>
      </c>
      <c r="I62" s="1" t="b">
        <f t="shared" si="32"/>
        <v>1</v>
      </c>
      <c r="J62" s="1" t="b">
        <f t="shared" si="32"/>
        <v>1</v>
      </c>
      <c r="K62" s="1" t="b">
        <f t="shared" si="32"/>
        <v>1</v>
      </c>
      <c r="L62" s="1" t="b">
        <f t="shared" si="32"/>
        <v>1</v>
      </c>
      <c r="M62" s="1" t="b">
        <f t="shared" si="32"/>
        <v>1</v>
      </c>
      <c r="N62" s="1" t="b">
        <f t="shared" si="32"/>
        <v>1</v>
      </c>
      <c r="O62" s="1" t="b">
        <f t="shared" si="32"/>
        <v>1</v>
      </c>
      <c r="P62" s="1" t="b">
        <f t="shared" si="32"/>
        <v>1</v>
      </c>
      <c r="Q62" s="1" t="b">
        <f t="shared" si="32"/>
        <v>1</v>
      </c>
      <c r="R62" s="1" t="b">
        <f t="shared" si="32"/>
        <v>1</v>
      </c>
      <c r="S62" s="1" t="b">
        <f t="shared" si="32"/>
        <v>1</v>
      </c>
      <c r="T62" s="1" t="b">
        <f t="shared" si="32"/>
        <v>1</v>
      </c>
      <c r="U62" s="1" t="b">
        <f t="shared" si="32"/>
        <v>1</v>
      </c>
      <c r="V62" s="1" t="b">
        <f t="shared" si="32"/>
        <v>1</v>
      </c>
      <c r="W62" s="1" t="b">
        <f t="shared" si="32"/>
        <v>1</v>
      </c>
      <c r="X62" s="1" t="b">
        <f t="shared" si="32"/>
        <v>1</v>
      </c>
      <c r="Y62" s="1" t="b">
        <f t="shared" si="32"/>
        <v>0</v>
      </c>
      <c r="Z62" s="1" t="b">
        <f t="shared" si="32"/>
        <v>0</v>
      </c>
      <c r="AA62" s="1" t="b">
        <f t="shared" ref="AA62:AC62" si="33">AA$35&lt;=MAX($B62:$B63)</f>
        <v>0</v>
      </c>
      <c r="AB62" s="1" t="b">
        <f t="shared" si="33"/>
        <v>0</v>
      </c>
      <c r="AC62" s="1" t="b">
        <f t="shared" si="33"/>
        <v>0</v>
      </c>
      <c r="AD62" s="1"/>
    </row>
    <row r="63" spans="1:30">
      <c r="A63" s="110">
        <v>14</v>
      </c>
      <c r="B63" s="110">
        <v>19</v>
      </c>
      <c r="C63" s="110">
        <f t="shared" si="28"/>
        <v>94932</v>
      </c>
      <c r="D63" s="110">
        <f t="array" ref="D63:E63">LINEST(C62:C63,B62:B63,TRUE,FALSE)</f>
        <v>4996.4210526315792</v>
      </c>
      <c r="E63" s="110">
        <v>0</v>
      </c>
      <c r="F63" s="34">
        <f>IF(F62,$D$63*F35+$E$63,"")</f>
        <v>4996.4210526315792</v>
      </c>
      <c r="G63" s="34">
        <f t="shared" ref="G63:X63" si="34">IF(G62,$D$63*G35+$E$63,"")</f>
        <v>9992.8421052631584</v>
      </c>
      <c r="H63" s="34">
        <f t="shared" si="34"/>
        <v>14989.263157894737</v>
      </c>
      <c r="I63" s="34">
        <f t="shared" si="34"/>
        <v>19985.684210526317</v>
      </c>
      <c r="J63" s="34">
        <f t="shared" si="34"/>
        <v>24982.105263157897</v>
      </c>
      <c r="K63" s="34">
        <f t="shared" si="34"/>
        <v>29978.526315789473</v>
      </c>
      <c r="L63" s="34">
        <f t="shared" si="34"/>
        <v>34974.947368421053</v>
      </c>
      <c r="M63" s="34">
        <f t="shared" si="34"/>
        <v>39971.368421052633</v>
      </c>
      <c r="N63" s="34">
        <f t="shared" si="34"/>
        <v>44967.789473684214</v>
      </c>
      <c r="O63" s="34">
        <f t="shared" si="34"/>
        <v>49964.210526315794</v>
      </c>
      <c r="P63" s="34">
        <f t="shared" si="34"/>
        <v>54960.631578947374</v>
      </c>
      <c r="Q63" s="34">
        <f t="shared" si="34"/>
        <v>59957.052631578947</v>
      </c>
      <c r="R63" s="34">
        <f t="shared" si="34"/>
        <v>64953.473684210527</v>
      </c>
      <c r="S63" s="34">
        <f t="shared" si="34"/>
        <v>69949.894736842107</v>
      </c>
      <c r="T63" s="34">
        <f t="shared" si="34"/>
        <v>74946.315789473694</v>
      </c>
      <c r="U63" s="34">
        <f t="shared" si="34"/>
        <v>79942.736842105267</v>
      </c>
      <c r="V63" s="34">
        <f t="shared" si="34"/>
        <v>84939.15789473684</v>
      </c>
      <c r="W63" s="34">
        <f t="shared" si="34"/>
        <v>89935.578947368427</v>
      </c>
      <c r="X63" s="34">
        <f t="shared" si="34"/>
        <v>94932</v>
      </c>
      <c r="Y63" s="34"/>
    </row>
    <row r="64" spans="1:30">
      <c r="A64" s="247">
        <v>15</v>
      </c>
      <c r="B64" s="247">
        <v>0</v>
      </c>
      <c r="C64" s="247">
        <f t="shared" si="28"/>
        <v>0</v>
      </c>
      <c r="D64" s="247"/>
      <c r="E64" s="247"/>
      <c r="F64" s="1" t="b">
        <f t="shared" ref="F64:Z64" si="35">F$35&lt;=MAX($B64:$B65)</f>
        <v>1</v>
      </c>
      <c r="G64" s="1" t="b">
        <f t="shared" si="35"/>
        <v>1</v>
      </c>
      <c r="H64" s="1" t="b">
        <f t="shared" si="35"/>
        <v>1</v>
      </c>
      <c r="I64" s="1" t="b">
        <f t="shared" si="35"/>
        <v>1</v>
      </c>
      <c r="J64" s="1" t="b">
        <f t="shared" si="35"/>
        <v>1</v>
      </c>
      <c r="K64" s="1" t="b">
        <f t="shared" si="35"/>
        <v>1</v>
      </c>
      <c r="L64" s="1" t="b">
        <f t="shared" si="35"/>
        <v>1</v>
      </c>
      <c r="M64" s="1" t="b">
        <f t="shared" si="35"/>
        <v>1</v>
      </c>
      <c r="N64" s="1" t="b">
        <f t="shared" si="35"/>
        <v>1</v>
      </c>
      <c r="O64" s="1" t="b">
        <f t="shared" si="35"/>
        <v>1</v>
      </c>
      <c r="P64" s="1" t="b">
        <f t="shared" si="35"/>
        <v>1</v>
      </c>
      <c r="Q64" s="1" t="b">
        <f t="shared" si="35"/>
        <v>1</v>
      </c>
      <c r="R64" s="1" t="b">
        <f t="shared" si="35"/>
        <v>1</v>
      </c>
      <c r="S64" s="1" t="b">
        <f t="shared" si="35"/>
        <v>1</v>
      </c>
      <c r="T64" s="1" t="b">
        <f t="shared" si="35"/>
        <v>1</v>
      </c>
      <c r="U64" s="1" t="b">
        <f t="shared" si="35"/>
        <v>1</v>
      </c>
      <c r="V64" s="1" t="b">
        <f t="shared" si="35"/>
        <v>1</v>
      </c>
      <c r="W64" s="1" t="b">
        <f t="shared" si="35"/>
        <v>1</v>
      </c>
      <c r="X64" s="1" t="b">
        <f t="shared" si="35"/>
        <v>1</v>
      </c>
      <c r="Y64" s="1" t="b">
        <f t="shared" si="35"/>
        <v>0</v>
      </c>
      <c r="Z64" s="1" t="b">
        <f t="shared" si="35"/>
        <v>0</v>
      </c>
      <c r="AA64" s="1" t="b">
        <f t="shared" ref="AA64:AC64" si="36">AA$35&lt;=MAX($B64:$B65)</f>
        <v>0</v>
      </c>
      <c r="AB64" s="1" t="b">
        <f t="shared" si="36"/>
        <v>0</v>
      </c>
      <c r="AC64" s="1" t="b">
        <f t="shared" si="36"/>
        <v>0</v>
      </c>
      <c r="AD64" s="1"/>
    </row>
    <row r="65" spans="1:30">
      <c r="A65" s="110">
        <v>15</v>
      </c>
      <c r="B65" s="110">
        <v>19</v>
      </c>
      <c r="C65" s="110">
        <f t="shared" si="28"/>
        <v>103126</v>
      </c>
      <c r="D65" s="110">
        <f t="array" ref="D65:E65">LINEST(C64:C65,B64:B65,TRUE,FALSE)</f>
        <v>5427.6842105263186</v>
      </c>
      <c r="E65" s="110">
        <v>-2.9103830456733704E-11</v>
      </c>
      <c r="F65" s="34">
        <f>IF(F64,$D$65*F35+$E$65,"")</f>
        <v>5427.6842105262895</v>
      </c>
      <c r="G65" s="34">
        <f t="shared" ref="G65:X65" si="37">IF(G64,$D$65*G35+$E$65,"")</f>
        <v>10855.368421052608</v>
      </c>
      <c r="H65" s="34">
        <f t="shared" si="37"/>
        <v>16283.052631578927</v>
      </c>
      <c r="I65" s="34">
        <f t="shared" si="37"/>
        <v>21710.736842105245</v>
      </c>
      <c r="J65" s="34">
        <f t="shared" si="37"/>
        <v>27138.421052631566</v>
      </c>
      <c r="K65" s="34">
        <f t="shared" si="37"/>
        <v>32566.105263157882</v>
      </c>
      <c r="L65" s="34">
        <f t="shared" si="37"/>
        <v>37993.789473684199</v>
      </c>
      <c r="M65" s="34">
        <f t="shared" si="37"/>
        <v>43421.473684210519</v>
      </c>
      <c r="N65" s="34">
        <f t="shared" si="37"/>
        <v>48849.15789473684</v>
      </c>
      <c r="O65" s="34">
        <f t="shared" si="37"/>
        <v>54276.84210526316</v>
      </c>
      <c r="P65" s="34">
        <f t="shared" si="37"/>
        <v>59704.526315789473</v>
      </c>
      <c r="Q65" s="34">
        <f t="shared" si="37"/>
        <v>65132.210526315794</v>
      </c>
      <c r="R65" s="34">
        <f t="shared" si="37"/>
        <v>70559.894736842107</v>
      </c>
      <c r="S65" s="34">
        <f t="shared" si="37"/>
        <v>75987.578947368427</v>
      </c>
      <c r="T65" s="34">
        <f t="shared" si="37"/>
        <v>81415.263157894748</v>
      </c>
      <c r="U65" s="34">
        <f t="shared" si="37"/>
        <v>86842.947368421068</v>
      </c>
      <c r="V65" s="34">
        <f t="shared" si="37"/>
        <v>92270.631578947388</v>
      </c>
      <c r="W65" s="34">
        <f t="shared" si="37"/>
        <v>97698.315789473709</v>
      </c>
      <c r="X65" s="34">
        <f t="shared" si="37"/>
        <v>103126.00000000003</v>
      </c>
      <c r="Y65" s="34"/>
    </row>
    <row r="66" spans="1:30">
      <c r="A66" s="247">
        <v>16</v>
      </c>
      <c r="B66" s="247">
        <v>0</v>
      </c>
      <c r="C66" s="247">
        <f t="shared" si="28"/>
        <v>0</v>
      </c>
      <c r="D66" s="247"/>
      <c r="E66" s="247"/>
      <c r="F66" s="1" t="b">
        <f t="shared" ref="F66:Z66" si="38">F$35&lt;=MAX($B66:$B67)</f>
        <v>1</v>
      </c>
      <c r="G66" s="1" t="b">
        <f t="shared" si="38"/>
        <v>1</v>
      </c>
      <c r="H66" s="1" t="b">
        <f t="shared" si="38"/>
        <v>1</v>
      </c>
      <c r="I66" s="1" t="b">
        <f t="shared" si="38"/>
        <v>1</v>
      </c>
      <c r="J66" s="1" t="b">
        <f t="shared" si="38"/>
        <v>1</v>
      </c>
      <c r="K66" s="1" t="b">
        <f t="shared" si="38"/>
        <v>1</v>
      </c>
      <c r="L66" s="1" t="b">
        <f t="shared" si="38"/>
        <v>1</v>
      </c>
      <c r="M66" s="1" t="b">
        <f t="shared" si="38"/>
        <v>1</v>
      </c>
      <c r="N66" s="1" t="b">
        <f t="shared" si="38"/>
        <v>1</v>
      </c>
      <c r="O66" s="1" t="b">
        <f t="shared" si="38"/>
        <v>1</v>
      </c>
      <c r="P66" s="1" t="b">
        <f t="shared" si="38"/>
        <v>1</v>
      </c>
      <c r="Q66" s="1" t="b">
        <f t="shared" si="38"/>
        <v>1</v>
      </c>
      <c r="R66" s="1" t="b">
        <f t="shared" si="38"/>
        <v>1</v>
      </c>
      <c r="S66" s="1" t="b">
        <f t="shared" si="38"/>
        <v>1</v>
      </c>
      <c r="T66" s="1" t="b">
        <f t="shared" si="38"/>
        <v>1</v>
      </c>
      <c r="U66" s="1" t="b">
        <f t="shared" si="38"/>
        <v>1</v>
      </c>
      <c r="V66" s="1" t="b">
        <f t="shared" si="38"/>
        <v>1</v>
      </c>
      <c r="W66" s="1" t="b">
        <f t="shared" si="38"/>
        <v>1</v>
      </c>
      <c r="X66" s="1" t="b">
        <f t="shared" si="38"/>
        <v>1</v>
      </c>
      <c r="Y66" s="1" t="b">
        <f>Y$35&lt;=MAX($B66:$B67)</f>
        <v>0</v>
      </c>
      <c r="Z66" s="1" t="b">
        <f t="shared" si="38"/>
        <v>0</v>
      </c>
      <c r="AA66" s="1" t="b">
        <f t="shared" ref="AA66:AC66" si="39">AA$35&lt;=MAX($B66:$B67)</f>
        <v>0</v>
      </c>
      <c r="AB66" s="1" t="b">
        <f t="shared" si="39"/>
        <v>0</v>
      </c>
      <c r="AC66" s="1" t="b">
        <f t="shared" si="39"/>
        <v>0</v>
      </c>
      <c r="AD66" s="1"/>
    </row>
    <row r="67" spans="1:30">
      <c r="A67" s="110">
        <v>16</v>
      </c>
      <c r="B67" s="110">
        <v>19</v>
      </c>
      <c r="C67" s="110">
        <f t="shared" si="28"/>
        <v>111430</v>
      </c>
      <c r="D67" s="110">
        <f t="array" ref="D67:E67">LINEST(C66:C67,B66:B67,TRUE,FALSE)</f>
        <v>5864.7368421052652</v>
      </c>
      <c r="E67" s="110">
        <v>-2.1827872842550278E-11</v>
      </c>
      <c r="F67" s="34">
        <f>IF(F66,$D$67*F35+$E$67,"")</f>
        <v>5864.7368421052433</v>
      </c>
      <c r="G67" s="34">
        <f t="shared" ref="G67:X67" si="40">IF(G66,$D$67*G35+$E$67,"")</f>
        <v>11729.473684210509</v>
      </c>
      <c r="H67" s="34">
        <f t="shared" si="40"/>
        <v>17594.210526315772</v>
      </c>
      <c r="I67" s="34">
        <f t="shared" si="40"/>
        <v>23458.947368421039</v>
      </c>
      <c r="J67" s="34">
        <f t="shared" si="40"/>
        <v>29323.684210526306</v>
      </c>
      <c r="K67" s="34">
        <f t="shared" si="40"/>
        <v>35188.421052631566</v>
      </c>
      <c r="L67" s="34">
        <f t="shared" si="40"/>
        <v>41053.157894736833</v>
      </c>
      <c r="M67" s="34">
        <f t="shared" si="40"/>
        <v>46917.8947368421</v>
      </c>
      <c r="N67" s="34">
        <f t="shared" si="40"/>
        <v>52782.631578947367</v>
      </c>
      <c r="O67" s="34">
        <f t="shared" si="40"/>
        <v>58647.368421052633</v>
      </c>
      <c r="P67" s="34">
        <f t="shared" si="40"/>
        <v>64512.105263157893</v>
      </c>
      <c r="Q67" s="34">
        <f t="shared" si="40"/>
        <v>70376.842105263146</v>
      </c>
      <c r="R67" s="34">
        <f t="shared" si="40"/>
        <v>76241.578947368427</v>
      </c>
      <c r="S67" s="34">
        <f t="shared" si="40"/>
        <v>82106.31578947368</v>
      </c>
      <c r="T67" s="34">
        <f t="shared" si="40"/>
        <v>87971.052631578961</v>
      </c>
      <c r="U67" s="34">
        <f t="shared" si="40"/>
        <v>93835.789473684214</v>
      </c>
      <c r="V67" s="34">
        <f t="shared" si="40"/>
        <v>99700.526315789495</v>
      </c>
      <c r="W67" s="34">
        <f t="shared" si="40"/>
        <v>105565.26315789475</v>
      </c>
      <c r="X67" s="34">
        <f t="shared" si="40"/>
        <v>111430.00000000003</v>
      </c>
      <c r="Y67" s="34"/>
    </row>
    <row r="68" spans="1:30">
      <c r="A68" s="247">
        <v>17</v>
      </c>
      <c r="B68" s="247">
        <v>0</v>
      </c>
      <c r="C68" s="247">
        <f t="shared" si="28"/>
        <v>0</v>
      </c>
      <c r="D68" s="247"/>
      <c r="E68" s="247"/>
      <c r="F68" s="34" t="b">
        <f>F$35&lt;=MAX($B68:$B69)</f>
        <v>1</v>
      </c>
      <c r="G68" s="34" t="b">
        <f t="shared" ref="G68:AC68" si="41">G$35&lt;=MAX($B68:$B69)</f>
        <v>1</v>
      </c>
      <c r="H68" s="34" t="b">
        <f t="shared" si="41"/>
        <v>1</v>
      </c>
      <c r="I68" s="34" t="b">
        <f t="shared" si="41"/>
        <v>1</v>
      </c>
      <c r="J68" s="34" t="b">
        <f t="shared" si="41"/>
        <v>1</v>
      </c>
      <c r="K68" s="34" t="b">
        <f t="shared" si="41"/>
        <v>1</v>
      </c>
      <c r="L68" s="34" t="b">
        <f t="shared" si="41"/>
        <v>1</v>
      </c>
      <c r="M68" s="34" t="b">
        <f t="shared" si="41"/>
        <v>1</v>
      </c>
      <c r="N68" s="34" t="b">
        <f t="shared" si="41"/>
        <v>1</v>
      </c>
      <c r="O68" s="34" t="b">
        <f t="shared" si="41"/>
        <v>1</v>
      </c>
      <c r="P68" s="34" t="b">
        <f t="shared" si="41"/>
        <v>1</v>
      </c>
      <c r="Q68" s="34" t="b">
        <f t="shared" si="41"/>
        <v>1</v>
      </c>
      <c r="R68" s="34" t="b">
        <f t="shared" si="41"/>
        <v>1</v>
      </c>
      <c r="S68" s="34" t="b">
        <f t="shared" si="41"/>
        <v>1</v>
      </c>
      <c r="T68" s="34" t="b">
        <f t="shared" si="41"/>
        <v>1</v>
      </c>
      <c r="U68" s="34" t="b">
        <f t="shared" si="41"/>
        <v>1</v>
      </c>
      <c r="V68" s="34" t="b">
        <f t="shared" si="41"/>
        <v>1</v>
      </c>
      <c r="W68" s="34" t="b">
        <f t="shared" si="41"/>
        <v>1</v>
      </c>
      <c r="X68" s="34" t="b">
        <f t="shared" si="41"/>
        <v>1</v>
      </c>
      <c r="Y68" s="34" t="b">
        <f t="shared" si="41"/>
        <v>1</v>
      </c>
      <c r="Z68" s="34" t="b">
        <f t="shared" si="41"/>
        <v>1</v>
      </c>
      <c r="AA68" s="34" t="b">
        <f t="shared" si="41"/>
        <v>1</v>
      </c>
      <c r="AB68" s="34" t="b">
        <f t="shared" si="41"/>
        <v>1</v>
      </c>
      <c r="AC68" s="34" t="b">
        <f t="shared" si="41"/>
        <v>1</v>
      </c>
    </row>
    <row r="69" spans="1:30">
      <c r="A69" s="110">
        <v>17</v>
      </c>
      <c r="B69" s="110">
        <v>24</v>
      </c>
      <c r="C69" s="110">
        <f>ROUND(IF(B69=0,0,$C$33*POWER(A69,($C$34+0.1))),0)</f>
        <v>159090</v>
      </c>
      <c r="D69" s="110">
        <f t="array" ref="D69:E69">LINEST(C68:C69,B68:B69,TRUE,FALSE)</f>
        <v>6628.7500000000009</v>
      </c>
      <c r="E69" s="110">
        <v>-1.4551915228366852E-11</v>
      </c>
      <c r="F69" s="34">
        <f>IF(F68,$D$69*F35+$E$69,"")</f>
        <v>6628.7499999999864</v>
      </c>
      <c r="G69" s="34">
        <f t="shared" ref="G69:AC69" si="42">IF(G68,$D$69*G35+$E$69,"")</f>
        <v>13257.499999999987</v>
      </c>
      <c r="H69" s="34">
        <f t="shared" si="42"/>
        <v>19886.249999999989</v>
      </c>
      <c r="I69" s="34">
        <f t="shared" si="42"/>
        <v>26514.999999999989</v>
      </c>
      <c r="J69" s="34">
        <f t="shared" si="42"/>
        <v>33143.749999999993</v>
      </c>
      <c r="K69" s="34">
        <f t="shared" si="42"/>
        <v>39772.499999999993</v>
      </c>
      <c r="L69" s="34">
        <f t="shared" si="42"/>
        <v>46401.249999999993</v>
      </c>
      <c r="M69" s="34">
        <f t="shared" si="42"/>
        <v>53029.999999999993</v>
      </c>
      <c r="N69" s="34">
        <f t="shared" si="42"/>
        <v>59658.749999999993</v>
      </c>
      <c r="O69" s="34">
        <f t="shared" si="42"/>
        <v>66287.5</v>
      </c>
      <c r="P69" s="34">
        <f t="shared" si="42"/>
        <v>72916.25</v>
      </c>
      <c r="Q69" s="34">
        <f t="shared" si="42"/>
        <v>79545</v>
      </c>
      <c r="R69" s="34">
        <f t="shared" si="42"/>
        <v>86173.75</v>
      </c>
      <c r="S69" s="34">
        <f t="shared" si="42"/>
        <v>92802.5</v>
      </c>
      <c r="T69" s="34">
        <f t="shared" si="42"/>
        <v>99431.25</v>
      </c>
      <c r="U69" s="34">
        <f t="shared" si="42"/>
        <v>106060</v>
      </c>
      <c r="V69" s="34">
        <f t="shared" si="42"/>
        <v>112688.75</v>
      </c>
      <c r="W69" s="34">
        <f t="shared" si="42"/>
        <v>119317.5</v>
      </c>
      <c r="X69" s="34">
        <f t="shared" si="42"/>
        <v>125946.25</v>
      </c>
      <c r="Y69" s="34">
        <f t="shared" si="42"/>
        <v>132575</v>
      </c>
      <c r="Z69" s="34">
        <f t="shared" si="42"/>
        <v>139203.75</v>
      </c>
      <c r="AA69" s="34">
        <f t="shared" si="42"/>
        <v>145832.5</v>
      </c>
      <c r="AB69" s="34">
        <f t="shared" si="42"/>
        <v>152461.25</v>
      </c>
      <c r="AC69" s="34">
        <f t="shared" si="42"/>
        <v>159090</v>
      </c>
    </row>
    <row r="70" spans="1:30">
      <c r="A70" s="247">
        <v>18</v>
      </c>
      <c r="B70" s="247">
        <v>0</v>
      </c>
      <c r="C70" s="247">
        <f>ROUND(IF(B70=0,0,$C$33*POWER(A70,($C$34+0.1))),0)</f>
        <v>0</v>
      </c>
      <c r="D70" s="247"/>
      <c r="E70" s="247"/>
      <c r="F70" s="34" t="b">
        <f>F$35&lt;=MAX($B70:$B71)</f>
        <v>1</v>
      </c>
      <c r="G70" s="34" t="b">
        <f t="shared" ref="G70:AC70" si="43">G$35&lt;=MAX($B70:$B71)</f>
        <v>1</v>
      </c>
      <c r="H70" s="34" t="b">
        <f t="shared" si="43"/>
        <v>1</v>
      </c>
      <c r="I70" s="34" t="b">
        <f t="shared" si="43"/>
        <v>1</v>
      </c>
      <c r="J70" s="34" t="b">
        <f t="shared" si="43"/>
        <v>1</v>
      </c>
      <c r="K70" s="34" t="b">
        <f t="shared" si="43"/>
        <v>1</v>
      </c>
      <c r="L70" s="34" t="b">
        <f t="shared" si="43"/>
        <v>1</v>
      </c>
      <c r="M70" s="34" t="b">
        <f t="shared" si="43"/>
        <v>1</v>
      </c>
      <c r="N70" s="34" t="b">
        <f t="shared" si="43"/>
        <v>1</v>
      </c>
      <c r="O70" s="34" t="b">
        <f t="shared" si="43"/>
        <v>1</v>
      </c>
      <c r="P70" s="34" t="b">
        <f t="shared" si="43"/>
        <v>1</v>
      </c>
      <c r="Q70" s="34" t="b">
        <f t="shared" si="43"/>
        <v>1</v>
      </c>
      <c r="R70" s="34" t="b">
        <f t="shared" si="43"/>
        <v>1</v>
      </c>
      <c r="S70" s="34" t="b">
        <f t="shared" si="43"/>
        <v>1</v>
      </c>
      <c r="T70" s="34" t="b">
        <f t="shared" si="43"/>
        <v>1</v>
      </c>
      <c r="U70" s="34" t="b">
        <f t="shared" si="43"/>
        <v>1</v>
      </c>
      <c r="V70" s="34" t="b">
        <f t="shared" si="43"/>
        <v>1</v>
      </c>
      <c r="W70" s="34" t="b">
        <f t="shared" si="43"/>
        <v>1</v>
      </c>
      <c r="X70" s="34" t="b">
        <f t="shared" si="43"/>
        <v>1</v>
      </c>
      <c r="Y70" s="34" t="b">
        <f t="shared" si="43"/>
        <v>1</v>
      </c>
      <c r="Z70" s="34" t="b">
        <f t="shared" si="43"/>
        <v>1</v>
      </c>
      <c r="AA70" s="34" t="b">
        <f t="shared" si="43"/>
        <v>1</v>
      </c>
      <c r="AB70" s="34" t="b">
        <f t="shared" si="43"/>
        <v>1</v>
      </c>
      <c r="AC70" s="34" t="b">
        <f t="shared" si="43"/>
        <v>1</v>
      </c>
    </row>
    <row r="71" spans="1:30">
      <c r="A71" s="110">
        <v>18</v>
      </c>
      <c r="B71" s="110">
        <v>24</v>
      </c>
      <c r="C71" s="110">
        <f>ROUND(IF(B71=0,0,$C$33*POWER(A71,($C$34+0.1))),0)</f>
        <v>171362</v>
      </c>
      <c r="D71" s="110">
        <f t="array" ref="D71:E71">LINEST(C70:C71,B70:B71,TRUE,FALSE)</f>
        <v>7140.0833333333339</v>
      </c>
      <c r="E71" s="110">
        <v>0</v>
      </c>
      <c r="F71" s="34">
        <f>IF(F70,$D$71*F35+$E$71,"")</f>
        <v>7140.0833333333339</v>
      </c>
      <c r="G71" s="34">
        <f t="shared" ref="G71:AC71" si="44">IF(G70,$D$71*G35+$E$71,"")</f>
        <v>14280.166666666668</v>
      </c>
      <c r="H71" s="34">
        <f t="shared" si="44"/>
        <v>21420.25</v>
      </c>
      <c r="I71" s="34">
        <f t="shared" si="44"/>
        <v>28560.333333333336</v>
      </c>
      <c r="J71" s="34">
        <f t="shared" si="44"/>
        <v>35700.416666666672</v>
      </c>
      <c r="K71" s="34">
        <f t="shared" si="44"/>
        <v>42840.5</v>
      </c>
      <c r="L71" s="34">
        <f t="shared" si="44"/>
        <v>49980.583333333336</v>
      </c>
      <c r="M71" s="34">
        <f t="shared" si="44"/>
        <v>57120.666666666672</v>
      </c>
      <c r="N71" s="34">
        <f t="shared" si="44"/>
        <v>64260.750000000007</v>
      </c>
      <c r="O71" s="34">
        <f t="shared" si="44"/>
        <v>71400.833333333343</v>
      </c>
      <c r="P71" s="34">
        <f t="shared" si="44"/>
        <v>78540.916666666672</v>
      </c>
      <c r="Q71" s="34">
        <f t="shared" si="44"/>
        <v>85681</v>
      </c>
      <c r="R71" s="34">
        <f t="shared" si="44"/>
        <v>92821.083333333343</v>
      </c>
      <c r="S71" s="34">
        <f t="shared" si="44"/>
        <v>99961.166666666672</v>
      </c>
      <c r="T71" s="34">
        <f t="shared" si="44"/>
        <v>107101.25000000001</v>
      </c>
      <c r="U71" s="34">
        <f t="shared" si="44"/>
        <v>114241.33333333334</v>
      </c>
      <c r="V71" s="34">
        <f t="shared" si="44"/>
        <v>121381.41666666667</v>
      </c>
      <c r="W71" s="34">
        <f t="shared" si="44"/>
        <v>128521.50000000001</v>
      </c>
      <c r="X71" s="34">
        <f t="shared" si="44"/>
        <v>135661.58333333334</v>
      </c>
      <c r="Y71" s="34">
        <f t="shared" si="44"/>
        <v>142801.66666666669</v>
      </c>
      <c r="Z71" s="34">
        <f t="shared" si="44"/>
        <v>149941.75</v>
      </c>
      <c r="AA71" s="34">
        <f t="shared" si="44"/>
        <v>157081.83333333334</v>
      </c>
      <c r="AB71" s="34">
        <f t="shared" si="44"/>
        <v>164221.91666666669</v>
      </c>
      <c r="AC71" s="34">
        <f t="shared" si="44"/>
        <v>171362</v>
      </c>
    </row>
    <row r="72" spans="1:30">
      <c r="A72" s="247">
        <v>19</v>
      </c>
      <c r="B72" s="247">
        <v>0</v>
      </c>
      <c r="C72" s="247">
        <f>ROUND(IF(B72=0,0,$C$33*POWER(A72,($C$34+0.1))),0)</f>
        <v>0</v>
      </c>
      <c r="D72" s="247"/>
      <c r="E72" s="247"/>
      <c r="F72" s="34" t="b">
        <f>F$35&lt;=MAX($B72:$B73)</f>
        <v>1</v>
      </c>
      <c r="G72" s="34" t="b">
        <f t="shared" ref="G72:AC72" si="45">G$35&lt;=MAX($B72:$B73)</f>
        <v>1</v>
      </c>
      <c r="H72" s="34" t="b">
        <f t="shared" si="45"/>
        <v>1</v>
      </c>
      <c r="I72" s="34" t="b">
        <f t="shared" si="45"/>
        <v>1</v>
      </c>
      <c r="J72" s="34" t="b">
        <f t="shared" si="45"/>
        <v>1</v>
      </c>
      <c r="K72" s="34" t="b">
        <f t="shared" si="45"/>
        <v>1</v>
      </c>
      <c r="L72" s="34" t="b">
        <f t="shared" si="45"/>
        <v>1</v>
      </c>
      <c r="M72" s="34" t="b">
        <f t="shared" si="45"/>
        <v>1</v>
      </c>
      <c r="N72" s="34" t="b">
        <f t="shared" si="45"/>
        <v>1</v>
      </c>
      <c r="O72" s="34" t="b">
        <f t="shared" si="45"/>
        <v>1</v>
      </c>
      <c r="P72" s="34" t="b">
        <f t="shared" si="45"/>
        <v>1</v>
      </c>
      <c r="Q72" s="34" t="b">
        <f t="shared" si="45"/>
        <v>1</v>
      </c>
      <c r="R72" s="34" t="b">
        <f t="shared" si="45"/>
        <v>1</v>
      </c>
      <c r="S72" s="34" t="b">
        <f t="shared" si="45"/>
        <v>1</v>
      </c>
      <c r="T72" s="34" t="b">
        <f t="shared" si="45"/>
        <v>1</v>
      </c>
      <c r="U72" s="34" t="b">
        <f t="shared" si="45"/>
        <v>1</v>
      </c>
      <c r="V72" s="34" t="b">
        <f t="shared" si="45"/>
        <v>1</v>
      </c>
      <c r="W72" s="34" t="b">
        <f t="shared" si="45"/>
        <v>1</v>
      </c>
      <c r="X72" s="34" t="b">
        <f t="shared" si="45"/>
        <v>1</v>
      </c>
      <c r="Y72" s="34" t="b">
        <f t="shared" si="45"/>
        <v>1</v>
      </c>
      <c r="Z72" s="34" t="b">
        <f t="shared" si="45"/>
        <v>1</v>
      </c>
      <c r="AA72" s="34" t="b">
        <f t="shared" si="45"/>
        <v>1</v>
      </c>
      <c r="AB72" s="34" t="b">
        <f t="shared" si="45"/>
        <v>1</v>
      </c>
      <c r="AC72" s="34" t="b">
        <f t="shared" si="45"/>
        <v>1</v>
      </c>
    </row>
    <row r="73" spans="1:30">
      <c r="A73" s="110">
        <v>19</v>
      </c>
      <c r="B73" s="110">
        <v>24</v>
      </c>
      <c r="C73" s="110">
        <f>ROUND(IF(B73=0,0,$C$33*POWER(A73,($C$34+0.1))),0)</f>
        <v>183840</v>
      </c>
      <c r="D73" s="110">
        <f t="array" ref="D73:E73">LINEST(C72:C73,B72:B73,TRUE,FALSE)</f>
        <v>7660</v>
      </c>
      <c r="E73" s="110">
        <v>0</v>
      </c>
      <c r="F73" s="34">
        <f>IF(F70,$D$73*F35+$E$73,"")</f>
        <v>7660</v>
      </c>
      <c r="G73" s="34">
        <f t="shared" ref="G73:AC73" si="46">IF(G70,$D$73*G35+$E$73,"")</f>
        <v>15320</v>
      </c>
      <c r="H73" s="34">
        <f t="shared" si="46"/>
        <v>22980</v>
      </c>
      <c r="I73" s="34">
        <f t="shared" si="46"/>
        <v>30640</v>
      </c>
      <c r="J73" s="34">
        <f t="shared" si="46"/>
        <v>38300</v>
      </c>
      <c r="K73" s="34">
        <f t="shared" si="46"/>
        <v>45960</v>
      </c>
      <c r="L73" s="34">
        <f t="shared" si="46"/>
        <v>53620</v>
      </c>
      <c r="M73" s="34">
        <f t="shared" si="46"/>
        <v>61280</v>
      </c>
      <c r="N73" s="34">
        <f t="shared" si="46"/>
        <v>68940</v>
      </c>
      <c r="O73" s="34">
        <f t="shared" si="46"/>
        <v>76600</v>
      </c>
      <c r="P73" s="34">
        <f t="shared" si="46"/>
        <v>84260</v>
      </c>
      <c r="Q73" s="34">
        <f t="shared" si="46"/>
        <v>91920</v>
      </c>
      <c r="R73" s="34">
        <f t="shared" si="46"/>
        <v>99580</v>
      </c>
      <c r="S73" s="34">
        <f t="shared" si="46"/>
        <v>107240</v>
      </c>
      <c r="T73" s="34">
        <f t="shared" si="46"/>
        <v>114900</v>
      </c>
      <c r="U73" s="34">
        <f t="shared" si="46"/>
        <v>122560</v>
      </c>
      <c r="V73" s="34">
        <f t="shared" si="46"/>
        <v>130220</v>
      </c>
      <c r="W73" s="34">
        <f t="shared" si="46"/>
        <v>137880</v>
      </c>
      <c r="X73" s="34">
        <f t="shared" si="46"/>
        <v>145540</v>
      </c>
      <c r="Y73" s="34">
        <f t="shared" si="46"/>
        <v>153200</v>
      </c>
      <c r="Z73" s="34">
        <f t="shared" si="46"/>
        <v>160860</v>
      </c>
      <c r="AA73" s="34">
        <f t="shared" si="46"/>
        <v>168520</v>
      </c>
      <c r="AB73" s="34">
        <f t="shared" si="46"/>
        <v>176180</v>
      </c>
      <c r="AC73" s="34">
        <f t="shared" si="46"/>
        <v>183840</v>
      </c>
    </row>
    <row r="75" spans="1:30" ht="18.75">
      <c r="A75" s="81" t="s">
        <v>98</v>
      </c>
    </row>
    <row r="76" spans="1:30">
      <c r="A76" s="1" t="s">
        <v>71</v>
      </c>
      <c r="B76" s="1" t="s">
        <v>17</v>
      </c>
      <c r="C76" s="1" t="s">
        <v>18</v>
      </c>
      <c r="D76" s="1" t="s">
        <v>19</v>
      </c>
      <c r="E76" s="1" t="s">
        <v>20</v>
      </c>
      <c r="F76" s="1" t="s">
        <v>21</v>
      </c>
      <c r="G76" s="1" t="s">
        <v>22</v>
      </c>
      <c r="H76" s="1" t="s">
        <v>23</v>
      </c>
      <c r="I76" s="1" t="s">
        <v>24</v>
      </c>
      <c r="J76" s="1" t="s">
        <v>25</v>
      </c>
      <c r="K76" s="1" t="s">
        <v>26</v>
      </c>
      <c r="L76" s="1" t="s">
        <v>27</v>
      </c>
      <c r="M76" s="1" t="s">
        <v>28</v>
      </c>
      <c r="N76" s="1" t="s">
        <v>29</v>
      </c>
      <c r="O76" s="1" t="s">
        <v>30</v>
      </c>
      <c r="P76" s="1" t="s">
        <v>31</v>
      </c>
      <c r="Q76" s="1" t="s">
        <v>32</v>
      </c>
      <c r="R76" s="1" t="s">
        <v>33</v>
      </c>
      <c r="S76" s="1" t="s">
        <v>34</v>
      </c>
      <c r="T76" s="1" t="s">
        <v>35</v>
      </c>
      <c r="U76" s="1" t="s">
        <v>36</v>
      </c>
      <c r="V76" s="1" t="s">
        <v>904</v>
      </c>
      <c r="W76" s="1" t="s">
        <v>905</v>
      </c>
      <c r="X76" s="1" t="s">
        <v>906</v>
      </c>
      <c r="Y76" s="1" t="s">
        <v>907</v>
      </c>
    </row>
    <row r="77" spans="1:30">
      <c r="A77" s="1">
        <v>1</v>
      </c>
      <c r="B77" s="1">
        <f ca="1">IF(OFFSET(F36,$A77,0)="","",ROUND(SUM(OFFSET($F36:F36,$A77,0)),0))</f>
        <v>571</v>
      </c>
      <c r="C77" s="1">
        <f ca="1">IF(OFFSET(G36,$A77,0)="","",ROUND(SUM(OFFSET($F36:G36,$A77,0)),0))</f>
        <v>1714</v>
      </c>
      <c r="D77" s="1">
        <f ca="1">IF(OFFSET(H36,$A77,0)="","",ROUND(SUM(OFFSET($F36:H36,$A77,0)),0))</f>
        <v>3429</v>
      </c>
      <c r="E77" s="1">
        <f ca="1">IF(OFFSET(I36,$A77,0)="","",ROUND(SUM(OFFSET($F36:I36,$A77,0)),0))</f>
        <v>5714</v>
      </c>
      <c r="F77" s="1">
        <f ca="1">IF(OFFSET(J36,$A77,0)="","",ROUND(SUM(OFFSET($F36:J36,$A77,0)),0))</f>
        <v>8069</v>
      </c>
      <c r="G77" s="1">
        <f ca="1">IF(OFFSET(K36,$A77,0)="","",ROUND(SUM(OFFSET($F36:K36,$A77,0)),0))</f>
        <v>10895</v>
      </c>
      <c r="H77" s="1">
        <f ca="1">IF(OFFSET(L36,$A77,0)="","",ROUND(SUM(OFFSET($F36:L36,$A77,0)),0))</f>
        <v>14192</v>
      </c>
      <c r="I77" s="1" t="str">
        <f ca="1">IF(OFFSET(M36,$A77,0)="","",ROUND(SUM(OFFSET($F36:M36,$A77,0)),0))</f>
        <v/>
      </c>
      <c r="J77" s="1" t="str">
        <f ca="1">IF(OFFSET(N36,$A77,0)="","",ROUND(SUM(OFFSET($F36:N36,$A77,0)),0))</f>
        <v/>
      </c>
      <c r="K77" s="1" t="str">
        <f ca="1">IF(OFFSET(O36,$A77,0)="","",ROUND(SUM(OFFSET($F36:O36,$A77,0)),0))</f>
        <v/>
      </c>
      <c r="L77" s="1" t="str">
        <f ca="1">IF(OFFSET(P36,$A77,0)="","",ROUND(SUM(OFFSET($F36:P36,$A77,0)),0))</f>
        <v/>
      </c>
      <c r="M77" s="1" t="str">
        <f ca="1">IF(OFFSET(Q36,$A77,0)="","",ROUND(SUM(OFFSET($F36:Q36,$A77,0)),0))</f>
        <v/>
      </c>
      <c r="N77" s="1" t="str">
        <f ca="1">IF(OFFSET(R36,$A77,0)="","",ROUND(SUM(OFFSET($F36:R36,$A77,0)),0))</f>
        <v/>
      </c>
      <c r="O77" s="1" t="str">
        <f ca="1">IF(OFFSET(S36,$A77,0)="","",ROUND(SUM(OFFSET($F36:S36,$A77,0)),0))</f>
        <v/>
      </c>
      <c r="P77" s="1" t="str">
        <f ca="1">IF(OFFSET(T36,$A77,0)="","",ROUND(SUM(OFFSET($F36:T36,$A77,0)),0))</f>
        <v/>
      </c>
      <c r="Q77" s="1" t="str">
        <f ca="1">IF(OFFSET(U36,$A77,0)="","",ROUND(SUM(OFFSET($F36:U36,$A77,0)),0))</f>
        <v/>
      </c>
      <c r="R77" s="1" t="str">
        <f ca="1">IF(OFFSET(V36,$A77,0)="","",ROUND(SUM(OFFSET($F36:V36,$A77,0)),0))</f>
        <v/>
      </c>
      <c r="S77" s="1" t="str">
        <f ca="1">IF(OFFSET(W36,$A77,0)="","",ROUND(SUM(OFFSET($F36:W36,$A77,0)),0))</f>
        <v/>
      </c>
      <c r="T77" s="1" t="str">
        <f ca="1">IF(OFFSET(X36,$A77,0)="","",ROUND(SUM(OFFSET($F36:X36,$A77,0)),0))</f>
        <v/>
      </c>
      <c r="U77" s="1" t="str">
        <f ca="1">IF(OFFSET(Z36,$A77,0)="","",SUM(OFFSET($F36:Z36,$A77,0)))</f>
        <v/>
      </c>
      <c r="V77" s="1"/>
      <c r="W77" s="1"/>
      <c r="X77" s="1"/>
      <c r="Y77" s="1"/>
    </row>
    <row r="78" spans="1:30">
      <c r="A78" s="1">
        <v>2</v>
      </c>
      <c r="B78" s="1">
        <f ca="1">IF(OFFSET(F37,$A78,0)="","",ROUND(SUM(OFFSET($F37:F37,$A78,0)),0))</f>
        <v>1021</v>
      </c>
      <c r="C78" s="1">
        <f ca="1">IF(OFFSET(G37,$A78,0)="","",ROUND(SUM(OFFSET($F37:G37,$A78,0)),0))</f>
        <v>3063</v>
      </c>
      <c r="D78" s="1">
        <f ca="1">IF(OFFSET(H37,$A78,0)="","",ROUND(SUM(OFFSET($F37:H37,$A78,0)),0))</f>
        <v>6127</v>
      </c>
      <c r="E78" s="1">
        <f ca="1">IF(OFFSET(I37,$A78,0)="","",ROUND(SUM(OFFSET($F37:I37,$A78,0)),0))</f>
        <v>10211</v>
      </c>
      <c r="F78" s="1">
        <f ca="1">IF(OFFSET(J37,$A78,0)="","",ROUND(SUM(OFFSET($F37:J37,$A78,0)),0))</f>
        <v>15317</v>
      </c>
      <c r="G78" s="1">
        <f ca="1">IF(OFFSET(K37,$A78,0)="","",ROUND(SUM(OFFSET($F37:K37,$A78,0)),0))</f>
        <v>21443</v>
      </c>
      <c r="H78" s="1">
        <f ca="1">IF(OFFSET(L37,$A78,0)="","",ROUND(SUM(OFFSET($F37:L37,$A78,0)),0))</f>
        <v>28591</v>
      </c>
      <c r="I78" s="1">
        <f ca="1">IF(OFFSET(M37,$A78,0)="","",ROUND(SUM(OFFSET($F37:M37,$A78,0)),0))</f>
        <v>36760</v>
      </c>
      <c r="J78" s="1">
        <f ca="1">IF(OFFSET(N37,$A78,0)="","",ROUND(SUM(OFFSET($F37:N37,$A78,0)),0))</f>
        <v>45950</v>
      </c>
      <c r="K78" s="1" t="str">
        <f ca="1">IF(OFFSET(O37,$A78,0)="","",ROUND(SUM(OFFSET($F37:O37,$A78,0)),0))</f>
        <v/>
      </c>
      <c r="L78" s="1" t="str">
        <f ca="1">IF(OFFSET(P37,$A78,0)="","",ROUND(SUM(OFFSET($F37:P37,$A78,0)),0))</f>
        <v/>
      </c>
      <c r="M78" s="1" t="str">
        <f ca="1">IF(OFFSET(Q37,$A78,0)="","",ROUND(SUM(OFFSET($F37:Q37,$A78,0)),0))</f>
        <v/>
      </c>
      <c r="N78" s="1" t="str">
        <f ca="1">IF(OFFSET(R37,$A78,0)="","",ROUND(SUM(OFFSET($F37:R37,$A78,0)),0))</f>
        <v/>
      </c>
      <c r="O78" s="1" t="str">
        <f ca="1">IF(OFFSET(S37,$A78,0)="","",ROUND(SUM(OFFSET($F37:S37,$A78,0)),0))</f>
        <v/>
      </c>
      <c r="P78" s="1" t="str">
        <f ca="1">IF(OFFSET(T37,$A78,0)="","",ROUND(SUM(OFFSET($F37:T37,$A78,0)),0))</f>
        <v/>
      </c>
      <c r="Q78" s="1" t="str">
        <f ca="1">IF(OFFSET(U37,$A78,0)="","",ROUND(SUM(OFFSET($F37:U37,$A78,0)),0))</f>
        <v/>
      </c>
      <c r="R78" s="1" t="str">
        <f ca="1">IF(OFFSET(V37,$A78,0)="","",ROUND(SUM(OFFSET($F37:V37,$A78,0)),0))</f>
        <v/>
      </c>
      <c r="S78" s="1" t="str">
        <f ca="1">IF(OFFSET(W37,$A78,0)="","",ROUND(SUM(OFFSET($F37:W37,$A78,0)),0))</f>
        <v/>
      </c>
      <c r="T78" s="1" t="str">
        <f ca="1">IF(OFFSET(X37,$A78,0)="","",ROUND(SUM(OFFSET($F37:X37,$A78,0)),0))</f>
        <v/>
      </c>
      <c r="U78" s="1" t="str">
        <f ca="1">IF(OFFSET(Z37,$A78,0)="","",SUM(OFFSET($F37:Z37,$A78,0)))</f>
        <v/>
      </c>
      <c r="V78" s="1"/>
      <c r="W78" s="1"/>
      <c r="X78" s="1"/>
      <c r="Y78" s="1"/>
    </row>
    <row r="79" spans="1:30">
      <c r="A79" s="1">
        <v>3</v>
      </c>
      <c r="B79" s="1">
        <f ca="1">IF(OFFSET(F38,$A79,0)="","",ROUND(SUM(OFFSET($F38:F38,$A79,0)),0))</f>
        <v>1661</v>
      </c>
      <c r="C79" s="1">
        <f ca="1">IF(OFFSET(G38,$A79,0)="","",ROUND(SUM(OFFSET($F38:G38,$A79,0)),0))</f>
        <v>4983</v>
      </c>
      <c r="D79" s="1">
        <f ca="1">IF(OFFSET(H38,$A79,0)="","",ROUND(SUM(OFFSET($F38:H38,$A79,0)),0))</f>
        <v>9966</v>
      </c>
      <c r="E79" s="1">
        <f ca="1">IF(OFFSET(I38,$A79,0)="","",ROUND(SUM(OFFSET($F38:I38,$A79,0)),0))</f>
        <v>16610</v>
      </c>
      <c r="F79" s="1">
        <f ca="1">IF(OFFSET(J38,$A79,0)="","",ROUND(SUM(OFFSET($F38:J38,$A79,0)),0))</f>
        <v>24915</v>
      </c>
      <c r="G79" s="1">
        <f ca="1">IF(OFFSET(K38,$A79,0)="","",ROUND(SUM(OFFSET($F38:K38,$A79,0)),0))</f>
        <v>34881</v>
      </c>
      <c r="H79" s="1">
        <f ca="1">IF(OFFSET(L38,$A79,0)="","",ROUND(SUM(OFFSET($F38:L38,$A79,0)),0))</f>
        <v>46508</v>
      </c>
      <c r="I79" s="1">
        <f ca="1">IF(OFFSET(M38,$A79,0)="","",ROUND(SUM(OFFSET($F38:M38,$A79,0)),0))</f>
        <v>59796</v>
      </c>
      <c r="J79" s="1">
        <f ca="1">IF(OFFSET(N38,$A79,0)="","",ROUND(SUM(OFFSET($F38:N38,$A79,0)),0))</f>
        <v>74745</v>
      </c>
      <c r="K79" s="1" t="str">
        <f ca="1">IF(OFFSET(O38,$A79,0)="","",ROUND(SUM(OFFSET($F38:O38,$A79,0)),0))</f>
        <v/>
      </c>
      <c r="L79" s="1" t="str">
        <f ca="1">IF(OFFSET(P38,$A79,0)="","",ROUND(SUM(OFFSET($F38:P38,$A79,0)),0))</f>
        <v/>
      </c>
      <c r="M79" s="1" t="str">
        <f ca="1">IF(OFFSET(Q38,$A79,0)="","",ROUND(SUM(OFFSET($F38:Q38,$A79,0)),0))</f>
        <v/>
      </c>
      <c r="N79" s="1" t="str">
        <f ca="1">IF(OFFSET(R38,$A79,0)="","",ROUND(SUM(OFFSET($F38:R38,$A79,0)),0))</f>
        <v/>
      </c>
      <c r="O79" s="1" t="str">
        <f ca="1">IF(OFFSET(S38,$A79,0)="","",ROUND(SUM(OFFSET($F38:S38,$A79,0)),0))</f>
        <v/>
      </c>
      <c r="P79" s="1" t="str">
        <f ca="1">IF(OFFSET(T38,$A79,0)="","",ROUND(SUM(OFFSET($F38:T38,$A79,0)),0))</f>
        <v/>
      </c>
      <c r="Q79" s="1" t="str">
        <f ca="1">IF(OFFSET(U38,$A79,0)="","",ROUND(SUM(OFFSET($F38:U38,$A79,0)),0))</f>
        <v/>
      </c>
      <c r="R79" s="1" t="str">
        <f ca="1">IF(OFFSET(V38,$A79,0)="","",ROUND(SUM(OFFSET($F38:V38,$A79,0)),0))</f>
        <v/>
      </c>
      <c r="S79" s="1" t="str">
        <f ca="1">IF(OFFSET(W38,$A79,0)="","",ROUND(SUM(OFFSET($F38:W38,$A79,0)),0))</f>
        <v/>
      </c>
      <c r="T79" s="1" t="str">
        <f ca="1">IF(OFFSET(X38,$A79,0)="","",ROUND(SUM(OFFSET($F38:X38,$A79,0)),0))</f>
        <v/>
      </c>
      <c r="U79" s="1" t="str">
        <f ca="1">IF(OFFSET(Z38,$A79,0)="","",SUM(OFFSET($F38:Z38,$A79,0)))</f>
        <v/>
      </c>
      <c r="V79" s="1"/>
      <c r="W79" s="1"/>
      <c r="X79" s="1"/>
      <c r="Y79" s="1"/>
    </row>
    <row r="80" spans="1:30">
      <c r="A80" s="1">
        <v>4</v>
      </c>
      <c r="B80" s="1">
        <f ca="1">IF(OFFSET(F39,$A80,0)="","",ROUND(SUM(OFFSET($F39:F39,$A80,0)),0))</f>
        <v>2346</v>
      </c>
      <c r="C80" s="1">
        <f ca="1">IF(OFFSET(G39,$A80,0)="","",ROUND(SUM(OFFSET($F39:G39,$A80,0)),0))</f>
        <v>7037</v>
      </c>
      <c r="D80" s="1">
        <f ca="1">IF(OFFSET(H39,$A80,0)="","",ROUND(SUM(OFFSET($F39:H39,$A80,0)),0))</f>
        <v>14075</v>
      </c>
      <c r="E80" s="1">
        <f ca="1">IF(OFFSET(I39,$A80,0)="","",ROUND(SUM(OFFSET($F39:I39,$A80,0)),0))</f>
        <v>23458</v>
      </c>
      <c r="F80" s="1">
        <f ca="1">IF(OFFSET(J39,$A80,0)="","",ROUND(SUM(OFFSET($F39:J39,$A80,0)),0))</f>
        <v>35187</v>
      </c>
      <c r="G80" s="1">
        <f ca="1">IF(OFFSET(K39,$A80,0)="","",ROUND(SUM(OFFSET($F39:K39,$A80,0)),0))</f>
        <v>49261</v>
      </c>
      <c r="H80" s="1">
        <f ca="1">IF(OFFSET(L39,$A80,0)="","",ROUND(SUM(OFFSET($F39:L39,$A80,0)),0))</f>
        <v>65682</v>
      </c>
      <c r="I80" s="1">
        <f ca="1">IF(OFFSET(M39,$A80,0)="","",ROUND(SUM(OFFSET($F39:M39,$A80,0)),0))</f>
        <v>84448</v>
      </c>
      <c r="J80" s="1">
        <f ca="1">IF(OFFSET(N39,$A80,0)="","",ROUND(SUM(OFFSET($F39:N39,$A80,0)),0))</f>
        <v>105560</v>
      </c>
      <c r="K80" s="1" t="str">
        <f ca="1">IF(OFFSET(O39,$A80,0)="","",ROUND(SUM(OFFSET($F39:O39,$A80,0)),0))</f>
        <v/>
      </c>
      <c r="L80" s="1" t="str">
        <f ca="1">IF(OFFSET(P39,$A80,0)="","",ROUND(SUM(OFFSET($F39:P39,$A80,0)),0))</f>
        <v/>
      </c>
      <c r="M80" s="1" t="str">
        <f ca="1">IF(OFFSET(Q39,$A80,0)="","",ROUND(SUM(OFFSET($F39:Q39,$A80,0)),0))</f>
        <v/>
      </c>
      <c r="N80" s="1" t="str">
        <f ca="1">IF(OFFSET(R39,$A80,0)="","",ROUND(SUM(OFFSET($F39:R39,$A80,0)),0))</f>
        <v/>
      </c>
      <c r="O80" s="1" t="str">
        <f ca="1">IF(OFFSET(S39,$A80,0)="","",ROUND(SUM(OFFSET($F39:S39,$A80,0)),0))</f>
        <v/>
      </c>
      <c r="P80" s="1" t="str">
        <f ca="1">IF(OFFSET(T39,$A80,0)="","",ROUND(SUM(OFFSET($F39:T39,$A80,0)),0))</f>
        <v/>
      </c>
      <c r="Q80" s="1" t="str">
        <f ca="1">IF(OFFSET(U39,$A80,0)="","",ROUND(SUM(OFFSET($F39:U39,$A80,0)),0))</f>
        <v/>
      </c>
      <c r="R80" s="1" t="str">
        <f ca="1">IF(OFFSET(V39,$A80,0)="","",ROUND(SUM(OFFSET($F39:V39,$A80,0)),0))</f>
        <v/>
      </c>
      <c r="S80" s="1" t="str">
        <f ca="1">IF(OFFSET(W39,$A80,0)="","",ROUND(SUM(OFFSET($F39:W39,$A80,0)),0))</f>
        <v/>
      </c>
      <c r="T80" s="1" t="str">
        <f ca="1">IF(OFFSET(X39,$A80,0)="","",ROUND(SUM(OFFSET($F39:X39,$A80,0)),0))</f>
        <v/>
      </c>
      <c r="U80" s="1" t="str">
        <f ca="1">IF(OFFSET(Z39,$A80,0)="","",SUM(OFFSET($F39:Z39,$A80,0)))</f>
        <v/>
      </c>
      <c r="V80" s="1"/>
      <c r="W80" s="1"/>
      <c r="X80" s="1"/>
      <c r="Y80" s="1"/>
    </row>
    <row r="81" spans="1:25">
      <c r="A81" s="1">
        <v>5</v>
      </c>
      <c r="B81" s="1">
        <f ca="1">IF(OFFSET(F40,$A81,0)="","",ROUND(SUM(OFFSET($F40:F40,$A81,0)),0))</f>
        <v>1971</v>
      </c>
      <c r="C81" s="1">
        <f ca="1">IF(OFFSET(G40,$A81,0)="","",ROUND(SUM(OFFSET($F40:G40,$A81,0)),0))</f>
        <v>5913</v>
      </c>
      <c r="D81" s="1">
        <f ca="1">IF(OFFSET(H40,$A81,0)="","",ROUND(SUM(OFFSET($F40:H40,$A81,0)),0))</f>
        <v>11826</v>
      </c>
      <c r="E81" s="1">
        <f ca="1">IF(OFFSET(I40,$A81,0)="","",ROUND(SUM(OFFSET($F40:I40,$A81,0)),0))</f>
        <v>19711</v>
      </c>
      <c r="F81" s="1">
        <f ca="1">IF(OFFSET(J40,$A81,0)="","",ROUND(SUM(OFFSET($F40:J40,$A81,0)),0))</f>
        <v>29566</v>
      </c>
      <c r="G81" s="1">
        <f ca="1">IF(OFFSET(K40,$A81,0)="","",ROUND(SUM(OFFSET($F40:K40,$A81,0)),0))</f>
        <v>41393</v>
      </c>
      <c r="H81" s="1">
        <f ca="1">IF(OFFSET(L40,$A81,0)="","",ROUND(SUM(OFFSET($F40:L40,$A81,0)),0))</f>
        <v>55190</v>
      </c>
      <c r="I81" s="1">
        <f ca="1">IF(OFFSET(M40,$A81,0)="","",ROUND(SUM(OFFSET($F40:M40,$A81,0)),0))</f>
        <v>70959</v>
      </c>
      <c r="J81" s="1">
        <f ca="1">IF(OFFSET(N40,$A81,0)="","",ROUND(SUM(OFFSET($F40:N40,$A81,0)),0))</f>
        <v>88698</v>
      </c>
      <c r="K81" s="1">
        <f ca="1">IF(OFFSET(O40,$A81,0)="","",ROUND(SUM(OFFSET($F40:O40,$A81,0)),0))</f>
        <v>108409</v>
      </c>
      <c r="L81" s="1">
        <f ca="1">IF(OFFSET(P40,$A81,0)="","",ROUND(SUM(OFFSET($F40:P40,$A81,0)),0))</f>
        <v>130091</v>
      </c>
      <c r="M81" s="1">
        <f ca="1">IF(OFFSET(Q40,$A81,0)="","",ROUND(SUM(OFFSET($F40:Q40,$A81,0)),0))</f>
        <v>153744</v>
      </c>
      <c r="N81" s="1">
        <f ca="1">IF(OFFSET(R40,$A81,0)="","",ROUND(SUM(OFFSET($F40:R40,$A81,0)),0))</f>
        <v>179368</v>
      </c>
      <c r="O81" s="1">
        <f ca="1">IF(OFFSET(S40,$A81,0)="","",ROUND(SUM(OFFSET($F40:S40,$A81,0)),0))</f>
        <v>206963</v>
      </c>
      <c r="P81" s="1" t="str">
        <f ca="1">IF(OFFSET(T40,$A81,0)="","",ROUND(SUM(OFFSET($F40:T40,$A81,0)),0))</f>
        <v/>
      </c>
      <c r="Q81" s="1" t="str">
        <f ca="1">IF(OFFSET(U40,$A81,0)="","",ROUND(SUM(OFFSET($F40:U40,$A81,0)),0))</f>
        <v/>
      </c>
      <c r="R81" s="1" t="str">
        <f ca="1">IF(OFFSET(V40,$A81,0)="","",ROUND(SUM(OFFSET($F40:V40,$A81,0)),0))</f>
        <v/>
      </c>
      <c r="S81" s="1" t="str">
        <f ca="1">IF(OFFSET(W40,$A81,0)="","",ROUND(SUM(OFFSET($F40:W40,$A81,0)),0))</f>
        <v/>
      </c>
      <c r="T81" s="1" t="str">
        <f ca="1">IF(OFFSET(X40,$A81,0)="","",ROUND(SUM(OFFSET($F40:X40,$A81,0)),0))</f>
        <v/>
      </c>
      <c r="U81" s="1" t="str">
        <f ca="1">IF(OFFSET(Z40,$A81,0)="","",SUM(OFFSET($F40:Z40,$A81,0)))</f>
        <v/>
      </c>
      <c r="V81" s="1"/>
      <c r="W81" s="1"/>
      <c r="X81" s="1"/>
      <c r="Y81" s="1"/>
    </row>
    <row r="82" spans="1:25">
      <c r="A82" s="1">
        <v>6</v>
      </c>
      <c r="B82" s="1">
        <f ca="1">IF(OFFSET(F41,$A82,0)="","",ROUND(SUM(OFFSET($F41:F41,$A82,0)),0))</f>
        <v>2453</v>
      </c>
      <c r="C82" s="1">
        <f ca="1">IF(OFFSET(G41,$A82,0)="","",ROUND(SUM(OFFSET($F41:G41,$A82,0)),0))</f>
        <v>7359</v>
      </c>
      <c r="D82" s="1">
        <f ca="1">IF(OFFSET(H41,$A82,0)="","",ROUND(SUM(OFFSET($F41:H41,$A82,0)),0))</f>
        <v>14718</v>
      </c>
      <c r="E82" s="1">
        <f ca="1">IF(OFFSET(I41,$A82,0)="","",ROUND(SUM(OFFSET($F41:I41,$A82,0)),0))</f>
        <v>24531</v>
      </c>
      <c r="F82" s="1">
        <f ca="1">IF(OFFSET(J41,$A82,0)="","",ROUND(SUM(OFFSET($F41:J41,$A82,0)),0))</f>
        <v>36796</v>
      </c>
      <c r="G82" s="1">
        <f ca="1">IF(OFFSET(K41,$A82,0)="","",ROUND(SUM(OFFSET($F41:K41,$A82,0)),0))</f>
        <v>51515</v>
      </c>
      <c r="H82" s="1">
        <f ca="1">IF(OFFSET(L41,$A82,0)="","",ROUND(SUM(OFFSET($F41:L41,$A82,0)),0))</f>
        <v>68686</v>
      </c>
      <c r="I82" s="1">
        <f ca="1">IF(OFFSET(M41,$A82,0)="","",ROUND(SUM(OFFSET($F41:M41,$A82,0)),0))</f>
        <v>88311</v>
      </c>
      <c r="J82" s="1">
        <f ca="1">IF(OFFSET(N41,$A82,0)="","",ROUND(SUM(OFFSET($F41:N41,$A82,0)),0))</f>
        <v>110388</v>
      </c>
      <c r="K82" s="1">
        <f ca="1">IF(OFFSET(O41,$A82,0)="","",ROUND(SUM(OFFSET($F41:O41,$A82,0)),0))</f>
        <v>134919</v>
      </c>
      <c r="L82" s="1">
        <f ca="1">IF(OFFSET(P41,$A82,0)="","",ROUND(SUM(OFFSET($F41:P41,$A82,0)),0))</f>
        <v>161903</v>
      </c>
      <c r="M82" s="1">
        <f ca="1">IF(OFFSET(Q41,$A82,0)="","",ROUND(SUM(OFFSET($F41:Q41,$A82,0)),0))</f>
        <v>191340</v>
      </c>
      <c r="N82" s="1">
        <f ca="1">IF(OFFSET(R41,$A82,0)="","",ROUND(SUM(OFFSET($F41:R41,$A82,0)),0))</f>
        <v>223230</v>
      </c>
      <c r="O82" s="1">
        <f ca="1">IF(OFFSET(S41,$A82,0)="","",ROUND(SUM(OFFSET($F41:S41,$A82,0)),0))</f>
        <v>257573</v>
      </c>
      <c r="P82" s="1" t="str">
        <f ca="1">IF(OFFSET(T41,$A82,0)="","",ROUND(SUM(OFFSET($F41:T41,$A82,0)),0))</f>
        <v/>
      </c>
      <c r="Q82" s="1" t="str">
        <f ca="1">IF(OFFSET(U41,$A82,0)="","",ROUND(SUM(OFFSET($F41:U41,$A82,0)),0))</f>
        <v/>
      </c>
      <c r="R82" s="1" t="str">
        <f ca="1">IF(OFFSET(V41,$A82,0)="","",ROUND(SUM(OFFSET($F41:V41,$A82,0)),0))</f>
        <v/>
      </c>
      <c r="S82" s="1" t="str">
        <f ca="1">IF(OFFSET(W41,$A82,0)="","",ROUND(SUM(OFFSET($F41:W41,$A82,0)),0))</f>
        <v/>
      </c>
      <c r="T82" s="1" t="str">
        <f ca="1">IF(OFFSET(X41,$A82,0)="","",ROUND(SUM(OFFSET($F41:X41,$A82,0)),0))</f>
        <v/>
      </c>
      <c r="U82" s="1" t="str">
        <f ca="1">IF(OFFSET(Z41,$A82,0)="","",SUM(OFFSET($F41:Z41,$A82,0)))</f>
        <v/>
      </c>
      <c r="V82" s="1"/>
      <c r="W82" s="1"/>
      <c r="X82" s="1"/>
      <c r="Y82" s="1"/>
    </row>
    <row r="83" spans="1:25">
      <c r="A83" s="1">
        <v>7</v>
      </c>
      <c r="B83" s="1">
        <f ca="1">IF(OFFSET(F42,$A83,0)="","",ROUND(SUM(OFFSET($F42:F42,$A83,0)),0))</f>
        <v>2952</v>
      </c>
      <c r="C83" s="1">
        <f ca="1">IF(OFFSET(G42,$A83,0)="","",ROUND(SUM(OFFSET($F42:G42,$A83,0)),0))</f>
        <v>8855</v>
      </c>
      <c r="D83" s="1">
        <f ca="1">IF(OFFSET(H42,$A83,0)="","",ROUND(SUM(OFFSET($F42:H42,$A83,0)),0))</f>
        <v>17709</v>
      </c>
      <c r="E83" s="1">
        <f ca="1">IF(OFFSET(I42,$A83,0)="","",ROUND(SUM(OFFSET($F42:I42,$A83,0)),0))</f>
        <v>29516</v>
      </c>
      <c r="F83" s="1">
        <f ca="1">IF(OFFSET(J42,$A83,0)="","",ROUND(SUM(OFFSET($F42:J42,$A83,0)),0))</f>
        <v>44274</v>
      </c>
      <c r="G83" s="1">
        <f ca="1">IF(OFFSET(K42,$A83,0)="","",ROUND(SUM(OFFSET($F42:K42,$A83,0)),0))</f>
        <v>61983</v>
      </c>
      <c r="H83" s="1">
        <f ca="1">IF(OFFSET(L42,$A83,0)="","",ROUND(SUM(OFFSET($F42:L42,$A83,0)),0))</f>
        <v>82644</v>
      </c>
      <c r="I83" s="1">
        <f ca="1">IF(OFFSET(M42,$A83,0)="","",ROUND(SUM(OFFSET($F42:M42,$A83,0)),0))</f>
        <v>106257</v>
      </c>
      <c r="J83" s="1">
        <f ca="1">IF(OFFSET(N42,$A83,0)="","",ROUND(SUM(OFFSET($F42:N42,$A83,0)),0))</f>
        <v>132821</v>
      </c>
      <c r="K83" s="1">
        <f ca="1">IF(OFFSET(O42,$A83,0)="","",ROUND(SUM(OFFSET($F42:O42,$A83,0)),0))</f>
        <v>162336</v>
      </c>
      <c r="L83" s="1">
        <f ca="1">IF(OFFSET(P42,$A83,0)="","",ROUND(SUM(OFFSET($F42:P42,$A83,0)),0))</f>
        <v>194804</v>
      </c>
      <c r="M83" s="1">
        <f ca="1">IF(OFFSET(Q42,$A83,0)="","",ROUND(SUM(OFFSET($F42:Q42,$A83,0)),0))</f>
        <v>230223</v>
      </c>
      <c r="N83" s="1">
        <f ca="1">IF(OFFSET(R42,$A83,0)="","",ROUND(SUM(OFFSET($F42:R42,$A83,0)),0))</f>
        <v>268593</v>
      </c>
      <c r="O83" s="1">
        <f ca="1">IF(OFFSET(S42,$A83,0)="","",ROUND(SUM(OFFSET($F42:S42,$A83,0)),0))</f>
        <v>309915</v>
      </c>
      <c r="P83" s="1" t="str">
        <f ca="1">IF(OFFSET(T42,$A83,0)="","",ROUND(SUM(OFFSET($F42:T42,$A83,0)),0))</f>
        <v/>
      </c>
      <c r="Q83" s="1" t="str">
        <f ca="1">IF(OFFSET(U42,$A83,0)="","",ROUND(SUM(OFFSET($F42:U42,$A83,0)),0))</f>
        <v/>
      </c>
      <c r="R83" s="1" t="str">
        <f ca="1">IF(OFFSET(V42,$A83,0)="","",ROUND(SUM(OFFSET($F42:V42,$A83,0)),0))</f>
        <v/>
      </c>
      <c r="S83" s="1" t="str">
        <f ca="1">IF(OFFSET(W42,$A83,0)="","",ROUND(SUM(OFFSET($F42:W42,$A83,0)),0))</f>
        <v/>
      </c>
      <c r="T83" s="1" t="str">
        <f ca="1">IF(OFFSET(X42,$A83,0)="","",ROUND(SUM(OFFSET($F42:X42,$A83,0)),0))</f>
        <v/>
      </c>
      <c r="U83" s="1" t="str">
        <f ca="1">IF(OFFSET(Z42,$A83,0)="","",SUM(OFFSET($F42:Z42,$A83,0)))</f>
        <v/>
      </c>
      <c r="V83" s="1"/>
      <c r="W83" s="1"/>
      <c r="X83" s="1"/>
      <c r="Y83" s="1"/>
    </row>
    <row r="84" spans="1:25">
      <c r="A84" s="1">
        <v>8</v>
      </c>
      <c r="B84" s="1">
        <f ca="1">IF(OFFSET(F43,$A84,0)="","",ROUND(SUM(OFFSET($F43:F43,$A84,0)),0))</f>
        <v>2553</v>
      </c>
      <c r="C84" s="1">
        <f ca="1">IF(OFFSET(G43,$A84,0)="","",ROUND(SUM(OFFSET($F43:G43,$A84,0)),0))</f>
        <v>7658</v>
      </c>
      <c r="D84" s="1">
        <f ca="1">IF(OFFSET(H43,$A84,0)="","",ROUND(SUM(OFFSET($F43:H43,$A84,0)),0))</f>
        <v>15317</v>
      </c>
      <c r="E84" s="1">
        <f ca="1">IF(OFFSET(I43,$A84,0)="","",ROUND(SUM(OFFSET($F43:I43,$A84,0)),0))</f>
        <v>25528</v>
      </c>
      <c r="F84" s="1">
        <f ca="1">IF(OFFSET(J43,$A84,0)="","",ROUND(SUM(OFFSET($F43:J43,$A84,0)),0))</f>
        <v>38292</v>
      </c>
      <c r="G84" s="1">
        <f ca="1">IF(OFFSET(K43,$A84,0)="","",ROUND(SUM(OFFSET($F43:K43,$A84,0)),0))</f>
        <v>53609</v>
      </c>
      <c r="H84" s="1">
        <f ca="1">IF(OFFSET(L43,$A84,0)="","",ROUND(SUM(OFFSET($F43:L43,$A84,0)),0))</f>
        <v>71478</v>
      </c>
      <c r="I84" s="1">
        <f ca="1">IF(OFFSET(M43,$A84,0)="","",ROUND(SUM(OFFSET($F43:M43,$A84,0)),0))</f>
        <v>91900</v>
      </c>
      <c r="J84" s="1">
        <f ca="1">IF(OFFSET(N43,$A84,0)="","",ROUND(SUM(OFFSET($F43:N43,$A84,0)),0))</f>
        <v>114876</v>
      </c>
      <c r="K84" s="1">
        <f ca="1">IF(OFFSET(O43,$A84,0)="","",ROUND(SUM(OFFSET($F43:O43,$A84,0)),0))</f>
        <v>140403</v>
      </c>
      <c r="L84" s="1">
        <f ca="1">IF(OFFSET(P43,$A84,0)="","",ROUND(SUM(OFFSET($F43:P43,$A84,0)),0))</f>
        <v>168484</v>
      </c>
      <c r="M84" s="1">
        <f ca="1">IF(OFFSET(Q43,$A84,0)="","",ROUND(SUM(OFFSET($F43:Q43,$A84,0)),0))</f>
        <v>199118</v>
      </c>
      <c r="N84" s="1">
        <f ca="1">IF(OFFSET(R43,$A84,0)="","",ROUND(SUM(OFFSET($F43:R43,$A84,0)),0))</f>
        <v>232304</v>
      </c>
      <c r="O84" s="1">
        <f ca="1">IF(OFFSET(S43,$A84,0)="","",ROUND(SUM(OFFSET($F43:S43,$A84,0)),0))</f>
        <v>268043</v>
      </c>
      <c r="P84" s="1">
        <f ca="1">IF(OFFSET(T43,$A84,0)="","",ROUND(SUM(OFFSET($F43:T43,$A84,0)),0))</f>
        <v>306335</v>
      </c>
      <c r="Q84" s="1">
        <f ca="1">IF(OFFSET(U43,$A84,0)="","",ROUND(SUM(OFFSET($F43:U43,$A84,0)),0))</f>
        <v>347179</v>
      </c>
      <c r="R84" s="1">
        <f ca="1">IF(OFFSET(V43,$A84,0)="","",ROUND(SUM(OFFSET($F43:V43,$A84,0)),0))</f>
        <v>390577</v>
      </c>
      <c r="S84" s="1">
        <f ca="1">IF(OFFSET(W43,$A84,0)="","",ROUND(SUM(OFFSET($F43:W43,$A84,0)),0))</f>
        <v>436527</v>
      </c>
      <c r="T84" s="1">
        <f ca="1">IF(OFFSET(X43,$A84,0)="","",ROUND(SUM(OFFSET($F43:X43,$A84,0)),0))</f>
        <v>485030</v>
      </c>
      <c r="U84" s="1" t="str">
        <f ca="1">IF(OFFSET(Z43,$A84,0)="","",SUM(OFFSET($F43:Z43,$A84,0)))</f>
        <v/>
      </c>
      <c r="V84" s="1"/>
      <c r="W84" s="1"/>
      <c r="X84" s="1"/>
      <c r="Y84" s="1"/>
    </row>
    <row r="85" spans="1:25">
      <c r="A85" s="1">
        <v>9</v>
      </c>
      <c r="B85" s="1">
        <f ca="1">IF(OFFSET(F44,$A85,0)="","",ROUND(SUM(OFFSET($F44:F44,$A85,0)),0))</f>
        <v>2940</v>
      </c>
      <c r="C85" s="1">
        <f ca="1">IF(OFFSET(G44,$A85,0)="","",ROUND(SUM(OFFSET($F44:G44,$A85,0)),0))</f>
        <v>8821</v>
      </c>
      <c r="D85" s="1">
        <f ca="1">IF(OFFSET(H44,$A85,0)="","",ROUND(SUM(OFFSET($F44:H44,$A85,0)),0))</f>
        <v>17642</v>
      </c>
      <c r="E85" s="1">
        <f ca="1">IF(OFFSET(I44,$A85,0)="","",ROUND(SUM(OFFSET($F44:I44,$A85,0)),0))</f>
        <v>29403</v>
      </c>
      <c r="F85" s="1">
        <f ca="1">IF(OFFSET(J44,$A85,0)="","",ROUND(SUM(OFFSET($F44:J44,$A85,0)),0))</f>
        <v>44105</v>
      </c>
      <c r="G85" s="1">
        <f ca="1">IF(OFFSET(K44,$A85,0)="","",ROUND(SUM(OFFSET($F44:K44,$A85,0)),0))</f>
        <v>61747</v>
      </c>
      <c r="H85" s="1">
        <f ca="1">IF(OFFSET(L44,$A85,0)="","",ROUND(SUM(OFFSET($F44:L44,$A85,0)),0))</f>
        <v>82329</v>
      </c>
      <c r="I85" s="1">
        <f ca="1">IF(OFFSET(M44,$A85,0)="","",ROUND(SUM(OFFSET($F44:M44,$A85,0)),0))</f>
        <v>105851</v>
      </c>
      <c r="J85" s="1">
        <f ca="1">IF(OFFSET(N44,$A85,0)="","",ROUND(SUM(OFFSET($F44:N44,$A85,0)),0))</f>
        <v>132314</v>
      </c>
      <c r="K85" s="1">
        <f ca="1">IF(OFFSET(O44,$A85,0)="","",ROUND(SUM(OFFSET($F44:O44,$A85,0)),0))</f>
        <v>161717</v>
      </c>
      <c r="L85" s="1">
        <f ca="1">IF(OFFSET(P44,$A85,0)="","",ROUND(SUM(OFFSET($F44:P44,$A85,0)),0))</f>
        <v>194061</v>
      </c>
      <c r="M85" s="1">
        <f ca="1">IF(OFFSET(Q44,$A85,0)="","",ROUND(SUM(OFFSET($F44:Q44,$A85,0)),0))</f>
        <v>229345</v>
      </c>
      <c r="N85" s="1">
        <f ca="1">IF(OFFSET(R44,$A85,0)="","",ROUND(SUM(OFFSET($F44:R44,$A85,0)),0))</f>
        <v>267569</v>
      </c>
      <c r="O85" s="1">
        <f ca="1">IF(OFFSET(S44,$A85,0)="","",ROUND(SUM(OFFSET($F44:S44,$A85,0)),0))</f>
        <v>308733</v>
      </c>
      <c r="P85" s="1">
        <f ca="1">IF(OFFSET(T44,$A85,0)="","",ROUND(SUM(OFFSET($F44:T44,$A85,0)),0))</f>
        <v>352838</v>
      </c>
      <c r="Q85" s="1">
        <f ca="1">IF(OFFSET(U44,$A85,0)="","",ROUND(SUM(OFFSET($F44:U44,$A85,0)),0))</f>
        <v>399883</v>
      </c>
      <c r="R85" s="1">
        <f ca="1">IF(OFFSET(V44,$A85,0)="","",ROUND(SUM(OFFSET($F44:V44,$A85,0)),0))</f>
        <v>449868</v>
      </c>
      <c r="S85" s="1">
        <f ca="1">IF(OFFSET(W44,$A85,0)="","",ROUND(SUM(OFFSET($F44:W44,$A85,0)),0))</f>
        <v>502794</v>
      </c>
      <c r="T85" s="1">
        <f ca="1">IF(OFFSET(X44,$A85,0)="","",ROUND(SUM(OFFSET($F44:X44,$A85,0)),0))</f>
        <v>558660</v>
      </c>
      <c r="U85" s="1" t="str">
        <f ca="1">IF(OFFSET(Z44,$A85,0)="","",SUM(OFFSET($F44:Z44,$A85,0)))</f>
        <v/>
      </c>
      <c r="V85" s="1"/>
      <c r="W85" s="1"/>
      <c r="X85" s="1"/>
      <c r="Y85" s="1"/>
    </row>
    <row r="86" spans="1:25">
      <c r="A86" s="1">
        <v>10</v>
      </c>
      <c r="B86" s="1">
        <f ca="1">IF(OFFSET(F45,$A86,0)="","",ROUND(SUM(OFFSET($F45:F45,$A86,0)),0))</f>
        <v>3337</v>
      </c>
      <c r="C86" s="1">
        <f ca="1">IF(OFFSET(G45,$A86,0)="","",ROUND(SUM(OFFSET($F45:G45,$A86,0)),0))</f>
        <v>10010</v>
      </c>
      <c r="D86" s="1">
        <f ca="1">IF(OFFSET(H45,$A86,0)="","",ROUND(SUM(OFFSET($F45:H45,$A86,0)),0))</f>
        <v>20020</v>
      </c>
      <c r="E86" s="1">
        <f ca="1">IF(OFFSET(I45,$A86,0)="","",ROUND(SUM(OFFSET($F45:I45,$A86,0)),0))</f>
        <v>33366</v>
      </c>
      <c r="F86" s="1">
        <f ca="1">IF(OFFSET(J45,$A86,0)="","",ROUND(SUM(OFFSET($F45:J45,$A86,0)),0))</f>
        <v>50049</v>
      </c>
      <c r="G86" s="1">
        <f ca="1">IF(OFFSET(K45,$A86,0)="","",ROUND(SUM(OFFSET($F45:K45,$A86,0)),0))</f>
        <v>70069</v>
      </c>
      <c r="H86" s="1">
        <f ca="1">IF(OFFSET(L45,$A86,0)="","",ROUND(SUM(OFFSET($F45:L45,$A86,0)),0))</f>
        <v>93426</v>
      </c>
      <c r="I86" s="1">
        <f ca="1">IF(OFFSET(M45,$A86,0)="","",ROUND(SUM(OFFSET($F45:M45,$A86,0)),0))</f>
        <v>120119</v>
      </c>
      <c r="J86" s="1">
        <f ca="1">IF(OFFSET(N45,$A86,0)="","",ROUND(SUM(OFFSET($F45:N45,$A86,0)),0))</f>
        <v>150148</v>
      </c>
      <c r="K86" s="1">
        <f ca="1">IF(OFFSET(O45,$A86,0)="","",ROUND(SUM(OFFSET($F45:O45,$A86,0)),0))</f>
        <v>183515</v>
      </c>
      <c r="L86" s="1">
        <f ca="1">IF(OFFSET(P45,$A86,0)="","",ROUND(SUM(OFFSET($F45:P45,$A86,0)),0))</f>
        <v>220218</v>
      </c>
      <c r="M86" s="1">
        <f ca="1">IF(OFFSET(Q45,$A86,0)="","",ROUND(SUM(OFFSET($F45:Q45,$A86,0)),0))</f>
        <v>260257</v>
      </c>
      <c r="N86" s="1">
        <f ca="1">IF(OFFSET(R45,$A86,0)="","",ROUND(SUM(OFFSET($F45:R45,$A86,0)),0))</f>
        <v>303633</v>
      </c>
      <c r="O86" s="1">
        <f ca="1">IF(OFFSET(S45,$A86,0)="","",ROUND(SUM(OFFSET($F45:S45,$A86,0)),0))</f>
        <v>350346</v>
      </c>
      <c r="P86" s="1">
        <f ca="1">IF(OFFSET(T45,$A86,0)="","",ROUND(SUM(OFFSET($F45:T45,$A86,0)),0))</f>
        <v>400396</v>
      </c>
      <c r="Q86" s="1">
        <f ca="1">IF(OFFSET(U45,$A86,0)="","",ROUND(SUM(OFFSET($F45:U45,$A86,0)),0))</f>
        <v>453782</v>
      </c>
      <c r="R86" s="1">
        <f ca="1">IF(OFFSET(V45,$A86,0)="","",ROUND(SUM(OFFSET($F45:V45,$A86,0)),0))</f>
        <v>510505</v>
      </c>
      <c r="S86" s="1">
        <f ca="1">IF(OFFSET(W45,$A86,0)="","",ROUND(SUM(OFFSET($F45:W45,$A86,0)),0))</f>
        <v>570564</v>
      </c>
      <c r="T86" s="1">
        <f ca="1">IF(OFFSET(X45,$A86,0)="","",ROUND(SUM(OFFSET($F45:X45,$A86,0)),0))</f>
        <v>633960</v>
      </c>
      <c r="U86" s="1" t="str">
        <f ca="1">IF(OFFSET(Z45,$A86,0)="","",SUM(OFFSET($F45:Z45,$A86,0)))</f>
        <v/>
      </c>
      <c r="V86" s="1"/>
      <c r="W86" s="1"/>
      <c r="X86" s="1"/>
      <c r="Y86" s="1"/>
    </row>
    <row r="87" spans="1:25">
      <c r="A87" s="1">
        <v>11</v>
      </c>
      <c r="B87" s="6">
        <f ca="1">IF(OFFSET(F46,$A87,0)="","",ROUND(SUM(OFFSET($F46:F46,$A87,0)),0))</f>
        <v>3741</v>
      </c>
      <c r="C87" s="1">
        <f ca="1">IF(OFFSET(G46,$A87,0)="","",ROUND(SUM(OFFSET($F46:G46,$A87,0)),0))</f>
        <v>11223</v>
      </c>
      <c r="D87" s="1">
        <f ca="1">IF(OFFSET(H46,$A87,0)="","",ROUND(SUM(OFFSET($F46:H46,$A87,0)),0))</f>
        <v>22445</v>
      </c>
      <c r="E87" s="1">
        <f ca="1">IF(OFFSET(I46,$A87,0)="","",ROUND(SUM(OFFSET($F46:I46,$A87,0)),0))</f>
        <v>37409</v>
      </c>
      <c r="F87" s="1">
        <f ca="1">IF(OFFSET(J46,$A87,0)="","",ROUND(SUM(OFFSET($F46:J46,$A87,0)),0))</f>
        <v>56113</v>
      </c>
      <c r="G87" s="1">
        <f ca="1">IF(OFFSET(K46,$A87,0)="","",ROUND(SUM(OFFSET($F46:K46,$A87,0)),0))</f>
        <v>78559</v>
      </c>
      <c r="H87" s="1">
        <f ca="1">IF(OFFSET(L46,$A87,0)="","",ROUND(SUM(OFFSET($F46:L46,$A87,0)),0))</f>
        <v>104745</v>
      </c>
      <c r="I87" s="1">
        <f ca="1">IF(OFFSET(M46,$A87,0)="","",ROUND(SUM(OFFSET($F46:M46,$A87,0)),0))</f>
        <v>134672</v>
      </c>
      <c r="J87" s="1">
        <f ca="1">IF(OFFSET(N46,$A87,0)="","",ROUND(SUM(OFFSET($F46:N46,$A87,0)),0))</f>
        <v>168340</v>
      </c>
      <c r="K87" s="1">
        <f ca="1">IF(OFFSET(O46,$A87,0)="","",ROUND(SUM(OFFSET($F46:O46,$A87,0)),0))</f>
        <v>205749</v>
      </c>
      <c r="L87" s="1">
        <f ca="1">IF(OFFSET(P46,$A87,0)="","",ROUND(SUM(OFFSET($F46:P46,$A87,0)),0))</f>
        <v>246899</v>
      </c>
      <c r="M87" s="1">
        <f ca="1">IF(OFFSET(Q46,$A87,0)="","",ROUND(SUM(OFFSET($F46:Q46,$A87,0)),0))</f>
        <v>291790</v>
      </c>
      <c r="N87" s="1">
        <f ca="1">IF(OFFSET(R46,$A87,0)="","",ROUND(SUM(OFFSET($F46:R46,$A87,0)),0))</f>
        <v>340421</v>
      </c>
      <c r="O87" s="1">
        <f ca="1">IF(OFFSET(S46,$A87,0)="","",ROUND(SUM(OFFSET($F46:S46,$A87,0)),0))</f>
        <v>392794</v>
      </c>
      <c r="P87" s="1">
        <f ca="1">IF(OFFSET(T46,$A87,0)="","",ROUND(SUM(OFFSET($F46:T46,$A87,0)),0))</f>
        <v>448907</v>
      </c>
      <c r="Q87" s="1">
        <f ca="1">IF(OFFSET(U46,$A87,0)="","",ROUND(SUM(OFFSET($F46:U46,$A87,0)),0))</f>
        <v>508762</v>
      </c>
      <c r="R87" s="1">
        <f ca="1">IF(OFFSET(V46,$A87,0)="","",ROUND(SUM(OFFSET($F46:V46,$A87,0)),0))</f>
        <v>572357</v>
      </c>
      <c r="S87" s="1">
        <f ca="1">IF(OFFSET(W46,$A87,0)="","",ROUND(SUM(OFFSET($F46:W46,$A87,0)),0))</f>
        <v>639693</v>
      </c>
      <c r="T87" s="1">
        <f ca="1">IF(OFFSET(X46,$A87,0)="","",ROUND(SUM(OFFSET($F46:X46,$A87,0)),0))</f>
        <v>710770</v>
      </c>
      <c r="U87" s="1"/>
      <c r="V87" s="1"/>
      <c r="W87" s="1"/>
      <c r="X87" s="1"/>
      <c r="Y87" s="1"/>
    </row>
    <row r="88" spans="1:25">
      <c r="A88" s="1">
        <v>12</v>
      </c>
      <c r="B88" s="6">
        <f ca="1">IF(OFFSET(F47,$A88,0)="","",ROUND(SUM(OFFSET($F47:F47,$A88,0)),0))</f>
        <v>4153</v>
      </c>
      <c r="C88" s="1">
        <f ca="1">IF(OFFSET(G47,$A88,0)="","",ROUND(SUM(OFFSET($F47:G47,$A88,0)),0))</f>
        <v>12458</v>
      </c>
      <c r="D88" s="1">
        <f ca="1">IF(OFFSET(H47,$A88,0)="","",ROUND(SUM(OFFSET($F47:H47,$A88,0)),0))</f>
        <v>24916</v>
      </c>
      <c r="E88" s="1">
        <f ca="1">IF(OFFSET(I47,$A88,0)="","",ROUND(SUM(OFFSET($F47:I47,$A88,0)),0))</f>
        <v>41526</v>
      </c>
      <c r="F88" s="1">
        <f ca="1">IF(OFFSET(J47,$A88,0)="","",ROUND(SUM(OFFSET($F47:J47,$A88,0)),0))</f>
        <v>62289</v>
      </c>
      <c r="G88" s="1">
        <f ca="1">IF(OFFSET(K47,$A88,0)="","",ROUND(SUM(OFFSET($F47:K47,$A88,0)),0))</f>
        <v>87205</v>
      </c>
      <c r="H88" s="1">
        <f ca="1">IF(OFFSET(L47,$A88,0)="","",ROUND(SUM(OFFSET($F47:L47,$A88,0)),0))</f>
        <v>116274</v>
      </c>
      <c r="I88" s="1">
        <f ca="1">IF(OFFSET(M47,$A88,0)="","",ROUND(SUM(OFFSET($F47:M47,$A88,0)),0))</f>
        <v>149495</v>
      </c>
      <c r="J88" s="1">
        <f ca="1">IF(OFFSET(N47,$A88,0)="","",ROUND(SUM(OFFSET($F47:N47,$A88,0)),0))</f>
        <v>186868</v>
      </c>
      <c r="K88" s="1">
        <f ca="1">IF(OFFSET(O47,$A88,0)="","",ROUND(SUM(OFFSET($F47:O47,$A88,0)),0))</f>
        <v>228395</v>
      </c>
      <c r="L88" s="1">
        <f ca="1">IF(OFFSET(P47,$A88,0)="","",ROUND(SUM(OFFSET($F47:P47,$A88,0)),0))</f>
        <v>274074</v>
      </c>
      <c r="M88" s="1">
        <f ca="1">IF(OFFSET(Q47,$A88,0)="","",ROUND(SUM(OFFSET($F47:Q47,$A88,0)),0))</f>
        <v>323905</v>
      </c>
      <c r="N88" s="1">
        <f ca="1">IF(OFFSET(R47,$A88,0)="","",ROUND(SUM(OFFSET($F47:R47,$A88,0)),0))</f>
        <v>377889</v>
      </c>
      <c r="O88" s="1">
        <f ca="1">IF(OFFSET(S47,$A88,0)="","",ROUND(SUM(OFFSET($F47:S47,$A88,0)),0))</f>
        <v>436026</v>
      </c>
      <c r="P88" s="1">
        <f ca="1">IF(OFFSET(T47,$A88,0)="","",ROUND(SUM(OFFSET($F47:T47,$A88,0)),0))</f>
        <v>498316</v>
      </c>
      <c r="Q88" s="1">
        <f ca="1">IF(OFFSET(U47,$A88,0)="","",ROUND(SUM(OFFSET($F47:U47,$A88,0)),0))</f>
        <v>564758</v>
      </c>
      <c r="R88" s="1">
        <f ca="1">IF(OFFSET(V47,$A88,0)="","",ROUND(SUM(OFFSET($F47:V47,$A88,0)),0))</f>
        <v>635353</v>
      </c>
      <c r="S88" s="1">
        <f ca="1">IF(OFFSET(W47,$A88,0)="","",ROUND(SUM(OFFSET($F47:W47,$A88,0)),0))</f>
        <v>710100</v>
      </c>
      <c r="T88" s="1">
        <f ca="1">IF(OFFSET(X47,$A88,0)="","",ROUND(SUM(OFFSET($F47:X47,$A88,0)),0))</f>
        <v>789000</v>
      </c>
      <c r="U88" s="1"/>
      <c r="V88" s="1"/>
      <c r="W88" s="1"/>
      <c r="X88" s="1"/>
      <c r="Y88" s="1"/>
    </row>
    <row r="89" spans="1:25">
      <c r="A89" s="1">
        <v>13</v>
      </c>
      <c r="B89" s="6">
        <f ca="1">IF(OFFSET(F48,$A89,0)="","",ROUND(SUM(OFFSET($F48:F48,$A89,0)),0))</f>
        <v>4571</v>
      </c>
      <c r="C89" s="1">
        <f ca="1">IF(OFFSET(G48,$A89,0)="","",ROUND(SUM(OFFSET($F48:G48,$A89,0)),0))</f>
        <v>13714</v>
      </c>
      <c r="D89" s="1">
        <f ca="1">IF(OFFSET(H48,$A89,0)="","",ROUND(SUM(OFFSET($F48:H48,$A89,0)),0))</f>
        <v>27428</v>
      </c>
      <c r="E89" s="1">
        <f ca="1">IF(OFFSET(I48,$A89,0)="","",ROUND(SUM(OFFSET($F48:I48,$A89,0)),0))</f>
        <v>45713</v>
      </c>
      <c r="F89" s="1">
        <f ca="1">IF(OFFSET(J48,$A89,0)="","",ROUND(SUM(OFFSET($F48:J48,$A89,0)),0))</f>
        <v>68569</v>
      </c>
      <c r="G89" s="1">
        <f ca="1">IF(OFFSET(K48,$A89,0)="","",ROUND(SUM(OFFSET($F48:K48,$A89,0)),0))</f>
        <v>95997</v>
      </c>
      <c r="H89" s="1">
        <f ca="1">IF(OFFSET(L48,$A89,0)="","",ROUND(SUM(OFFSET($F48:L48,$A89,0)),0))</f>
        <v>127995</v>
      </c>
      <c r="I89" s="1">
        <f ca="1">IF(OFFSET(M48,$A89,0)="","",ROUND(SUM(OFFSET($F48:M48,$A89,0)),0))</f>
        <v>164565</v>
      </c>
      <c r="J89" s="1">
        <f ca="1">IF(OFFSET(N48,$A89,0)="","",ROUND(SUM(OFFSET($F48:N48,$A89,0)),0))</f>
        <v>205707</v>
      </c>
      <c r="K89" s="1">
        <f ca="1">IF(OFFSET(O48,$A89,0)="","",ROUND(SUM(OFFSET($F48:O48,$A89,0)),0))</f>
        <v>251419</v>
      </c>
      <c r="L89" s="1">
        <f ca="1">IF(OFFSET(P48,$A89,0)="","",ROUND(SUM(OFFSET($F48:P48,$A89,0)),0))</f>
        <v>301703</v>
      </c>
      <c r="M89" s="1">
        <f ca="1">IF(OFFSET(Q48,$A89,0)="","",ROUND(SUM(OFFSET($F48:Q48,$A89,0)),0))</f>
        <v>356559</v>
      </c>
      <c r="N89" s="1">
        <f ca="1">IF(OFFSET(R48,$A89,0)="","",ROUND(SUM(OFFSET($F48:R48,$A89,0)),0))</f>
        <v>415985</v>
      </c>
      <c r="O89" s="1">
        <f ca="1">IF(OFFSET(S48,$A89,0)="","",ROUND(SUM(OFFSET($F48:S48,$A89,0)),0))</f>
        <v>479983</v>
      </c>
      <c r="P89" s="1">
        <f ca="1">IF(OFFSET(T48,$A89,0)="","",ROUND(SUM(OFFSET($F48:T48,$A89,0)),0))</f>
        <v>548552</v>
      </c>
      <c r="Q89" s="1">
        <f ca="1">IF(OFFSET(U48,$A89,0)="","",ROUND(SUM(OFFSET($F48:U48,$A89,0)),0))</f>
        <v>621692</v>
      </c>
      <c r="R89" s="1">
        <f ca="1">IF(OFFSET(V48,$A89,0)="","",ROUND(SUM(OFFSET($F48:V48,$A89,0)),0))</f>
        <v>699403</v>
      </c>
      <c r="S89" s="1">
        <f ca="1">IF(OFFSET(W48,$A89,0)="","",ROUND(SUM(OFFSET($F48:W48,$A89,0)),0))</f>
        <v>781686</v>
      </c>
      <c r="T89" s="1">
        <f ca="1">IF(OFFSET(X48,$A89,0)="","",ROUND(SUM(OFFSET($F48:X48,$A89,0)),0))</f>
        <v>868540</v>
      </c>
      <c r="U89" s="1"/>
      <c r="V89" s="1"/>
      <c r="W89" s="1"/>
      <c r="X89" s="1"/>
      <c r="Y89" s="1"/>
    </row>
    <row r="90" spans="1:25">
      <c r="A90" s="1">
        <v>14</v>
      </c>
      <c r="B90" s="6">
        <f ca="1">IF(OFFSET(F49,$A90,0)="","",ROUND(SUM(OFFSET($F49:F49,$A90,0)),0))</f>
        <v>4996</v>
      </c>
      <c r="C90" s="1">
        <f ca="1">IF(OFFSET(G49,$A90,0)="","",ROUND(SUM(OFFSET($F49:G49,$A90,0)),0))</f>
        <v>14989</v>
      </c>
      <c r="D90" s="1">
        <f ca="1">IF(OFFSET(H49,$A90,0)="","",ROUND(SUM(OFFSET($F49:H49,$A90,0)),0))</f>
        <v>29979</v>
      </c>
      <c r="E90" s="1">
        <f ca="1">IF(OFFSET(I49,$A90,0)="","",ROUND(SUM(OFFSET($F49:I49,$A90,0)),0))</f>
        <v>49964</v>
      </c>
      <c r="F90" s="1">
        <f ca="1">IF(OFFSET(J49,$A90,0)="","",ROUND(SUM(OFFSET($F49:J49,$A90,0)),0))</f>
        <v>74946</v>
      </c>
      <c r="G90" s="1">
        <f ca="1">IF(OFFSET(K49,$A90,0)="","",ROUND(SUM(OFFSET($F49:K49,$A90,0)),0))</f>
        <v>104925</v>
      </c>
      <c r="H90" s="1">
        <f ca="1">IF(OFFSET(L49,$A90,0)="","",ROUND(SUM(OFFSET($F49:L49,$A90,0)),0))</f>
        <v>139900</v>
      </c>
      <c r="I90" s="1">
        <f ca="1">IF(OFFSET(M49,$A90,0)="","",ROUND(SUM(OFFSET($F49:M49,$A90,0)),0))</f>
        <v>179871</v>
      </c>
      <c r="J90" s="1">
        <f ca="1">IF(OFFSET(N49,$A90,0)="","",ROUND(SUM(OFFSET($F49:N49,$A90,0)),0))</f>
        <v>224839</v>
      </c>
      <c r="K90" s="1">
        <f ca="1">IF(OFFSET(O49,$A90,0)="","",ROUND(SUM(OFFSET($F49:O49,$A90,0)),0))</f>
        <v>274803</v>
      </c>
      <c r="L90" s="1">
        <f ca="1">IF(OFFSET(P49,$A90,0)="","",ROUND(SUM(OFFSET($F49:P49,$A90,0)),0))</f>
        <v>329764</v>
      </c>
      <c r="M90" s="1">
        <f ca="1">IF(OFFSET(Q49,$A90,0)="","",ROUND(SUM(OFFSET($F49:Q49,$A90,0)),0))</f>
        <v>389721</v>
      </c>
      <c r="N90" s="1">
        <f ca="1">IF(OFFSET(R49,$A90,0)="","",ROUND(SUM(OFFSET($F49:R49,$A90,0)),0))</f>
        <v>454674</v>
      </c>
      <c r="O90" s="1">
        <f ca="1">IF(OFFSET(S49,$A90,0)="","",ROUND(SUM(OFFSET($F49:S49,$A90,0)),0))</f>
        <v>524624</v>
      </c>
      <c r="P90" s="1">
        <f ca="1">IF(OFFSET(T49,$A90,0)="","",ROUND(SUM(OFFSET($F49:T49,$A90,0)),0))</f>
        <v>599571</v>
      </c>
      <c r="Q90" s="1">
        <f ca="1">IF(OFFSET(U49,$A90,0)="","",ROUND(SUM(OFFSET($F49:U49,$A90,0)),0))</f>
        <v>679513</v>
      </c>
      <c r="R90" s="1">
        <f ca="1">IF(OFFSET(V49,$A90,0)="","",ROUND(SUM(OFFSET($F49:V49,$A90,0)),0))</f>
        <v>764452</v>
      </c>
      <c r="S90" s="1">
        <f ca="1">IF(OFFSET(W49,$A90,0)="","",ROUND(SUM(OFFSET($F49:W49,$A90,0)),0))</f>
        <v>854388</v>
      </c>
      <c r="T90" s="1">
        <f ca="1">IF(OFFSET(X49,$A90,0)="","",ROUND(SUM(OFFSET($F49:X49,$A90,0)),0))</f>
        <v>949320</v>
      </c>
      <c r="U90" s="1"/>
      <c r="V90" s="1"/>
      <c r="W90" s="1"/>
      <c r="X90" s="1"/>
      <c r="Y90" s="1"/>
    </row>
    <row r="91" spans="1:25">
      <c r="A91" s="1">
        <v>15</v>
      </c>
      <c r="B91" s="6">
        <f ca="1">IF(OFFSET(F50,$A91,0)="","",ROUND(SUM(OFFSET($F50:F50,$A91,0)),0))</f>
        <v>5428</v>
      </c>
      <c r="C91" s="1">
        <f ca="1">IF(OFFSET(G50,$A91,0)="","",ROUND(SUM(OFFSET($F50:G50,$A91,0)),0))</f>
        <v>16283</v>
      </c>
      <c r="D91" s="1">
        <f ca="1">IF(OFFSET(H50,$A91,0)="","",ROUND(SUM(OFFSET($F50:H50,$A91,0)),0))</f>
        <v>32566</v>
      </c>
      <c r="E91" s="1">
        <f ca="1">IF(OFFSET(I50,$A91,0)="","",ROUND(SUM(OFFSET($F50:I50,$A91,0)),0))</f>
        <v>54277</v>
      </c>
      <c r="F91" s="1">
        <f ca="1">IF(OFFSET(J50,$A91,0)="","",ROUND(SUM(OFFSET($F50:J50,$A91,0)),0))</f>
        <v>81415</v>
      </c>
      <c r="G91" s="1">
        <f ca="1">IF(OFFSET(K50,$A91,0)="","",ROUND(SUM(OFFSET($F50:K50,$A91,0)),0))</f>
        <v>113981</v>
      </c>
      <c r="H91" s="1">
        <f ca="1">IF(OFFSET(L50,$A91,0)="","",ROUND(SUM(OFFSET($F50:L50,$A91,0)),0))</f>
        <v>151975</v>
      </c>
      <c r="I91" s="1">
        <f ca="1">IF(OFFSET(M50,$A91,0)="","",ROUND(SUM(OFFSET($F50:M50,$A91,0)),0))</f>
        <v>195397</v>
      </c>
      <c r="J91" s="1">
        <f ca="1">IF(OFFSET(N50,$A91,0)="","",ROUND(SUM(OFFSET($F50:N50,$A91,0)),0))</f>
        <v>244246</v>
      </c>
      <c r="K91" s="1">
        <f ca="1">IF(OFFSET(O50,$A91,0)="","",ROUND(SUM(OFFSET($F50:O50,$A91,0)),0))</f>
        <v>298523</v>
      </c>
      <c r="L91" s="1">
        <f ca="1">IF(OFFSET(P50,$A91,0)="","",ROUND(SUM(OFFSET($F50:P50,$A91,0)),0))</f>
        <v>358227</v>
      </c>
      <c r="M91" s="1">
        <f ca="1">IF(OFFSET(Q50,$A91,0)="","",ROUND(SUM(OFFSET($F50:Q50,$A91,0)),0))</f>
        <v>423359</v>
      </c>
      <c r="N91" s="1">
        <f ca="1">IF(OFFSET(R50,$A91,0)="","",ROUND(SUM(OFFSET($F50:R50,$A91,0)),0))</f>
        <v>493919</v>
      </c>
      <c r="O91" s="1">
        <f ca="1">IF(OFFSET(S50,$A91,0)="","",ROUND(SUM(OFFSET($F50:S50,$A91,0)),0))</f>
        <v>569907</v>
      </c>
      <c r="P91" s="1">
        <f ca="1">IF(OFFSET(T50,$A91,0)="","",ROUND(SUM(OFFSET($F50:T50,$A91,0)),0))</f>
        <v>651322</v>
      </c>
      <c r="Q91" s="1">
        <f ca="1">IF(OFFSET(U50,$A91,0)="","",ROUND(SUM(OFFSET($F50:U50,$A91,0)),0))</f>
        <v>738165</v>
      </c>
      <c r="R91" s="1">
        <f ca="1">IF(OFFSET(V50,$A91,0)="","",ROUND(SUM(OFFSET($F50:V50,$A91,0)),0))</f>
        <v>830436</v>
      </c>
      <c r="S91" s="1">
        <f ca="1">IF(OFFSET(W50,$A91,0)="","",ROUND(SUM(OFFSET($F50:W50,$A91,0)),0))</f>
        <v>928134</v>
      </c>
      <c r="T91" s="1">
        <f ca="1">IF(OFFSET(X50,$A91,0)="","",ROUND(SUM(OFFSET($F50:X50,$A91,0)),0))</f>
        <v>1031260</v>
      </c>
      <c r="U91" s="1"/>
      <c r="V91" s="1"/>
      <c r="W91" s="1"/>
      <c r="X91" s="1"/>
      <c r="Y91" s="1"/>
    </row>
    <row r="92" spans="1:25">
      <c r="A92" s="1">
        <v>16</v>
      </c>
      <c r="B92" s="6">
        <f ca="1">IF(OFFSET(F51,$A92,0)="","",ROUND(SUM(OFFSET($F51:F51,$A92,0)),0))</f>
        <v>5865</v>
      </c>
      <c r="C92" s="1">
        <f ca="1">IF(OFFSET(G51,$A92,0)="","",ROUND(SUM(OFFSET($F51:G51,$A92,0)),0))</f>
        <v>17594</v>
      </c>
      <c r="D92" s="1">
        <f ca="1">IF(OFFSET(H51,$A92,0)="","",ROUND(SUM(OFFSET($F51:H51,$A92,0)),0))</f>
        <v>35188</v>
      </c>
      <c r="E92" s="1">
        <f ca="1">IF(OFFSET(I51,$A92,0)="","",ROUND(SUM(OFFSET($F51:I51,$A92,0)),0))</f>
        <v>58647</v>
      </c>
      <c r="F92" s="1">
        <f ca="1">IF(OFFSET(J51,$A92,0)="","",ROUND(SUM(OFFSET($F51:J51,$A92,0)),0))</f>
        <v>87971</v>
      </c>
      <c r="G92" s="1">
        <f ca="1">IF(OFFSET(K51,$A92,0)="","",ROUND(SUM(OFFSET($F51:K51,$A92,0)),0))</f>
        <v>123159</v>
      </c>
      <c r="H92" s="1">
        <f ca="1">IF(OFFSET(L51,$A92,0)="","",ROUND(SUM(OFFSET($F51:L51,$A92,0)),0))</f>
        <v>164213</v>
      </c>
      <c r="I92" s="1">
        <f ca="1">IF(OFFSET(M51,$A92,0)="","",ROUND(SUM(OFFSET($F51:M51,$A92,0)),0))</f>
        <v>211131</v>
      </c>
      <c r="J92" s="1">
        <f ca="1">IF(OFFSET(N51,$A92,0)="","",ROUND(SUM(OFFSET($F51:N51,$A92,0)),0))</f>
        <v>263913</v>
      </c>
      <c r="K92" s="1">
        <f ca="1">IF(OFFSET(O51,$A92,0)="","",ROUND(SUM(OFFSET($F51:O51,$A92,0)),0))</f>
        <v>322561</v>
      </c>
      <c r="L92" s="1">
        <f ca="1">IF(OFFSET(P51,$A92,0)="","",ROUND(SUM(OFFSET($F51:P51,$A92,0)),0))</f>
        <v>387073</v>
      </c>
      <c r="M92" s="1">
        <f ca="1">IF(OFFSET(Q51,$A92,0)="","",ROUND(SUM(OFFSET($F51:Q51,$A92,0)),0))</f>
        <v>457449</v>
      </c>
      <c r="N92" s="1">
        <f ca="1">IF(OFFSET(R51,$A92,0)="","",ROUND(SUM(OFFSET($F51:R51,$A92,0)),0))</f>
        <v>533691</v>
      </c>
      <c r="O92" s="1">
        <f ca="1">IF(OFFSET(S51,$A92,0)="","",ROUND(SUM(OFFSET($F51:S51,$A92,0)),0))</f>
        <v>615797</v>
      </c>
      <c r="P92" s="1">
        <f ca="1">IF(OFFSET(T51,$A92,0)="","",ROUND(SUM(OFFSET($F51:T51,$A92,0)),0))</f>
        <v>703768</v>
      </c>
      <c r="Q92" s="1">
        <f ca="1">IF(OFFSET(U51,$A92,0)="","",ROUND(SUM(OFFSET($F51:U51,$A92,0)),0))</f>
        <v>797604</v>
      </c>
      <c r="R92" s="1">
        <f ca="1">IF(OFFSET(V51,$A92,0)="","",ROUND(SUM(OFFSET($F51:V51,$A92,0)),0))</f>
        <v>897305</v>
      </c>
      <c r="S92" s="1">
        <f ca="1">IF(OFFSET(W51,$A92,0)="","",ROUND(SUM(OFFSET($F51:W51,$A92,0)),0))</f>
        <v>1002870</v>
      </c>
      <c r="T92" s="1">
        <f ca="1">IF(OFFSET(X51,$A92,0)="","",ROUND(SUM(OFFSET($F51:X51,$A92,0)),0))</f>
        <v>1114300</v>
      </c>
      <c r="U92" s="1"/>
      <c r="V92" s="1"/>
      <c r="W92" s="1"/>
      <c r="X92" s="1"/>
      <c r="Y92" s="1"/>
    </row>
    <row r="93" spans="1:25">
      <c r="A93" s="1">
        <v>17</v>
      </c>
      <c r="B93" s="6">
        <f ca="1">IF(OFFSET(F52,$A93,0)="","",ROUND(SUM(OFFSET($F52:F52,$A93,0)),0))</f>
        <v>6629</v>
      </c>
      <c r="C93" s="1">
        <f ca="1">IF(OFFSET(G52,$A93,0)="","",ROUND(SUM(OFFSET($F52:G52,$A93,0)),0))</f>
        <v>19886</v>
      </c>
      <c r="D93" s="1">
        <f ca="1">IF(OFFSET(H52,$A93,0)="","",ROUND(SUM(OFFSET($F52:H52,$A93,0)),0))</f>
        <v>39773</v>
      </c>
      <c r="E93" s="1">
        <f ca="1">IF(OFFSET(I52,$A93,0)="","",ROUND(SUM(OFFSET($F52:I52,$A93,0)),0))</f>
        <v>66288</v>
      </c>
      <c r="F93" s="1">
        <f ca="1">IF(OFFSET(J52,$A93,0)="","",ROUND(SUM(OFFSET($F52:J52,$A93,0)),0))</f>
        <v>99431</v>
      </c>
      <c r="G93" s="1">
        <f ca="1">IF(OFFSET(K52,$A93,0)="","",ROUND(SUM(OFFSET($F52:K52,$A93,0)),0))</f>
        <v>139204</v>
      </c>
      <c r="H93" s="1">
        <f ca="1">IF(OFFSET(L52,$A93,0)="","",ROUND(SUM(OFFSET($F52:L52,$A93,0)),0))</f>
        <v>185605</v>
      </c>
      <c r="I93" s="1">
        <f ca="1">IF(OFFSET(M52,$A93,0)="","",ROUND(SUM(OFFSET($F52:M52,$A93,0)),0))</f>
        <v>238635</v>
      </c>
      <c r="J93" s="1">
        <f ca="1">IF(OFFSET(N52,$A93,0)="","",ROUND(SUM(OFFSET($F52:N52,$A93,0)),0))</f>
        <v>298294</v>
      </c>
      <c r="K93" s="1">
        <f ca="1">IF(OFFSET(O52,$A93,0)="","",ROUND(SUM(OFFSET($F52:O52,$A93,0)),0))</f>
        <v>364581</v>
      </c>
      <c r="L93" s="1">
        <f ca="1">IF(OFFSET(P52,$A93,0)="","",ROUND(SUM(OFFSET($F52:P52,$A93,0)),0))</f>
        <v>437498</v>
      </c>
      <c r="M93" s="1">
        <f ca="1">IF(OFFSET(Q52,$A93,0)="","",ROUND(SUM(OFFSET($F52:Q52,$A93,0)),0))</f>
        <v>517043</v>
      </c>
      <c r="N93" s="1">
        <f ca="1">IF(OFFSET(R52,$A93,0)="","",ROUND(SUM(OFFSET($F52:R52,$A93,0)),0))</f>
        <v>603216</v>
      </c>
      <c r="O93" s="1">
        <f ca="1">IF(OFFSET(S52,$A93,0)="","",ROUND(SUM(OFFSET($F52:S52,$A93,0)),0))</f>
        <v>696019</v>
      </c>
      <c r="P93" s="1">
        <f ca="1">IF(OFFSET(T52,$A93,0)="","",ROUND(SUM(OFFSET($F52:T52,$A93,0)),0))</f>
        <v>795450</v>
      </c>
      <c r="Q93" s="1">
        <f ca="1">IF(OFFSET(U52,$A93,0)="","",ROUND(SUM(OFFSET($F52:U52,$A93,0)),0))</f>
        <v>901510</v>
      </c>
      <c r="R93" s="1">
        <f ca="1">IF(OFFSET(V52,$A93,0)="","",ROUND(SUM(OFFSET($F52:V52,$A93,0)),0))</f>
        <v>1014199</v>
      </c>
      <c r="S93" s="1">
        <f ca="1">IF(OFFSET(W52,$A93,0)="","",ROUND(SUM(OFFSET($F52:W52,$A93,0)),0))</f>
        <v>1133516</v>
      </c>
      <c r="T93" s="1">
        <f ca="1">IF(OFFSET(X52,$A93,0)="","",ROUND(SUM(OFFSET($F52:X52,$A93,0)),0))</f>
        <v>1259463</v>
      </c>
      <c r="U93" s="1">
        <f ca="1">IF(OFFSET(Y52,$A93,0)="","",ROUND(SUM(OFFSET($F52:Y52,$A93,0)),0))</f>
        <v>1392038</v>
      </c>
      <c r="V93" s="1">
        <f ca="1">IF(OFFSET(Z52,$A93,0)="","",ROUND(SUM(OFFSET($F52:Z52,$A93,0)),0))</f>
        <v>1531241</v>
      </c>
      <c r="W93" s="1">
        <f ca="1">IF(OFFSET(AA52,$A93,0)="","",ROUND(SUM(OFFSET($F52:AA52,$A93,0)),0))</f>
        <v>1677074</v>
      </c>
      <c r="X93" s="1">
        <f ca="1">IF(OFFSET(AB52,$A93,0)="","",ROUND(SUM(OFFSET($F52:AB52,$A93,0)),0))</f>
        <v>1829535</v>
      </c>
      <c r="Y93" s="1">
        <f ca="1">IF(OFFSET(AC52,$A93,0)="","",ROUND(SUM(OFFSET($F52:AC52,$A93,0)),0))</f>
        <v>1988625</v>
      </c>
    </row>
    <row r="94" spans="1:25">
      <c r="A94" s="1">
        <v>18</v>
      </c>
      <c r="B94" s="6">
        <f ca="1">IF(OFFSET(F53,$A94,0)="","",ROUND(SUM(OFFSET($F53:F53,$A94,0)),0))</f>
        <v>7140</v>
      </c>
      <c r="C94" s="1">
        <f ca="1">IF(OFFSET(G53,$A94,0)="","",ROUND(SUM(OFFSET($F53:G53,$A94,0)),0))</f>
        <v>21420</v>
      </c>
      <c r="D94" s="1">
        <f ca="1">IF(OFFSET(H53,$A94,0)="","",ROUND(SUM(OFFSET($F53:H53,$A94,0)),0))</f>
        <v>42841</v>
      </c>
      <c r="E94" s="1">
        <f ca="1">IF(OFFSET(I53,$A94,0)="","",ROUND(SUM(OFFSET($F53:I53,$A94,0)),0))</f>
        <v>71401</v>
      </c>
      <c r="F94" s="1">
        <f ca="1">IF(OFFSET(J53,$A94,0)="","",ROUND(SUM(OFFSET($F53:J53,$A94,0)),0))</f>
        <v>107101</v>
      </c>
      <c r="G94" s="1">
        <f ca="1">IF(OFFSET(K53,$A94,0)="","",ROUND(SUM(OFFSET($F53:K53,$A94,0)),0))</f>
        <v>149942</v>
      </c>
      <c r="H94" s="1">
        <f ca="1">IF(OFFSET(L53,$A94,0)="","",ROUND(SUM(OFFSET($F53:L53,$A94,0)),0))</f>
        <v>199922</v>
      </c>
      <c r="I94" s="1">
        <f ca="1">IF(OFFSET(M53,$A94,0)="","",ROUND(SUM(OFFSET($F53:M53,$A94,0)),0))</f>
        <v>257043</v>
      </c>
      <c r="J94" s="1">
        <f ca="1">IF(OFFSET(N53,$A94,0)="","",ROUND(SUM(OFFSET($F53:N53,$A94,0)),0))</f>
        <v>321304</v>
      </c>
      <c r="K94" s="1">
        <f ca="1">IF(OFFSET(O53,$A94,0)="","",ROUND(SUM(OFFSET($F53:O53,$A94,0)),0))</f>
        <v>392705</v>
      </c>
      <c r="L94" s="1">
        <f ca="1">IF(OFFSET(P53,$A94,0)="","",ROUND(SUM(OFFSET($F53:P53,$A94,0)),0))</f>
        <v>471246</v>
      </c>
      <c r="M94" s="1">
        <f ca="1">IF(OFFSET(Q53,$A94,0)="","",ROUND(SUM(OFFSET($F53:Q53,$A94,0)),0))</f>
        <v>556927</v>
      </c>
      <c r="N94" s="1">
        <f ca="1">IF(OFFSET(R53,$A94,0)="","",ROUND(SUM(OFFSET($F53:R53,$A94,0)),0))</f>
        <v>649748</v>
      </c>
      <c r="O94" s="1">
        <f ca="1">IF(OFFSET(S53,$A94,0)="","",ROUND(SUM(OFFSET($F53:S53,$A94,0)),0))</f>
        <v>749709</v>
      </c>
      <c r="P94" s="1">
        <f ca="1">IF(OFFSET(T53,$A94,0)="","",ROUND(SUM(OFFSET($F53:T53,$A94,0)),0))</f>
        <v>856810</v>
      </c>
      <c r="Q94" s="1">
        <f ca="1">IF(OFFSET(U53,$A94,0)="","",ROUND(SUM(OFFSET($F53:U53,$A94,0)),0))</f>
        <v>971051</v>
      </c>
      <c r="R94" s="1">
        <f ca="1">IF(OFFSET(V53,$A94,0)="","",ROUND(SUM(OFFSET($F53:V53,$A94,0)),0))</f>
        <v>1092433</v>
      </c>
      <c r="S94" s="1">
        <f ca="1">IF(OFFSET(W53,$A94,0)="","",ROUND(SUM(OFFSET($F53:W53,$A94,0)),0))</f>
        <v>1220954</v>
      </c>
      <c r="T94" s="1">
        <f ca="1">IF(OFFSET(X53,$A94,0)="","",ROUND(SUM(OFFSET($F53:X53,$A94,0)),0))</f>
        <v>1356616</v>
      </c>
      <c r="U94" s="1">
        <f ca="1">IF(OFFSET(Y53,$A94,0)="","",ROUND(SUM(OFFSET($F53:Y53,$A94,0)),0))</f>
        <v>1499418</v>
      </c>
      <c r="V94" s="1">
        <f ca="1">IF(OFFSET(Z53,$A94,0)="","",ROUND(SUM(OFFSET($F53:Z53,$A94,0)),0))</f>
        <v>1649359</v>
      </c>
      <c r="W94" s="1">
        <f ca="1">IF(OFFSET(AA53,$A94,0)="","",ROUND(SUM(OFFSET($F53:AA53,$A94,0)),0))</f>
        <v>1806441</v>
      </c>
      <c r="X94" s="1">
        <f ca="1">IF(OFFSET(AB53,$A94,0)="","",ROUND(SUM(OFFSET($F53:AB53,$A94,0)),0))</f>
        <v>1970663</v>
      </c>
      <c r="Y94" s="1">
        <f ca="1">IF(OFFSET(AC53,$A94,0)="","",ROUND(SUM(OFFSET($F53:AC53,$A94,0)),0))</f>
        <v>2142025</v>
      </c>
    </row>
    <row r="95" spans="1:25">
      <c r="A95" s="1">
        <v>19</v>
      </c>
      <c r="B95" s="6">
        <f ca="1">IF(OFFSET(F54,$A95,0)="","",ROUND(SUM(OFFSET($F54:F54,$A95,0)),0))</f>
        <v>7660</v>
      </c>
      <c r="C95" s="1">
        <f ca="1">IF(OFFSET(G54,$A95,0)="","",ROUND(SUM(OFFSET($F54:G54,$A95,0)),0))</f>
        <v>22980</v>
      </c>
      <c r="D95" s="1">
        <f ca="1">IF(OFFSET(H54,$A95,0)="","",ROUND(SUM(OFFSET($F54:H54,$A95,0)),0))</f>
        <v>45960</v>
      </c>
      <c r="E95" s="1">
        <f ca="1">IF(OFFSET(I54,$A95,0)="","",ROUND(SUM(OFFSET($F54:I54,$A95,0)),0))</f>
        <v>76600</v>
      </c>
      <c r="F95" s="1">
        <f ca="1">IF(OFFSET(J54,$A95,0)="","",ROUND(SUM(OFFSET($F54:J54,$A95,0)),0))</f>
        <v>114900</v>
      </c>
      <c r="G95" s="1">
        <f ca="1">IF(OFFSET(K54,$A95,0)="","",ROUND(SUM(OFFSET($F54:K54,$A95,0)),0))</f>
        <v>160860</v>
      </c>
      <c r="H95" s="1">
        <f ca="1">IF(OFFSET(L54,$A95,0)="","",ROUND(SUM(OFFSET($F54:L54,$A95,0)),0))</f>
        <v>214480</v>
      </c>
      <c r="I95" s="1">
        <f ca="1">IF(OFFSET(M54,$A95,0)="","",ROUND(SUM(OFFSET($F54:M54,$A95,0)),0))</f>
        <v>275760</v>
      </c>
      <c r="J95" s="1">
        <f ca="1">IF(OFFSET(N54,$A95,0)="","",ROUND(SUM(OFFSET($F54:N54,$A95,0)),0))</f>
        <v>344700</v>
      </c>
      <c r="K95" s="1">
        <f ca="1">IF(OFFSET(O54,$A95,0)="","",ROUND(SUM(OFFSET($F54:O54,$A95,0)),0))</f>
        <v>421300</v>
      </c>
      <c r="L95" s="1">
        <f ca="1">IF(OFFSET(P54,$A95,0)="","",ROUND(SUM(OFFSET($F54:P54,$A95,0)),0))</f>
        <v>505560</v>
      </c>
      <c r="M95" s="1">
        <f ca="1">IF(OFFSET(Q54,$A95,0)="","",ROUND(SUM(OFFSET($F54:Q54,$A95,0)),0))</f>
        <v>597480</v>
      </c>
      <c r="N95" s="1">
        <f ca="1">IF(OFFSET(R54,$A95,0)="","",ROUND(SUM(OFFSET($F54:R54,$A95,0)),0))</f>
        <v>697060</v>
      </c>
      <c r="O95" s="1">
        <f ca="1">IF(OFFSET(S54,$A95,0)="","",ROUND(SUM(OFFSET($F54:S54,$A95,0)),0))</f>
        <v>804300</v>
      </c>
      <c r="P95" s="1">
        <f ca="1">IF(OFFSET(T54,$A95,0)="","",ROUND(SUM(OFFSET($F54:T54,$A95,0)),0))</f>
        <v>919200</v>
      </c>
      <c r="Q95" s="1">
        <f ca="1">IF(OFFSET(U54,$A95,0)="","",ROUND(SUM(OFFSET($F54:U54,$A95,0)),0))</f>
        <v>1041760</v>
      </c>
      <c r="R95" s="1">
        <f ca="1">IF(OFFSET(V54,$A95,0)="","",ROUND(SUM(OFFSET($F54:V54,$A95,0)),0))</f>
        <v>1171980</v>
      </c>
      <c r="S95" s="1">
        <f ca="1">IF(OFFSET(W54,$A95,0)="","",ROUND(SUM(OFFSET($F54:W54,$A95,0)),0))</f>
        <v>1309860</v>
      </c>
      <c r="T95" s="1">
        <f ca="1">IF(OFFSET(X54,$A95,0)="","",ROUND(SUM(OFFSET($F54:X54,$A95,0)),0))</f>
        <v>1455400</v>
      </c>
      <c r="U95" s="1"/>
      <c r="V95" s="1"/>
      <c r="W95" s="1"/>
      <c r="X95" s="1"/>
      <c r="Y95" s="1"/>
    </row>
    <row r="96" spans="1:25">
      <c r="A96" s="1"/>
      <c r="B96" s="6"/>
      <c r="C96" s="1"/>
      <c r="D96" s="1"/>
      <c r="E96" s="1"/>
      <c r="F96" s="1"/>
      <c r="G96" s="1"/>
      <c r="H96" s="1"/>
      <c r="I96" s="1"/>
      <c r="J96" s="1"/>
      <c r="K96" s="1"/>
      <c r="L96" s="1"/>
      <c r="M96" s="1"/>
      <c r="N96" s="1"/>
      <c r="O96" s="1"/>
      <c r="P96" s="1"/>
      <c r="Q96" s="1"/>
      <c r="R96" s="1"/>
      <c r="S96" s="1"/>
      <c r="T96" s="1"/>
      <c r="U96" s="1"/>
      <c r="V96" s="1"/>
      <c r="W96" s="1"/>
      <c r="X96" s="1"/>
      <c r="Y96" s="1"/>
    </row>
    <row r="97" spans="1:21">
      <c r="A97" s="1"/>
      <c r="B97" s="1"/>
      <c r="C97" s="1"/>
      <c r="D97" s="1"/>
      <c r="E97" s="1"/>
      <c r="F97" s="1"/>
      <c r="G97" s="1"/>
      <c r="H97" s="1"/>
      <c r="I97" s="1"/>
      <c r="J97" s="1"/>
      <c r="K97" s="1"/>
      <c r="L97" s="1"/>
      <c r="M97" s="1"/>
      <c r="N97" s="1"/>
      <c r="O97" s="1"/>
      <c r="P97" s="1"/>
      <c r="Q97" s="1"/>
      <c r="R97" s="1"/>
      <c r="S97" s="1"/>
      <c r="T97" s="1"/>
      <c r="U97" s="1"/>
    </row>
    <row r="98" spans="1:21" ht="18.75">
      <c r="A98" s="81" t="s">
        <v>75</v>
      </c>
      <c r="B98" s="81"/>
    </row>
    <row r="99" spans="1:21">
      <c r="A99" s="4" t="s">
        <v>12</v>
      </c>
      <c r="B99" s="4" t="s">
        <v>80</v>
      </c>
      <c r="C99" s="4" t="s">
        <v>72</v>
      </c>
    </row>
    <row r="100" spans="1:21">
      <c r="A100" s="1">
        <v>1</v>
      </c>
      <c r="B100" s="34">
        <f>ROUND(AVERAGE(D11:D11),0)</f>
        <v>1100</v>
      </c>
      <c r="C100" s="34">
        <f ca="1">MAX(B77:T77)/Table74[[#This Row],[AVG_XP/min]]</f>
        <v>12.901818181818182</v>
      </c>
    </row>
    <row r="101" spans="1:21">
      <c r="A101" s="1">
        <v>2</v>
      </c>
      <c r="B101" s="34">
        <f t="shared" ref="B101:B108" si="47">ROUND(AVERAGE(D12:D12),0)</f>
        <v>2200</v>
      </c>
      <c r="C101" s="34">
        <f ca="1">MAX(B78:T78)/Table74[[#This Row],[AVG_XP/min]]</f>
        <v>20.886363636363637</v>
      </c>
    </row>
    <row r="102" spans="1:21">
      <c r="A102" s="1">
        <v>3</v>
      </c>
      <c r="B102" s="34">
        <f t="shared" si="47"/>
        <v>2700</v>
      </c>
      <c r="C102" s="34">
        <f ca="1">MAX(B79:T79)/Table74[[#This Row],[AVG_XP/min]]</f>
        <v>27.683333333333334</v>
      </c>
    </row>
    <row r="103" spans="1:21">
      <c r="A103" s="1">
        <v>4</v>
      </c>
      <c r="B103" s="34">
        <f t="shared" si="47"/>
        <v>3200</v>
      </c>
      <c r="C103" s="34">
        <f ca="1">MAX(B80:T80)/Table74[[#This Row],[AVG_XP/min]]</f>
        <v>32.987499999999997</v>
      </c>
    </row>
    <row r="104" spans="1:21">
      <c r="A104" s="1">
        <v>5</v>
      </c>
      <c r="B104" s="34">
        <f t="shared" si="47"/>
        <v>4000</v>
      </c>
      <c r="C104" s="34">
        <f ca="1">MAX(B81:T81)/Table74[[#This Row],[AVG_XP/min]]</f>
        <v>51.740749999999998</v>
      </c>
    </row>
    <row r="105" spans="1:21">
      <c r="A105" s="1">
        <v>6</v>
      </c>
      <c r="B105" s="34">
        <f t="shared" si="47"/>
        <v>5200</v>
      </c>
      <c r="C105" s="34">
        <f ca="1">MAX(B82:T82)/Table74[[#This Row],[AVG_XP/min]]</f>
        <v>49.533269230769228</v>
      </c>
    </row>
    <row r="106" spans="1:21">
      <c r="A106" s="1">
        <v>7</v>
      </c>
      <c r="B106" s="34">
        <f>ROUND(AVERAGE(D17:D17),0)</f>
        <v>6000</v>
      </c>
      <c r="C106" s="34">
        <f ca="1">MAX(B83:T83)/Table74[[#This Row],[AVG_XP/min]]</f>
        <v>51.652500000000003</v>
      </c>
    </row>
    <row r="107" spans="1:21">
      <c r="A107" s="1">
        <v>8</v>
      </c>
      <c r="B107" s="34">
        <f t="shared" si="47"/>
        <v>8000</v>
      </c>
      <c r="C107" s="34">
        <f ca="1">MAX(B84:T84)/Table74[[#This Row],[AVG_XP/min]]</f>
        <v>60.628749999999997</v>
      </c>
    </row>
    <row r="108" spans="1:21">
      <c r="A108" s="1">
        <v>9</v>
      </c>
      <c r="B108" s="34">
        <f t="shared" si="47"/>
        <v>8000</v>
      </c>
      <c r="C108" s="34">
        <f ca="1">MAX(B85:T85)/Table74[[#This Row],[AVG_XP/min]]</f>
        <v>69.832499999999996</v>
      </c>
    </row>
    <row r="109" spans="1:21">
      <c r="A109" s="1">
        <v>10</v>
      </c>
      <c r="B109" s="34">
        <f t="shared" ref="B109:B113" si="48">ROUND(AVERAGE(D20:D20),0)</f>
        <v>10000</v>
      </c>
      <c r="C109" s="34">
        <f ca="1">MAX(B86:T86)/Table74[[#This Row],[AVG_XP/min]]</f>
        <v>63.396000000000001</v>
      </c>
    </row>
    <row r="110" spans="1:21">
      <c r="A110" s="1">
        <v>11</v>
      </c>
      <c r="B110" s="34">
        <f t="shared" si="48"/>
        <v>10000</v>
      </c>
      <c r="C110" s="34">
        <f ca="1">MAX(B87:T87)/Table74[[#This Row],[AVG_XP/min]]</f>
        <v>71.076999999999998</v>
      </c>
    </row>
    <row r="111" spans="1:21">
      <c r="A111" s="1">
        <v>12</v>
      </c>
      <c r="B111" s="34">
        <f t="shared" si="48"/>
        <v>10000</v>
      </c>
      <c r="C111" s="34">
        <f ca="1">MAX(B88:T88)/Table74[[#This Row],[AVG_XP/min]]</f>
        <v>78.900000000000006</v>
      </c>
    </row>
    <row r="112" spans="1:21">
      <c r="A112" s="1">
        <v>13</v>
      </c>
      <c r="B112" s="34">
        <f t="shared" si="48"/>
        <v>12000</v>
      </c>
      <c r="C112" s="34">
        <f ca="1">MAX(B89:T89)/Table74[[#This Row],[AVG_XP/min]]</f>
        <v>72.37833333333333</v>
      </c>
    </row>
    <row r="113" spans="1:3">
      <c r="A113" s="1">
        <v>14</v>
      </c>
      <c r="B113" s="34">
        <f t="shared" si="48"/>
        <v>15000</v>
      </c>
      <c r="C113" s="34">
        <f ca="1">MAX(B90:T90)/Table74[[#This Row],[AVG_XP/min]]</f>
        <v>63.287999999999997</v>
      </c>
    </row>
    <row r="114" spans="1:3">
      <c r="A114" s="1">
        <v>15</v>
      </c>
      <c r="B114" s="34">
        <f>ROUND(AVERAGE(D25:D25),0)</f>
        <v>18000</v>
      </c>
      <c r="C114" s="34">
        <f ca="1">MAX(B91:T91)/Table74[[#This Row],[AVG_XP/min]]</f>
        <v>57.292222222222222</v>
      </c>
    </row>
    <row r="115" spans="1:3">
      <c r="A115" s="1">
        <v>16</v>
      </c>
      <c r="B115" s="34">
        <f>ROUND(AVERAGE(D26:D26),0)</f>
        <v>22000</v>
      </c>
      <c r="C115" s="34">
        <f ca="1">MAX(B92:T92)/Table74[[#This Row],[AVG_XP/min]]</f>
        <v>50.65</v>
      </c>
    </row>
    <row r="116" spans="1:3">
      <c r="A116" s="1">
        <v>17</v>
      </c>
      <c r="B116" s="34">
        <f>ROUND(AVERAGE(D27:D27),0)</f>
        <v>23000</v>
      </c>
      <c r="C116" s="34">
        <f ca="1">MAX(B93:T93)/Table74[[#This Row],[AVG_XP/min]]</f>
        <v>54.759260869565217</v>
      </c>
    </row>
    <row r="117" spans="1:3">
      <c r="A117" s="1">
        <v>18</v>
      </c>
      <c r="B117" s="34">
        <f>ROUND(AVERAGE(D28:D28),0)</f>
        <v>25000</v>
      </c>
      <c r="C117" s="34">
        <f ca="1">MAX(B94:T94)/Table74[[#This Row],[AVG_XP/min]]</f>
        <v>54.26464</v>
      </c>
    </row>
    <row r="118" spans="1:3">
      <c r="A118" s="1">
        <v>19</v>
      </c>
      <c r="B118" s="34">
        <f>ROUND(AVERAGE(D29:D29),0)</f>
        <v>26000</v>
      </c>
      <c r="C118" s="34">
        <f ca="1">MAX(B95:T95)/Table74[[#This Row],[AVG_XP/min]]</f>
        <v>55.976923076923079</v>
      </c>
    </row>
    <row r="120" spans="1:3">
      <c r="B120" s="4" t="s">
        <v>81</v>
      </c>
      <c r="C120" s="93">
        <f ca="1">SUM(Table74[AVG_TIME_TO_MAX_LEVEL])</f>
        <v>999.82916388432807</v>
      </c>
    </row>
  </sheetData>
  <mergeCells count="2">
    <mergeCell ref="H9:J9"/>
    <mergeCell ref="L9:M9"/>
  </mergeCells>
  <conditionalFormatting sqref="F36:Y65 F67:Y67 F66:X66 Z36:AC36 Z38:AC38 Z40:AC40 Z42:AC42 Z44:AC44 Z46:AC46 Z48:AC48 Z50:AC50 Z52:AC52 Z54:AC54 Z56:AC56 Z58:AC58 Z60:AC60 Z62:AC62 Z64:AC64 F68:AC71">
    <cfRule type="colorScale" priority="21">
      <colorScale>
        <cfvo type="min"/>
        <cfvo type="percentile" val="50"/>
        <cfvo type="max"/>
        <color rgb="FFF8696B"/>
        <color rgb="FFFFEB84"/>
        <color rgb="FF63BE7B"/>
      </colorScale>
    </cfRule>
  </conditionalFormatting>
  <conditionalFormatting sqref="AD36">
    <cfRule type="colorScale" priority="20">
      <colorScale>
        <cfvo type="min"/>
        <cfvo type="percentile" val="50"/>
        <cfvo type="max"/>
        <color rgb="FFF8696B"/>
        <color rgb="FFFFEB84"/>
        <color rgb="FF63BE7B"/>
      </colorScale>
    </cfRule>
  </conditionalFormatting>
  <conditionalFormatting sqref="AD38">
    <cfRule type="colorScale" priority="19">
      <colorScale>
        <cfvo type="min"/>
        <cfvo type="percentile" val="50"/>
        <cfvo type="max"/>
        <color rgb="FFF8696B"/>
        <color rgb="FFFFEB84"/>
        <color rgb="FF63BE7B"/>
      </colorScale>
    </cfRule>
  </conditionalFormatting>
  <conditionalFormatting sqref="AD40">
    <cfRule type="colorScale" priority="18">
      <colorScale>
        <cfvo type="min"/>
        <cfvo type="percentile" val="50"/>
        <cfvo type="max"/>
        <color rgb="FFF8696B"/>
        <color rgb="FFFFEB84"/>
        <color rgb="FF63BE7B"/>
      </colorScale>
    </cfRule>
  </conditionalFormatting>
  <conditionalFormatting sqref="AD42">
    <cfRule type="colorScale" priority="17">
      <colorScale>
        <cfvo type="min"/>
        <cfvo type="percentile" val="50"/>
        <cfvo type="max"/>
        <color rgb="FFF8696B"/>
        <color rgb="FFFFEB84"/>
        <color rgb="FF63BE7B"/>
      </colorScale>
    </cfRule>
  </conditionalFormatting>
  <conditionalFormatting sqref="AD44">
    <cfRule type="colorScale" priority="16">
      <colorScale>
        <cfvo type="min"/>
        <cfvo type="percentile" val="50"/>
        <cfvo type="max"/>
        <color rgb="FFF8696B"/>
        <color rgb="FFFFEB84"/>
        <color rgb="FF63BE7B"/>
      </colorScale>
    </cfRule>
  </conditionalFormatting>
  <conditionalFormatting sqref="AD46">
    <cfRule type="colorScale" priority="15">
      <colorScale>
        <cfvo type="min"/>
        <cfvo type="percentile" val="50"/>
        <cfvo type="max"/>
        <color rgb="FFF8696B"/>
        <color rgb="FFFFEB84"/>
        <color rgb="FF63BE7B"/>
      </colorScale>
    </cfRule>
  </conditionalFormatting>
  <conditionalFormatting sqref="AD48">
    <cfRule type="colorScale" priority="14">
      <colorScale>
        <cfvo type="min"/>
        <cfvo type="percentile" val="50"/>
        <cfvo type="max"/>
        <color rgb="FFF8696B"/>
        <color rgb="FFFFEB84"/>
        <color rgb="FF63BE7B"/>
      </colorScale>
    </cfRule>
  </conditionalFormatting>
  <conditionalFormatting sqref="AD50">
    <cfRule type="colorScale" priority="13">
      <colorScale>
        <cfvo type="min"/>
        <cfvo type="percentile" val="50"/>
        <cfvo type="max"/>
        <color rgb="FFF8696B"/>
        <color rgb="FFFFEB84"/>
        <color rgb="FF63BE7B"/>
      </colorScale>
    </cfRule>
  </conditionalFormatting>
  <conditionalFormatting sqref="AD52">
    <cfRule type="colorScale" priority="12">
      <colorScale>
        <cfvo type="min"/>
        <cfvo type="percentile" val="50"/>
        <cfvo type="max"/>
        <color rgb="FFF8696B"/>
        <color rgb="FFFFEB84"/>
        <color rgb="FF63BE7B"/>
      </colorScale>
    </cfRule>
  </conditionalFormatting>
  <conditionalFormatting sqref="AD54">
    <cfRule type="colorScale" priority="11">
      <colorScale>
        <cfvo type="min"/>
        <cfvo type="percentile" val="50"/>
        <cfvo type="max"/>
        <color rgb="FFF8696B"/>
        <color rgb="FFFFEB84"/>
        <color rgb="FF63BE7B"/>
      </colorScale>
    </cfRule>
  </conditionalFormatting>
  <conditionalFormatting sqref="AD56">
    <cfRule type="colorScale" priority="10">
      <colorScale>
        <cfvo type="min"/>
        <cfvo type="percentile" val="50"/>
        <cfvo type="max"/>
        <color rgb="FFF8696B"/>
        <color rgb="FFFFEB84"/>
        <color rgb="FF63BE7B"/>
      </colorScale>
    </cfRule>
  </conditionalFormatting>
  <conditionalFormatting sqref="AD58">
    <cfRule type="colorScale" priority="9">
      <colorScale>
        <cfvo type="min"/>
        <cfvo type="percentile" val="50"/>
        <cfvo type="max"/>
        <color rgb="FFF8696B"/>
        <color rgb="FFFFEB84"/>
        <color rgb="FF63BE7B"/>
      </colorScale>
    </cfRule>
  </conditionalFormatting>
  <conditionalFormatting sqref="AD60">
    <cfRule type="colorScale" priority="8">
      <colorScale>
        <cfvo type="min"/>
        <cfvo type="percentile" val="50"/>
        <cfvo type="max"/>
        <color rgb="FFF8696B"/>
        <color rgb="FFFFEB84"/>
        <color rgb="FF63BE7B"/>
      </colorScale>
    </cfRule>
  </conditionalFormatting>
  <conditionalFormatting sqref="AD62">
    <cfRule type="colorScale" priority="7">
      <colorScale>
        <cfvo type="min"/>
        <cfvo type="percentile" val="50"/>
        <cfvo type="max"/>
        <color rgb="FFF8696B"/>
        <color rgb="FFFFEB84"/>
        <color rgb="FF63BE7B"/>
      </colorScale>
    </cfRule>
  </conditionalFormatting>
  <conditionalFormatting sqref="AD64">
    <cfRule type="colorScale" priority="6">
      <colorScale>
        <cfvo type="min"/>
        <cfvo type="percentile" val="50"/>
        <cfvo type="max"/>
        <color rgb="FFF8696B"/>
        <color rgb="FFFFEB84"/>
        <color rgb="FF63BE7B"/>
      </colorScale>
    </cfRule>
  </conditionalFormatting>
  <conditionalFormatting sqref="Y66:AC66">
    <cfRule type="colorScale" priority="5">
      <colorScale>
        <cfvo type="min"/>
        <cfvo type="percentile" val="50"/>
        <cfvo type="max"/>
        <color rgb="FFF8696B"/>
        <color rgb="FFFFEB84"/>
        <color rgb="FF63BE7B"/>
      </colorScale>
    </cfRule>
  </conditionalFormatting>
  <conditionalFormatting sqref="AD66">
    <cfRule type="colorScale" priority="4">
      <colorScale>
        <cfvo type="min"/>
        <cfvo type="percentile" val="50"/>
        <cfvo type="max"/>
        <color rgb="FFF8696B"/>
        <color rgb="FFFFEB84"/>
        <color rgb="FF63BE7B"/>
      </colorScale>
    </cfRule>
  </conditionalFormatting>
  <conditionalFormatting sqref="F72:AC72">
    <cfRule type="colorScale" priority="2">
      <colorScale>
        <cfvo type="min"/>
        <cfvo type="percentile" val="50"/>
        <cfvo type="max"/>
        <color rgb="FFF8696B"/>
        <color rgb="FFFFEB84"/>
        <color rgb="FF63BE7B"/>
      </colorScale>
    </cfRule>
  </conditionalFormatting>
  <conditionalFormatting sqref="F73:AC7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6:Y36 F64:Y64 Z37:AC37 Z36:AC36 Z39:AC39 Z38:AC38 Z65:AC65 Z63:AC63 Z61:AC61 Z59:AC59 Z57:AC57 Z55:AC55 Z53:AC53 Z51:AC51 Z49:AC49 Z47:AC47 Z45:AC45 Z43:AC43 Z41:AC41 Z40:AC40 Z42:AC42 Z44:AC44 Z46:AC46 Z48:AC48 Z50:AC50 Z52:AC52 Z54:AC54 Z56:AC56 Z58:AC58 Z60:AC60 Z62:AC62 Z64:AC64 Z66:AC66" formulaRange="1"/>
    <ignoredError sqref="F38:Y38 F66:H66 I66:P66 Q66:X66 G37:K37 M37:Y37 F40:Y63 H39:Y39" formula="1" formulaRange="1"/>
    <ignoredError sqref="F65:X65"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5" workbookViewId="0">
      <selection activeCell="E182" sqref="E182"/>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27" t="s">
        <v>123</v>
      </c>
      <c r="G17" s="528"/>
      <c r="H17" s="529"/>
      <c r="I17" s="527" t="s">
        <v>183</v>
      </c>
      <c r="J17" s="528"/>
      <c r="K17" s="529"/>
      <c r="L17" s="527" t="s">
        <v>194</v>
      </c>
      <c r="M17" s="528"/>
      <c r="N17" s="529"/>
      <c r="O17" s="527" t="s">
        <v>195</v>
      </c>
      <c r="P17" s="528"/>
      <c r="Q17" s="529"/>
      <c r="R17" s="527" t="s">
        <v>196</v>
      </c>
      <c r="S17" s="528"/>
      <c r="T17" s="529"/>
      <c r="U17" s="527" t="s">
        <v>331</v>
      </c>
      <c r="V17" s="528"/>
      <c r="W17" s="529"/>
      <c r="X17" s="527" t="s">
        <v>342</v>
      </c>
      <c r="Y17" s="528"/>
      <c r="Z17" s="52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908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944</v>
      </c>
      <c r="F35" s="472">
        <v>550</v>
      </c>
      <c r="G35" s="473">
        <f>F35/$B$3</f>
        <v>55</v>
      </c>
      <c r="H35" s="474">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30" t="s">
        <v>180</v>
      </c>
      <c r="B66" s="530"/>
      <c r="C66" s="530"/>
      <c r="D66" s="530"/>
      <c r="E66" s="530"/>
      <c r="F66" s="530"/>
      <c r="G66" s="530"/>
      <c r="H66" s="530"/>
      <c r="I66" s="530"/>
      <c r="J66" s="530"/>
      <c r="K66" s="530"/>
      <c r="L66" s="530"/>
      <c r="M66" s="530"/>
      <c r="N66" s="530"/>
      <c r="O66" s="530"/>
    </row>
    <row r="67" spans="1:15" ht="15" customHeight="1">
      <c r="A67" s="530"/>
      <c r="B67" s="530"/>
      <c r="C67" s="530"/>
      <c r="D67" s="530"/>
      <c r="E67" s="530"/>
      <c r="F67" s="530"/>
      <c r="G67" s="530"/>
      <c r="H67" s="530"/>
      <c r="I67" s="530"/>
      <c r="J67" s="530"/>
      <c r="K67" s="530"/>
      <c r="L67" s="530"/>
      <c r="M67" s="530"/>
      <c r="N67" s="530"/>
      <c r="O67" s="530"/>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0</v>
      </c>
      <c r="C76" s="129">
        <f>B76/J47</f>
        <v>0</v>
      </c>
      <c r="D76" s="130">
        <f>B76/J48</f>
        <v>0</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938</v>
      </c>
      <c r="B98" s="128">
        <v>0</v>
      </c>
      <c r="C98" s="258">
        <f t="shared" si="4"/>
        <v>0</v>
      </c>
      <c r="D98" s="259">
        <f t="shared" si="5"/>
        <v>0</v>
      </c>
      <c r="F98" s="199">
        <v>1</v>
      </c>
      <c r="G98" s="257" t="s">
        <v>909</v>
      </c>
      <c r="H98" s="260">
        <f t="shared" si="6"/>
        <v>1.7999999999999999E-2</v>
      </c>
      <c r="I98" s="261">
        <f t="shared" si="7"/>
        <v>2.7E-2</v>
      </c>
      <c r="K98" s="198">
        <v>1</v>
      </c>
      <c r="L98" s="121" t="s">
        <v>909</v>
      </c>
      <c r="M98" s="182">
        <f t="shared" si="8"/>
        <v>55</v>
      </c>
      <c r="N98" s="185">
        <f t="shared" si="9"/>
        <v>36.67</v>
      </c>
    </row>
    <row r="99" spans="1:14">
      <c r="A99" s="330" t="s">
        <v>945</v>
      </c>
      <c r="B99" s="128">
        <v>0</v>
      </c>
      <c r="C99" s="258">
        <f t="shared" si="4"/>
        <v>0</v>
      </c>
      <c r="D99" s="259">
        <f t="shared" si="5"/>
        <v>0</v>
      </c>
      <c r="F99" s="199">
        <v>1</v>
      </c>
      <c r="G99" s="257" t="s">
        <v>947</v>
      </c>
      <c r="H99" s="260">
        <f t="shared" si="6"/>
        <v>1.7999999999999999E-2</v>
      </c>
      <c r="I99" s="261">
        <f t="shared" si="7"/>
        <v>2.7E-2</v>
      </c>
      <c r="K99" s="198">
        <v>1</v>
      </c>
      <c r="L99" s="121" t="s">
        <v>947</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939</v>
      </c>
      <c r="B163" s="101">
        <v>0</v>
      </c>
      <c r="C163" s="267">
        <f>B163*J34</f>
        <v>0</v>
      </c>
      <c r="D163" s="268">
        <f>B163*K34</f>
        <v>0</v>
      </c>
      <c r="F163" s="199">
        <v>1</v>
      </c>
      <c r="G163" s="256" t="s">
        <v>910</v>
      </c>
      <c r="H163" s="114">
        <f>ROUND(F163/J34,4)</f>
        <v>5.0000000000000001E-3</v>
      </c>
      <c r="I163" s="120">
        <f>ROUND(F163/K34,4)</f>
        <v>1.2800000000000001E-2</v>
      </c>
      <c r="K163" s="198">
        <v>1</v>
      </c>
      <c r="L163" s="256" t="s">
        <v>910</v>
      </c>
      <c r="M163" s="183">
        <f>K163*J34</f>
        <v>200</v>
      </c>
      <c r="N163" s="184">
        <f>K163*K34</f>
        <v>78.431372549019613</v>
      </c>
    </row>
    <row r="164" spans="1:14">
      <c r="A164" s="324" t="s">
        <v>940</v>
      </c>
      <c r="B164" s="101">
        <v>0</v>
      </c>
      <c r="C164" s="129">
        <f>B164*M34</f>
        <v>0</v>
      </c>
      <c r="D164" s="130">
        <f>B164*N34</f>
        <v>0</v>
      </c>
      <c r="F164" s="199">
        <v>1</v>
      </c>
      <c r="G164" s="119" t="s">
        <v>911</v>
      </c>
      <c r="H164" s="269">
        <f>ROUND(F164/M34,4)</f>
        <v>0.1429</v>
      </c>
      <c r="I164" s="270">
        <f>ROUND(F164/N34,4)</f>
        <v>0.21429999999999999</v>
      </c>
      <c r="K164" s="198">
        <v>1</v>
      </c>
      <c r="L164" s="119" t="s">
        <v>911</v>
      </c>
      <c r="M164" s="292">
        <f>K164*M34</f>
        <v>7</v>
      </c>
      <c r="N164" s="293">
        <f>K164*N34</f>
        <v>4.666666666666667</v>
      </c>
    </row>
    <row r="165" spans="1:14">
      <c r="A165" s="328" t="s">
        <v>941</v>
      </c>
      <c r="B165" s="101">
        <v>0</v>
      </c>
      <c r="C165" s="267">
        <f>B165*P34</f>
        <v>0</v>
      </c>
      <c r="D165" s="268">
        <f>B166*Q34</f>
        <v>0</v>
      </c>
      <c r="F165" s="199">
        <v>1</v>
      </c>
      <c r="G165" s="256" t="s">
        <v>912</v>
      </c>
      <c r="H165" s="114">
        <f>ROUND(F165/P34,4)</f>
        <v>0.1333</v>
      </c>
      <c r="I165" s="120">
        <f>ROUND(F165/Q34,4)</f>
        <v>0.2</v>
      </c>
      <c r="K165" s="198">
        <v>1</v>
      </c>
      <c r="L165" s="256" t="s">
        <v>912</v>
      </c>
      <c r="M165" s="183">
        <f>K165*P34</f>
        <v>7.5</v>
      </c>
      <c r="N165" s="184">
        <f>K165*Q34</f>
        <v>5</v>
      </c>
    </row>
    <row r="166" spans="1:14">
      <c r="A166" s="329" t="s">
        <v>942</v>
      </c>
      <c r="B166" s="209">
        <v>0</v>
      </c>
      <c r="C166" s="263">
        <f>B166*S34</f>
        <v>0</v>
      </c>
      <c r="D166" s="264">
        <f>B166*T34</f>
        <v>0</v>
      </c>
      <c r="F166" s="215">
        <v>1</v>
      </c>
      <c r="G166" s="262" t="s">
        <v>913</v>
      </c>
      <c r="H166" s="287">
        <f>ROUND(F166/S34,4)</f>
        <v>0.125</v>
      </c>
      <c r="I166" s="288">
        <f>ROUND(F166/T34,4)</f>
        <v>0.1875</v>
      </c>
      <c r="K166" s="223">
        <v>1</v>
      </c>
      <c r="L166" s="262" t="s">
        <v>913</v>
      </c>
      <c r="M166" s="265">
        <f>K166*S34</f>
        <v>8</v>
      </c>
      <c r="N166" s="266">
        <f>K166*T34</f>
        <v>5.333333333333333</v>
      </c>
    </row>
    <row r="167" spans="1:14">
      <c r="A167" s="326" t="s">
        <v>1032</v>
      </c>
      <c r="B167" s="101">
        <v>0</v>
      </c>
      <c r="C167" s="132">
        <f>B167*J35</f>
        <v>0</v>
      </c>
      <c r="D167" s="133">
        <f>B167*K35</f>
        <v>0</v>
      </c>
      <c r="F167" s="199">
        <v>1</v>
      </c>
      <c r="G167" s="257" t="s">
        <v>948</v>
      </c>
      <c r="H167" s="260">
        <f>ROUND(F167/J35,4)</f>
        <v>4.0000000000000001E-3</v>
      </c>
      <c r="I167" s="261">
        <f>ROUND(F167/K35,4)</f>
        <v>1.0200000000000001E-2</v>
      </c>
      <c r="K167" s="198">
        <v>1</v>
      </c>
      <c r="L167" s="257" t="s">
        <v>948</v>
      </c>
      <c r="M167" s="298">
        <f>K167*J35</f>
        <v>250</v>
      </c>
      <c r="N167" s="299">
        <f>K167*K35</f>
        <v>98.039215686274517</v>
      </c>
    </row>
    <row r="168" spans="1:14">
      <c r="A168" s="330" t="s">
        <v>1033</v>
      </c>
      <c r="B168" s="101">
        <v>0</v>
      </c>
      <c r="C168" s="258">
        <f>B168*M35</f>
        <v>0</v>
      </c>
      <c r="D168" s="259">
        <f>B168*N35</f>
        <v>0</v>
      </c>
      <c r="F168" s="199">
        <v>1</v>
      </c>
      <c r="G168" s="121" t="s">
        <v>951</v>
      </c>
      <c r="H168" s="115">
        <f>ROUND(F168/M35,4)</f>
        <v>0.1333</v>
      </c>
      <c r="I168" s="122">
        <f>ROUND(F168/N35,4)</f>
        <v>0.2</v>
      </c>
      <c r="K168" s="198">
        <v>1</v>
      </c>
      <c r="L168" s="121" t="s">
        <v>951</v>
      </c>
      <c r="M168" s="182">
        <f>K168*M35</f>
        <v>7.5</v>
      </c>
      <c r="N168" s="185">
        <f>K168*N35</f>
        <v>5</v>
      </c>
    </row>
    <row r="169" spans="1:14">
      <c r="A169" s="326" t="s">
        <v>1034</v>
      </c>
      <c r="B169" s="101">
        <v>0</v>
      </c>
      <c r="C169" s="132">
        <f>B169*P35</f>
        <v>0</v>
      </c>
      <c r="D169" s="133">
        <f>B169*Q35</f>
        <v>0</v>
      </c>
      <c r="F169" s="199">
        <v>1</v>
      </c>
      <c r="G169" s="257" t="s">
        <v>950</v>
      </c>
      <c r="H169" s="260">
        <f>ROUND(F169/P35,4)</f>
        <v>0.125</v>
      </c>
      <c r="I169" s="261">
        <f>ROUND(F169/Q35,4)</f>
        <v>0.1875</v>
      </c>
      <c r="K169" s="198">
        <v>1</v>
      </c>
      <c r="L169" s="257" t="s">
        <v>950</v>
      </c>
      <c r="M169" s="298">
        <f>K169*P35</f>
        <v>8</v>
      </c>
      <c r="N169" s="299">
        <f>K169*Q35</f>
        <v>5.333333333333333</v>
      </c>
    </row>
    <row r="170" spans="1:14">
      <c r="A170" s="334" t="s">
        <v>1035</v>
      </c>
      <c r="B170" s="209">
        <v>0</v>
      </c>
      <c r="C170" s="135">
        <f>B170*S35</f>
        <v>0</v>
      </c>
      <c r="D170" s="136">
        <f>B170*T35</f>
        <v>0</v>
      </c>
      <c r="F170" s="215">
        <v>1</v>
      </c>
      <c r="G170" s="123" t="s">
        <v>949</v>
      </c>
      <c r="H170" s="124">
        <f>ROUND(F170/S35,4)</f>
        <v>0.1176</v>
      </c>
      <c r="I170" s="125">
        <f>ROUND(F170/T35,4)</f>
        <v>0.17649999999999999</v>
      </c>
      <c r="K170" s="223">
        <v>1</v>
      </c>
      <c r="L170" s="123" t="s">
        <v>949</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0</v>
      </c>
      <c r="D173" s="228">
        <f>ROUND(SUM(D72:D170),1)</f>
        <v>0</v>
      </c>
      <c r="F173" s="226" t="s">
        <v>297</v>
      </c>
      <c r="G173" s="234"/>
      <c r="H173" s="227" t="s">
        <v>946</v>
      </c>
    </row>
    <row r="174" spans="1:14" ht="15.75" thickTop="1">
      <c r="A174" s="229" t="s">
        <v>93</v>
      </c>
      <c r="B174" s="107">
        <v>40</v>
      </c>
      <c r="C174" s="242"/>
      <c r="D174" s="243"/>
      <c r="F174" s="233"/>
      <c r="G174" s="234"/>
      <c r="H174" s="235"/>
    </row>
    <row r="175" spans="1:14">
      <c r="A175" s="230" t="s">
        <v>42</v>
      </c>
      <c r="B175" s="231">
        <f>IFERROR(1-(B174/C173),0)</f>
        <v>0</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24" t="s">
        <v>481</v>
      </c>
      <c r="B182" s="525"/>
      <c r="C182" s="526"/>
    </row>
    <row r="183" spans="1:8" ht="15.75" thickBot="1">
      <c r="A183" s="116" t="s">
        <v>326</v>
      </c>
      <c r="B183" s="126" t="s">
        <v>844</v>
      </c>
      <c r="C183" s="321" t="s">
        <v>843</v>
      </c>
    </row>
    <row r="184" spans="1:8" ht="16.5" thickTop="1" thickBot="1">
      <c r="A184" s="226" t="s">
        <v>908</v>
      </c>
      <c r="B184" s="360">
        <v>550</v>
      </c>
      <c r="C184" s="322">
        <v>100</v>
      </c>
    </row>
    <row r="185" spans="1:8" ht="15.7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22" workbookViewId="0">
      <selection activeCell="F41" sqref="F41"/>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914</v>
      </c>
      <c r="D18" s="310" t="s">
        <v>937</v>
      </c>
    </row>
    <row r="19" spans="2:4" ht="15.75" thickBot="1">
      <c r="B19" s="315" t="s">
        <v>381</v>
      </c>
      <c r="C19" s="314" t="s">
        <v>952</v>
      </c>
      <c r="D19" s="349" t="s">
        <v>953</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954</v>
      </c>
      <c r="C40" s="348" t="s">
        <v>956</v>
      </c>
      <c r="D40" s="349" t="s">
        <v>958</v>
      </c>
    </row>
    <row r="41" spans="2:4" ht="15.75" thickBot="1">
      <c r="B41" s="317" t="s">
        <v>955</v>
      </c>
      <c r="C41" s="348" t="s">
        <v>957</v>
      </c>
      <c r="D41" s="349" t="s">
        <v>959</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6"/>
  <sheetViews>
    <sheetView topLeftCell="A34" zoomScaleNormal="100" workbookViewId="0">
      <selection activeCell="I15" sqref="I15"/>
    </sheetView>
  </sheetViews>
  <sheetFormatPr defaultRowHeight="15"/>
  <cols>
    <col min="2" max="2" width="28.42578125" customWidth="1"/>
    <col min="3" max="3" width="22.5703125" customWidth="1"/>
    <col min="4" max="4" width="12.42578125" customWidth="1"/>
    <col min="5" max="5" width="15.7109375" customWidth="1"/>
    <col min="6" max="6" width="30.425781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7.28515625" customWidth="1"/>
    <col min="17" max="17" width="10" customWidth="1"/>
  </cols>
  <sheetData>
    <row r="2" spans="1:22">
      <c r="B2" s="100" t="s">
        <v>1155</v>
      </c>
      <c r="F2" s="100" t="s">
        <v>1154</v>
      </c>
      <c r="J2" s="100" t="s">
        <v>928</v>
      </c>
      <c r="N2" s="364" t="s">
        <v>986</v>
      </c>
      <c r="O2" s="336"/>
      <c r="P2" s="336"/>
    </row>
    <row r="3" spans="1:22" ht="15.75" thickBot="1">
      <c r="B3" s="311" t="s">
        <v>862</v>
      </c>
      <c r="C3" s="362" t="s">
        <v>863</v>
      </c>
      <c r="D3" s="362" t="s">
        <v>360</v>
      </c>
      <c r="F3" s="311" t="s">
        <v>862</v>
      </c>
      <c r="G3" s="362" t="s">
        <v>863</v>
      </c>
      <c r="H3" s="362" t="s">
        <v>360</v>
      </c>
      <c r="J3" s="311" t="s">
        <v>862</v>
      </c>
      <c r="K3" s="362" t="s">
        <v>863</v>
      </c>
      <c r="L3" s="362" t="s">
        <v>360</v>
      </c>
      <c r="N3" s="480" t="s">
        <v>847</v>
      </c>
      <c r="O3" s="480" t="s">
        <v>989</v>
      </c>
      <c r="P3" s="480" t="s">
        <v>360</v>
      </c>
    </row>
    <row r="4" spans="1:22" ht="15.75" thickBot="1">
      <c r="A4" s="363"/>
      <c r="B4" s="471" t="s">
        <v>518</v>
      </c>
      <c r="C4" s="470" t="s">
        <v>518</v>
      </c>
      <c r="D4" s="470" t="s">
        <v>362</v>
      </c>
      <c r="F4" s="426" t="s">
        <v>915</v>
      </c>
      <c r="G4" s="427" t="s">
        <v>372</v>
      </c>
      <c r="H4" s="427" t="s">
        <v>362</v>
      </c>
      <c r="J4" s="471" t="s">
        <v>510</v>
      </c>
      <c r="K4" s="470" t="s">
        <v>510</v>
      </c>
      <c r="L4" s="470" t="s">
        <v>366</v>
      </c>
      <c r="N4" s="366" t="s">
        <v>987</v>
      </c>
      <c r="O4" s="367" t="s">
        <v>990</v>
      </c>
      <c r="P4" s="368" t="s">
        <v>855</v>
      </c>
      <c r="S4" s="336"/>
      <c r="V4" s="336"/>
    </row>
    <row r="5" spans="1:22" ht="15.75" thickBot="1">
      <c r="A5" s="363"/>
      <c r="B5" s="471" t="s">
        <v>519</v>
      </c>
      <c r="C5" s="470" t="s">
        <v>519</v>
      </c>
      <c r="D5" s="470" t="s">
        <v>363</v>
      </c>
      <c r="F5" s="426" t="s">
        <v>926</v>
      </c>
      <c r="G5" s="427" t="s">
        <v>506</v>
      </c>
      <c r="H5" s="427" t="s">
        <v>364</v>
      </c>
      <c r="J5" s="471" t="s">
        <v>511</v>
      </c>
      <c r="K5" s="470" t="s">
        <v>511</v>
      </c>
      <c r="L5" s="470" t="s">
        <v>367</v>
      </c>
      <c r="N5" s="483" t="s">
        <v>988</v>
      </c>
      <c r="O5" s="484" t="s">
        <v>990</v>
      </c>
      <c r="P5" s="485" t="s">
        <v>856</v>
      </c>
      <c r="S5" s="364"/>
      <c r="V5" s="336"/>
    </row>
    <row r="6" spans="1:22" ht="15.75" thickBot="1">
      <c r="A6" s="363"/>
      <c r="B6" s="471" t="s">
        <v>500</v>
      </c>
      <c r="C6" s="470" t="s">
        <v>500</v>
      </c>
      <c r="D6" s="470" t="s">
        <v>361</v>
      </c>
      <c r="F6" s="428" t="s">
        <v>927</v>
      </c>
      <c r="G6" s="427" t="s">
        <v>499</v>
      </c>
      <c r="H6" s="427" t="s">
        <v>361</v>
      </c>
      <c r="J6" s="471" t="s">
        <v>512</v>
      </c>
      <c r="K6" s="470" t="s">
        <v>512</v>
      </c>
      <c r="L6" s="470" t="s">
        <v>367</v>
      </c>
      <c r="N6" s="336"/>
      <c r="O6" s="336"/>
      <c r="P6" s="336"/>
      <c r="S6" s="336"/>
      <c r="V6" s="336"/>
    </row>
    <row r="7" spans="1:22" ht="15.75" thickBot="1">
      <c r="A7" s="363"/>
      <c r="B7" s="471" t="s">
        <v>503</v>
      </c>
      <c r="C7" s="470" t="s">
        <v>503</v>
      </c>
      <c r="D7" s="470" t="s">
        <v>363</v>
      </c>
      <c r="F7" s="428" t="s">
        <v>917</v>
      </c>
      <c r="G7" s="427" t="s">
        <v>518</v>
      </c>
      <c r="H7" s="427" t="s">
        <v>362</v>
      </c>
      <c r="J7" s="471" t="s">
        <v>513</v>
      </c>
      <c r="K7" s="470" t="s">
        <v>513</v>
      </c>
      <c r="L7" s="470" t="s">
        <v>368</v>
      </c>
      <c r="N7" s="336"/>
      <c r="O7" s="336"/>
      <c r="P7" s="336"/>
      <c r="S7" s="336"/>
      <c r="V7" s="336"/>
    </row>
    <row r="8" spans="1:22" ht="15.75" thickBot="1">
      <c r="A8" s="363"/>
      <c r="B8" s="471" t="s">
        <v>505</v>
      </c>
      <c r="C8" s="470" t="s">
        <v>505</v>
      </c>
      <c r="D8" s="470" t="s">
        <v>364</v>
      </c>
      <c r="F8" s="428" t="s">
        <v>924</v>
      </c>
      <c r="G8" s="427" t="s">
        <v>884</v>
      </c>
      <c r="H8" s="427" t="s">
        <v>362</v>
      </c>
      <c r="J8" s="471" t="s">
        <v>514</v>
      </c>
      <c r="K8" s="470" t="s">
        <v>514</v>
      </c>
      <c r="L8" s="470" t="s">
        <v>368</v>
      </c>
      <c r="N8" s="364" t="s">
        <v>858</v>
      </c>
      <c r="O8" s="336"/>
      <c r="P8" s="336"/>
      <c r="S8" s="336"/>
      <c r="V8" s="336"/>
    </row>
    <row r="9" spans="1:22" ht="15.75" thickBot="1">
      <c r="A9" s="363"/>
      <c r="B9" s="471" t="s">
        <v>507</v>
      </c>
      <c r="C9" s="470" t="s">
        <v>507</v>
      </c>
      <c r="D9" s="470" t="s">
        <v>365</v>
      </c>
      <c r="F9" s="336"/>
      <c r="G9" s="336"/>
      <c r="H9" s="336"/>
      <c r="J9" s="471" t="s">
        <v>515</v>
      </c>
      <c r="K9" s="470" t="s">
        <v>515</v>
      </c>
      <c r="L9" s="470" t="s">
        <v>369</v>
      </c>
      <c r="N9" s="364" t="s">
        <v>847</v>
      </c>
      <c r="O9" s="364" t="s">
        <v>848</v>
      </c>
      <c r="P9" s="364" t="s">
        <v>360</v>
      </c>
      <c r="S9" s="336"/>
      <c r="V9" s="336"/>
    </row>
    <row r="10" spans="1:22" ht="15.75" thickBot="1">
      <c r="A10" s="363"/>
      <c r="B10" s="471" t="s">
        <v>370</v>
      </c>
      <c r="C10" s="470" t="s">
        <v>370</v>
      </c>
      <c r="D10" s="470" t="s">
        <v>371</v>
      </c>
      <c r="F10" s="364" t="s">
        <v>919</v>
      </c>
      <c r="G10" s="336"/>
      <c r="H10" s="336"/>
      <c r="J10" s="471" t="s">
        <v>516</v>
      </c>
      <c r="K10" s="470" t="s">
        <v>516</v>
      </c>
      <c r="L10" s="470" t="s">
        <v>369</v>
      </c>
      <c r="N10" s="366" t="s">
        <v>1003</v>
      </c>
      <c r="O10" s="367" t="s">
        <v>849</v>
      </c>
      <c r="P10" s="368" t="s">
        <v>866</v>
      </c>
      <c r="S10" s="336"/>
      <c r="V10" s="336"/>
    </row>
    <row r="11" spans="1:22" ht="15.75" thickBot="1">
      <c r="A11" s="363"/>
      <c r="B11" s="471" t="s">
        <v>372</v>
      </c>
      <c r="C11" s="470" t="s">
        <v>372</v>
      </c>
      <c r="D11" s="470" t="s">
        <v>362</v>
      </c>
      <c r="F11" s="466" t="s">
        <v>862</v>
      </c>
      <c r="G11" s="467" t="s">
        <v>863</v>
      </c>
      <c r="H11" s="467" t="s">
        <v>360</v>
      </c>
      <c r="J11" s="505" t="s">
        <v>375</v>
      </c>
      <c r="K11" s="481" t="s">
        <v>375</v>
      </c>
      <c r="L11" s="481" t="s">
        <v>363</v>
      </c>
      <c r="N11" s="366" t="s">
        <v>1153</v>
      </c>
      <c r="O11" s="367" t="s">
        <v>852</v>
      </c>
      <c r="P11" s="368" t="s">
        <v>856</v>
      </c>
      <c r="S11" s="336"/>
      <c r="V11" s="336"/>
    </row>
    <row r="12" spans="1:22" ht="15.75" thickBot="1">
      <c r="A12" s="363"/>
      <c r="B12" s="471" t="s">
        <v>508</v>
      </c>
      <c r="C12" s="470" t="s">
        <v>508</v>
      </c>
      <c r="D12" s="470" t="s">
        <v>365</v>
      </c>
      <c r="F12" s="469" t="s">
        <v>984</v>
      </c>
      <c r="G12" s="427" t="s">
        <v>921</v>
      </c>
      <c r="H12" s="468" t="s">
        <v>361</v>
      </c>
      <c r="J12" s="471" t="s">
        <v>871</v>
      </c>
      <c r="K12" s="470" t="s">
        <v>872</v>
      </c>
      <c r="L12" s="470" t="s">
        <v>364</v>
      </c>
      <c r="N12" s="366" t="s">
        <v>1153</v>
      </c>
      <c r="O12" s="367" t="s">
        <v>850</v>
      </c>
      <c r="P12" s="368" t="s">
        <v>857</v>
      </c>
      <c r="S12" s="336"/>
      <c r="V12" s="336"/>
    </row>
    <row r="13" spans="1:22" ht="15.75" thickBot="1">
      <c r="A13" s="363"/>
      <c r="B13" s="471" t="s">
        <v>893</v>
      </c>
      <c r="C13" s="470" t="s">
        <v>883</v>
      </c>
      <c r="D13" s="470" t="s">
        <v>361</v>
      </c>
      <c r="F13" s="469" t="s">
        <v>985</v>
      </c>
      <c r="G13" s="427" t="s">
        <v>922</v>
      </c>
      <c r="H13" s="468" t="s">
        <v>362</v>
      </c>
      <c r="J13" s="471" t="s">
        <v>506</v>
      </c>
      <c r="K13" s="470" t="s">
        <v>506</v>
      </c>
      <c r="L13" s="470" t="s">
        <v>364</v>
      </c>
      <c r="N13" s="366" t="s">
        <v>1153</v>
      </c>
      <c r="O13" s="367" t="s">
        <v>851</v>
      </c>
      <c r="P13" s="368" t="s">
        <v>865</v>
      </c>
      <c r="S13" s="336"/>
      <c r="V13" s="336"/>
    </row>
    <row r="14" spans="1:22" ht="15.75" thickBot="1">
      <c r="A14" s="363"/>
      <c r="B14" s="471" t="s">
        <v>501</v>
      </c>
      <c r="C14" s="470" t="s">
        <v>501</v>
      </c>
      <c r="D14" s="470" t="s">
        <v>362</v>
      </c>
      <c r="J14" s="471" t="s">
        <v>918</v>
      </c>
      <c r="K14" s="470" t="s">
        <v>918</v>
      </c>
      <c r="L14" s="470" t="s">
        <v>363</v>
      </c>
      <c r="N14" s="429" t="s">
        <v>1004</v>
      </c>
      <c r="O14" s="430" t="s">
        <v>849</v>
      </c>
      <c r="P14" s="431" t="s">
        <v>856</v>
      </c>
      <c r="S14" s="336"/>
      <c r="V14" s="336"/>
    </row>
    <row r="15" spans="1:22" ht="15.75" thickBot="1">
      <c r="A15" s="363"/>
      <c r="B15" s="471" t="s">
        <v>882</v>
      </c>
      <c r="C15" s="470" t="s">
        <v>884</v>
      </c>
      <c r="D15" s="470" t="s">
        <v>362</v>
      </c>
      <c r="F15" s="100" t="s">
        <v>1018</v>
      </c>
      <c r="J15" s="471" t="s">
        <v>504</v>
      </c>
      <c r="K15" s="470" t="s">
        <v>504</v>
      </c>
      <c r="L15" s="470" t="s">
        <v>363</v>
      </c>
      <c r="N15" s="429" t="s">
        <v>991</v>
      </c>
      <c r="O15" s="430" t="s">
        <v>852</v>
      </c>
      <c r="P15" s="431" t="s">
        <v>856</v>
      </c>
      <c r="S15" s="336"/>
      <c r="V15" s="336"/>
    </row>
    <row r="16" spans="1:22" ht="15.75" thickBot="1">
      <c r="A16" s="363"/>
      <c r="B16" s="336"/>
      <c r="C16" s="336"/>
      <c r="D16" s="336"/>
      <c r="E16" s="336"/>
      <c r="F16" s="466" t="s">
        <v>862</v>
      </c>
      <c r="G16" s="467" t="s">
        <v>863</v>
      </c>
      <c r="H16" s="467" t="s">
        <v>360</v>
      </c>
      <c r="I16" s="336"/>
      <c r="J16" s="471" t="s">
        <v>929</v>
      </c>
      <c r="K16" s="470" t="s">
        <v>931</v>
      </c>
      <c r="L16" s="470" t="s">
        <v>361</v>
      </c>
      <c r="N16" s="429" t="s">
        <v>991</v>
      </c>
      <c r="O16" s="430" t="s">
        <v>850</v>
      </c>
      <c r="P16" s="431" t="s">
        <v>856</v>
      </c>
      <c r="S16" s="336"/>
      <c r="T16" s="336"/>
      <c r="U16" s="336"/>
      <c r="V16" s="336"/>
    </row>
    <row r="17" spans="1:16" s="336" customFormat="1" ht="15.75" thickBot="1">
      <c r="A17" s="363"/>
      <c r="F17" s="469" t="s">
        <v>1022</v>
      </c>
      <c r="G17" s="504" t="s">
        <v>1019</v>
      </c>
      <c r="H17" s="469" t="s">
        <v>362</v>
      </c>
      <c r="J17" s="471" t="s">
        <v>930</v>
      </c>
      <c r="K17" s="470" t="s">
        <v>932</v>
      </c>
      <c r="L17" s="470" t="s">
        <v>361</v>
      </c>
      <c r="N17" s="429" t="s">
        <v>991</v>
      </c>
      <c r="O17" s="430" t="s">
        <v>851</v>
      </c>
      <c r="P17" s="431" t="s">
        <v>865</v>
      </c>
    </row>
    <row r="18" spans="1:16" s="336" customFormat="1" ht="15.75" thickBot="1">
      <c r="A18" s="363"/>
      <c r="F18" s="469" t="s">
        <v>1023</v>
      </c>
      <c r="G18" s="504" t="s">
        <v>1020</v>
      </c>
      <c r="H18" s="469" t="s">
        <v>363</v>
      </c>
      <c r="J18" s="471" t="s">
        <v>934</v>
      </c>
      <c r="K18" s="470" t="s">
        <v>936</v>
      </c>
      <c r="L18" s="470" t="s">
        <v>364</v>
      </c>
      <c r="N18" s="369" t="s">
        <v>992</v>
      </c>
      <c r="O18" s="373" t="s">
        <v>849</v>
      </c>
      <c r="P18" s="370" t="s">
        <v>855</v>
      </c>
    </row>
    <row r="19" spans="1:16" s="336" customFormat="1" ht="15.75" thickBot="1">
      <c r="F19" s="469" t="s">
        <v>1024</v>
      </c>
      <c r="G19" s="504" t="s">
        <v>1021</v>
      </c>
      <c r="H19" s="469" t="s">
        <v>364</v>
      </c>
      <c r="J19" s="471" t="s">
        <v>920</v>
      </c>
      <c r="K19" s="470" t="s">
        <v>923</v>
      </c>
      <c r="L19" s="470" t="s">
        <v>363</v>
      </c>
      <c r="N19" s="369" t="s">
        <v>992</v>
      </c>
      <c r="O19" s="373" t="s">
        <v>852</v>
      </c>
      <c r="P19" s="370" t="s">
        <v>857</v>
      </c>
    </row>
    <row r="20" spans="1:16" s="336" customFormat="1" ht="15.75" thickBot="1">
      <c r="J20" s="471" t="s">
        <v>1030</v>
      </c>
      <c r="K20" s="470" t="s">
        <v>1028</v>
      </c>
      <c r="L20" s="470" t="s">
        <v>361</v>
      </c>
      <c r="N20" s="369" t="s">
        <v>992</v>
      </c>
      <c r="O20" s="373" t="s">
        <v>850</v>
      </c>
      <c r="P20" s="370" t="s">
        <v>856</v>
      </c>
    </row>
    <row r="21" spans="1:16" s="336" customFormat="1" ht="15.75" thickBot="1">
      <c r="F21" s="100" t="s">
        <v>1125</v>
      </c>
      <c r="G21"/>
      <c r="H21"/>
      <c r="J21" s="471" t="s">
        <v>1031</v>
      </c>
      <c r="K21" s="470" t="s">
        <v>1029</v>
      </c>
      <c r="L21" s="470" t="s">
        <v>363</v>
      </c>
      <c r="N21" s="369" t="s">
        <v>992</v>
      </c>
      <c r="O21" s="373" t="s">
        <v>851</v>
      </c>
      <c r="P21" s="370" t="s">
        <v>870</v>
      </c>
    </row>
    <row r="22" spans="1:16" s="336" customFormat="1" ht="15.75" thickBot="1">
      <c r="B22" s="476" t="s">
        <v>975</v>
      </c>
      <c r="F22" s="466" t="s">
        <v>862</v>
      </c>
      <c r="G22" s="467" t="s">
        <v>863</v>
      </c>
      <c r="H22" s="467" t="s">
        <v>360</v>
      </c>
      <c r="J22" s="471" t="s">
        <v>517</v>
      </c>
      <c r="K22" s="470" t="s">
        <v>517</v>
      </c>
      <c r="L22" s="470" t="s">
        <v>361</v>
      </c>
      <c r="N22" s="375" t="s">
        <v>993</v>
      </c>
      <c r="O22" s="376" t="s">
        <v>849</v>
      </c>
      <c r="P22" s="377" t="s">
        <v>856</v>
      </c>
    </row>
    <row r="23" spans="1:16" s="336" customFormat="1" ht="15.75" thickBot="1">
      <c r="B23" s="479" t="s">
        <v>1145</v>
      </c>
      <c r="F23" s="469" t="s">
        <v>373</v>
      </c>
      <c r="G23" s="504" t="s">
        <v>373</v>
      </c>
      <c r="H23" s="469" t="s">
        <v>362</v>
      </c>
      <c r="J23" s="471" t="s">
        <v>502</v>
      </c>
      <c r="K23" s="470" t="s">
        <v>502</v>
      </c>
      <c r="L23" s="470" t="s">
        <v>362</v>
      </c>
      <c r="N23" s="375" t="s">
        <v>993</v>
      </c>
      <c r="O23" s="376" t="s">
        <v>852</v>
      </c>
      <c r="P23" s="377" t="s">
        <v>865</v>
      </c>
    </row>
    <row r="24" spans="1:16" s="336" customFormat="1" ht="15.75" thickBot="1">
      <c r="B24" s="477" t="s">
        <v>973</v>
      </c>
      <c r="F24" s="469" t="s">
        <v>374</v>
      </c>
      <c r="G24" s="504" t="s">
        <v>374</v>
      </c>
      <c r="H24" s="469" t="s">
        <v>363</v>
      </c>
      <c r="J24" s="471" t="s">
        <v>499</v>
      </c>
      <c r="K24" s="470" t="s">
        <v>499</v>
      </c>
      <c r="L24" s="470" t="s">
        <v>361</v>
      </c>
      <c r="N24" s="375" t="s">
        <v>993</v>
      </c>
      <c r="O24" s="376" t="s">
        <v>850</v>
      </c>
      <c r="P24" s="377" t="s">
        <v>857</v>
      </c>
    </row>
    <row r="25" spans="1:16" s="336" customFormat="1" ht="15.75" thickBot="1">
      <c r="B25" s="478" t="s">
        <v>974</v>
      </c>
      <c r="F25" s="469" t="s">
        <v>933</v>
      </c>
      <c r="G25" s="504" t="s">
        <v>935</v>
      </c>
      <c r="H25" s="469" t="s">
        <v>364</v>
      </c>
      <c r="N25" s="375" t="s">
        <v>993</v>
      </c>
      <c r="O25" s="376" t="s">
        <v>851</v>
      </c>
      <c r="P25" s="377" t="s">
        <v>870</v>
      </c>
    </row>
    <row r="26" spans="1:16" s="336" customFormat="1" ht="15.75" thickBot="1">
      <c r="F26" s="469" t="s">
        <v>509</v>
      </c>
      <c r="G26" s="504" t="s">
        <v>509</v>
      </c>
      <c r="H26" s="469" t="s">
        <v>366</v>
      </c>
    </row>
    <row r="27" spans="1:16" s="336" customFormat="1" ht="15.75" thickBot="1">
      <c r="B27" s="476" t="s">
        <v>960</v>
      </c>
      <c r="F27" s="469" t="s">
        <v>376</v>
      </c>
      <c r="G27" s="504" t="s">
        <v>376</v>
      </c>
      <c r="H27" s="469" t="s">
        <v>368</v>
      </c>
      <c r="N27" s="364" t="s">
        <v>925</v>
      </c>
    </row>
    <row r="28" spans="1:16" s="336" customFormat="1" ht="15.75" thickBot="1">
      <c r="B28" s="479" t="s">
        <v>961</v>
      </c>
      <c r="N28" s="364" t="s">
        <v>847</v>
      </c>
      <c r="O28" s="364" t="s">
        <v>360</v>
      </c>
    </row>
    <row r="29" spans="1:16" s="336" customFormat="1" ht="15.75" thickBot="1">
      <c r="B29" s="477" t="s">
        <v>962</v>
      </c>
      <c r="F29" s="364" t="s">
        <v>1025</v>
      </c>
      <c r="N29" s="366" t="s">
        <v>1003</v>
      </c>
      <c r="O29" s="368" t="s">
        <v>855</v>
      </c>
    </row>
    <row r="30" spans="1:16" s="336" customFormat="1" ht="15.75" thickBot="1">
      <c r="B30" s="477" t="s">
        <v>964</v>
      </c>
      <c r="F30" s="466" t="s">
        <v>862</v>
      </c>
      <c r="G30" s="467" t="s">
        <v>863</v>
      </c>
      <c r="H30" s="467" t="s">
        <v>360</v>
      </c>
      <c r="N30" s="429" t="s">
        <v>1004</v>
      </c>
      <c r="O30" s="431" t="s">
        <v>855</v>
      </c>
    </row>
    <row r="31" spans="1:16" s="336" customFormat="1" ht="15.75" thickBot="1">
      <c r="B31" s="477" t="s">
        <v>971</v>
      </c>
      <c r="F31" s="469" t="s">
        <v>1027</v>
      </c>
      <c r="G31" s="504" t="s">
        <v>1026</v>
      </c>
      <c r="H31" s="469" t="s">
        <v>362</v>
      </c>
      <c r="N31" s="369" t="s">
        <v>992</v>
      </c>
      <c r="O31" s="370" t="s">
        <v>856</v>
      </c>
    </row>
    <row r="32" spans="1:16" s="336" customFormat="1">
      <c r="B32" s="477" t="s">
        <v>970</v>
      </c>
      <c r="N32" s="371" t="s">
        <v>993</v>
      </c>
      <c r="O32" s="372" t="s">
        <v>856</v>
      </c>
    </row>
    <row r="33" spans="1:16" s="336" customFormat="1" ht="15.75" thickBot="1">
      <c r="B33" s="477"/>
      <c r="E33" s="364" t="s">
        <v>867</v>
      </c>
    </row>
    <row r="34" spans="1:16" s="336" customFormat="1">
      <c r="B34" s="477" t="s">
        <v>962</v>
      </c>
      <c r="E34" s="378" t="s">
        <v>873</v>
      </c>
      <c r="F34" s="379"/>
      <c r="G34" s="379"/>
      <c r="H34" s="379"/>
      <c r="I34" s="379"/>
      <c r="J34" s="379"/>
      <c r="K34" s="379"/>
      <c r="L34" s="380"/>
      <c r="N34" s="364" t="s">
        <v>1126</v>
      </c>
    </row>
    <row r="35" spans="1:16" s="336" customFormat="1" ht="15.75" thickBot="1">
      <c r="B35" s="477" t="s">
        <v>965</v>
      </c>
      <c r="E35" s="381"/>
      <c r="F35" s="382" t="s">
        <v>41</v>
      </c>
      <c r="G35" s="382" t="s">
        <v>864</v>
      </c>
      <c r="H35" s="382" t="s">
        <v>916</v>
      </c>
      <c r="I35" s="382"/>
      <c r="J35" s="382" t="s">
        <v>1008</v>
      </c>
      <c r="K35" s="382"/>
      <c r="L35" s="383"/>
      <c r="N35" s="364" t="s">
        <v>847</v>
      </c>
      <c r="O35" s="364" t="s">
        <v>1128</v>
      </c>
      <c r="P35" s="364" t="s">
        <v>1129</v>
      </c>
    </row>
    <row r="36" spans="1:16" s="336" customFormat="1" ht="15.75" thickBot="1">
      <c r="B36" s="477" t="s">
        <v>972</v>
      </c>
      <c r="E36" s="381"/>
      <c r="F36" s="384" t="s">
        <v>866</v>
      </c>
      <c r="G36" s="384" t="s">
        <v>370</v>
      </c>
      <c r="H36" s="384" t="s">
        <v>370</v>
      </c>
      <c r="I36" s="385"/>
      <c r="J36" s="384" t="s">
        <v>1015</v>
      </c>
      <c r="K36" s="385"/>
      <c r="L36" s="383"/>
      <c r="N36" s="366" t="s">
        <v>1003</v>
      </c>
      <c r="O36" s="368" t="s">
        <v>857</v>
      </c>
      <c r="P36" s="368" t="s">
        <v>856</v>
      </c>
    </row>
    <row r="37" spans="1:16" s="336" customFormat="1" ht="15.75" thickBot="1">
      <c r="B37" s="477" t="s">
        <v>969</v>
      </c>
      <c r="E37" s="381"/>
      <c r="F37" s="384" t="s">
        <v>855</v>
      </c>
      <c r="G37" s="384" t="s">
        <v>500</v>
      </c>
      <c r="H37" s="384" t="s">
        <v>500</v>
      </c>
      <c r="I37" s="385"/>
      <c r="J37" s="384" t="s">
        <v>1009</v>
      </c>
      <c r="K37" s="385"/>
      <c r="L37" s="383"/>
      <c r="N37" s="429" t="s">
        <v>1004</v>
      </c>
      <c r="O37" s="431" t="s">
        <v>1123</v>
      </c>
      <c r="P37" s="431" t="s">
        <v>865</v>
      </c>
    </row>
    <row r="38" spans="1:16" s="336" customFormat="1" ht="15.75" thickBot="1">
      <c r="B38" s="477"/>
      <c r="E38" s="381"/>
      <c r="F38" s="384" t="s">
        <v>856</v>
      </c>
      <c r="G38" s="384" t="s">
        <v>372</v>
      </c>
      <c r="H38" s="384" t="s">
        <v>372</v>
      </c>
      <c r="I38" s="385"/>
      <c r="J38" s="384" t="s">
        <v>1010</v>
      </c>
      <c r="K38" s="385"/>
      <c r="L38" s="383"/>
      <c r="N38" s="369" t="s">
        <v>1127</v>
      </c>
      <c r="O38" s="370" t="s">
        <v>1124</v>
      </c>
      <c r="P38" s="370" t="s">
        <v>870</v>
      </c>
    </row>
    <row r="39" spans="1:16" s="336" customFormat="1" ht="15.75" thickBot="1">
      <c r="A39"/>
      <c r="B39" s="477" t="s">
        <v>963</v>
      </c>
      <c r="E39" s="386"/>
      <c r="F39" s="425" t="s">
        <v>856</v>
      </c>
      <c r="G39" s="425" t="s">
        <v>915</v>
      </c>
      <c r="H39" s="425" t="s">
        <v>372</v>
      </c>
      <c r="I39" s="425"/>
      <c r="J39" s="425" t="s">
        <v>1005</v>
      </c>
      <c r="K39" s="387"/>
      <c r="L39" s="388"/>
    </row>
    <row r="40" spans="1:16" s="336" customFormat="1" ht="15.75" thickBot="1">
      <c r="A40"/>
      <c r="B40" s="477" t="s">
        <v>966</v>
      </c>
      <c r="N40" s="336" t="s">
        <v>1130</v>
      </c>
    </row>
    <row r="41" spans="1:16" s="336" customFormat="1">
      <c r="A41"/>
      <c r="B41" s="477" t="s">
        <v>967</v>
      </c>
      <c r="E41" s="389" t="s">
        <v>886</v>
      </c>
      <c r="F41" s="390"/>
      <c r="G41" s="390"/>
      <c r="H41" s="390"/>
      <c r="I41" s="390"/>
      <c r="J41" s="390"/>
      <c r="K41" s="390"/>
      <c r="L41" s="391"/>
      <c r="N41" s="336" t="s">
        <v>1131</v>
      </c>
    </row>
    <row r="42" spans="1:16" s="336" customFormat="1" ht="15.75" thickBot="1">
      <c r="A42"/>
      <c r="B42" s="478" t="s">
        <v>968</v>
      </c>
      <c r="E42" s="392"/>
      <c r="F42" s="393" t="s">
        <v>41</v>
      </c>
      <c r="G42" s="393" t="s">
        <v>864</v>
      </c>
      <c r="H42" s="393" t="s">
        <v>916</v>
      </c>
      <c r="I42" s="393"/>
      <c r="J42" s="393" t="s">
        <v>1008</v>
      </c>
      <c r="K42" s="393"/>
      <c r="L42" s="394"/>
      <c r="N42" s="336" t="s">
        <v>1132</v>
      </c>
    </row>
    <row r="43" spans="1:16" s="336" customFormat="1" ht="15.75" thickBot="1">
      <c r="A43"/>
      <c r="E43" s="392"/>
      <c r="F43" s="395" t="s">
        <v>856</v>
      </c>
      <c r="G43" s="395" t="s">
        <v>518</v>
      </c>
      <c r="H43" s="395" t="s">
        <v>518</v>
      </c>
      <c r="I43" s="396"/>
      <c r="J43" s="395" t="s">
        <v>1009</v>
      </c>
      <c r="K43" s="396"/>
      <c r="L43" s="394"/>
    </row>
    <row r="44" spans="1:16" s="336" customFormat="1">
      <c r="A44"/>
      <c r="B44" s="476" t="s">
        <v>983</v>
      </c>
      <c r="E44" s="392"/>
      <c r="F44" s="395" t="s">
        <v>857</v>
      </c>
      <c r="G44" s="395" t="s">
        <v>519</v>
      </c>
      <c r="H44" s="395" t="s">
        <v>519</v>
      </c>
      <c r="I44" s="396"/>
      <c r="J44" s="395" t="s">
        <v>1151</v>
      </c>
      <c r="K44" s="396"/>
      <c r="L44" s="394"/>
      <c r="N44" s="364" t="s">
        <v>1133</v>
      </c>
    </row>
    <row r="45" spans="1:16" s="336" customFormat="1" ht="15.75" thickBot="1">
      <c r="A45"/>
      <c r="B45" s="479" t="s">
        <v>976</v>
      </c>
      <c r="E45" s="397"/>
      <c r="F45" s="398" t="s">
        <v>856</v>
      </c>
      <c r="G45" s="398" t="s">
        <v>917</v>
      </c>
      <c r="H45" s="398" t="s">
        <v>518</v>
      </c>
      <c r="I45" s="399"/>
      <c r="J45" s="398" t="s">
        <v>1150</v>
      </c>
      <c r="K45" s="399"/>
      <c r="L45" s="400"/>
      <c r="N45" s="364" t="s">
        <v>847</v>
      </c>
      <c r="O45" s="364" t="s">
        <v>1128</v>
      </c>
      <c r="P45" s="364" t="s">
        <v>1134</v>
      </c>
    </row>
    <row r="46" spans="1:16" s="336" customFormat="1" ht="15.75" thickBot="1">
      <c r="A46"/>
      <c r="B46" s="482" t="s">
        <v>977</v>
      </c>
      <c r="N46" s="366" t="s">
        <v>1003</v>
      </c>
      <c r="O46" s="368" t="s">
        <v>856</v>
      </c>
      <c r="P46" s="368" t="s">
        <v>855</v>
      </c>
    </row>
    <row r="47" spans="1:16" s="336" customFormat="1" ht="15.75" thickBot="1">
      <c r="A47"/>
      <c r="B47" s="477" t="s">
        <v>978</v>
      </c>
      <c r="C47" s="364"/>
      <c r="E47" s="401" t="s">
        <v>868</v>
      </c>
      <c r="F47" s="402"/>
      <c r="G47" s="402"/>
      <c r="H47" s="402"/>
      <c r="I47" s="402"/>
      <c r="J47" s="402"/>
      <c r="K47" s="402"/>
      <c r="L47" s="403"/>
      <c r="N47" s="429" t="s">
        <v>1004</v>
      </c>
      <c r="O47" s="431" t="s">
        <v>857</v>
      </c>
      <c r="P47" s="431" t="s">
        <v>856</v>
      </c>
    </row>
    <row r="48" spans="1:16" s="336" customFormat="1" ht="15.75" thickBot="1">
      <c r="A48"/>
      <c r="B48" s="477" t="s">
        <v>979</v>
      </c>
      <c r="D48" s="365"/>
      <c r="E48" s="404"/>
      <c r="F48" s="405" t="s">
        <v>41</v>
      </c>
      <c r="G48" s="405" t="s">
        <v>864</v>
      </c>
      <c r="H48" s="405" t="s">
        <v>916</v>
      </c>
      <c r="I48" s="405"/>
      <c r="J48" s="405" t="s">
        <v>1008</v>
      </c>
      <c r="K48" s="405"/>
      <c r="L48" s="406"/>
      <c r="N48" s="369" t="s">
        <v>992</v>
      </c>
      <c r="O48" s="370" t="s">
        <v>865</v>
      </c>
      <c r="P48" s="370" t="s">
        <v>857</v>
      </c>
    </row>
    <row r="49" spans="1:16" s="336" customFormat="1">
      <c r="A49"/>
      <c r="B49" s="477"/>
      <c r="D49" s="365"/>
      <c r="E49" s="404"/>
      <c r="F49" s="407" t="s">
        <v>870</v>
      </c>
      <c r="G49" s="407" t="s">
        <v>507</v>
      </c>
      <c r="H49" s="407" t="s">
        <v>507</v>
      </c>
      <c r="I49" s="408"/>
      <c r="J49" s="407" t="s">
        <v>1009</v>
      </c>
      <c r="K49" s="408"/>
      <c r="L49" s="406"/>
      <c r="N49" s="371" t="s">
        <v>993</v>
      </c>
      <c r="O49" s="372" t="s">
        <v>1123</v>
      </c>
      <c r="P49" s="372" t="s">
        <v>865</v>
      </c>
    </row>
    <row r="50" spans="1:16" s="336" customFormat="1">
      <c r="A50"/>
      <c r="B50" s="482" t="s">
        <v>980</v>
      </c>
      <c r="D50" s="365"/>
      <c r="E50" s="404"/>
      <c r="F50" s="407" t="s">
        <v>870</v>
      </c>
      <c r="G50" s="407" t="s">
        <v>508</v>
      </c>
      <c r="H50" s="407" t="s">
        <v>508</v>
      </c>
      <c r="I50" s="408"/>
      <c r="J50" s="407" t="s">
        <v>1010</v>
      </c>
      <c r="K50" s="408"/>
      <c r="L50" s="406"/>
    </row>
    <row r="51" spans="1:16" s="336" customFormat="1" ht="15.75" thickBot="1">
      <c r="A51"/>
      <c r="B51" s="477" t="s">
        <v>981</v>
      </c>
      <c r="C51" s="364"/>
      <c r="E51" s="409"/>
      <c r="F51" s="410" t="s">
        <v>865</v>
      </c>
      <c r="G51" s="410" t="s">
        <v>926</v>
      </c>
      <c r="H51" s="410" t="s">
        <v>506</v>
      </c>
      <c r="I51" s="411"/>
      <c r="J51" s="410" t="s">
        <v>1152</v>
      </c>
      <c r="K51" s="411"/>
      <c r="L51" s="412"/>
    </row>
    <row r="52" spans="1:16" s="336" customFormat="1" ht="15.75" thickBot="1">
      <c r="A52"/>
      <c r="B52" s="478" t="s">
        <v>982</v>
      </c>
      <c r="D52" s="365"/>
      <c r="N52" s="364" t="s">
        <v>994</v>
      </c>
      <c r="O52" s="364" t="s">
        <v>995</v>
      </c>
    </row>
    <row r="53" spans="1:16" s="336" customFormat="1" ht="15.75" thickBot="1">
      <c r="A53"/>
      <c r="D53" s="365"/>
      <c r="E53" s="413" t="s">
        <v>869</v>
      </c>
      <c r="F53" s="414"/>
      <c r="G53" s="414"/>
      <c r="H53" s="414"/>
      <c r="I53" s="414"/>
      <c r="J53" s="414"/>
      <c r="K53" s="414"/>
      <c r="L53" s="415"/>
      <c r="N53" s="374" t="s">
        <v>860</v>
      </c>
      <c r="O53" s="486" t="s">
        <v>996</v>
      </c>
      <c r="P53"/>
    </row>
    <row r="54" spans="1:16" s="336" customFormat="1" ht="15.75" thickBot="1">
      <c r="A54"/>
      <c r="B54" s="476" t="s">
        <v>960</v>
      </c>
      <c r="D54" s="365"/>
      <c r="E54" s="416"/>
      <c r="F54" s="417" t="s">
        <v>41</v>
      </c>
      <c r="G54" s="417" t="s">
        <v>864</v>
      </c>
      <c r="H54" s="417" t="s">
        <v>916</v>
      </c>
      <c r="I54" s="417"/>
      <c r="J54" s="417" t="s">
        <v>1008</v>
      </c>
      <c r="K54" s="417"/>
      <c r="L54" s="418"/>
      <c r="N54" s="374" t="s">
        <v>861</v>
      </c>
      <c r="O54" s="374" t="s">
        <v>997</v>
      </c>
      <c r="P54"/>
    </row>
    <row r="55" spans="1:16" s="336" customFormat="1" ht="15.75" thickBot="1">
      <c r="A55"/>
      <c r="B55" s="479" t="s">
        <v>998</v>
      </c>
      <c r="E55" s="416"/>
      <c r="F55" s="419" t="s">
        <v>857</v>
      </c>
      <c r="G55" s="419" t="s">
        <v>503</v>
      </c>
      <c r="H55" s="419" t="s">
        <v>503</v>
      </c>
      <c r="I55" s="420"/>
      <c r="J55" s="419" t="s">
        <v>1009</v>
      </c>
      <c r="K55" s="420"/>
      <c r="L55" s="418"/>
      <c r="N55" s="374" t="s">
        <v>845</v>
      </c>
      <c r="O55" s="374" t="s">
        <v>992</v>
      </c>
      <c r="P55"/>
    </row>
    <row r="56" spans="1:16" s="336" customFormat="1" ht="15.75" thickBot="1">
      <c r="A56"/>
      <c r="B56" s="477" t="s">
        <v>962</v>
      </c>
      <c r="E56" s="416"/>
      <c r="F56" s="419" t="s">
        <v>865</v>
      </c>
      <c r="G56" s="419" t="s">
        <v>505</v>
      </c>
      <c r="H56" s="419" t="s">
        <v>505</v>
      </c>
      <c r="I56" s="420"/>
      <c r="J56" s="419" t="s">
        <v>1010</v>
      </c>
      <c r="K56" s="420"/>
      <c r="L56" s="418"/>
      <c r="N56" s="374" t="s">
        <v>846</v>
      </c>
      <c r="O56" s="374" t="s">
        <v>993</v>
      </c>
      <c r="P56"/>
    </row>
    <row r="57" spans="1:16" s="336" customFormat="1" ht="15.75" thickBot="1">
      <c r="A57"/>
      <c r="B57" s="477" t="s">
        <v>999</v>
      </c>
      <c r="E57" s="421"/>
      <c r="F57" s="422" t="s">
        <v>856</v>
      </c>
      <c r="G57" s="422" t="s">
        <v>924</v>
      </c>
      <c r="H57" s="422" t="s">
        <v>884</v>
      </c>
      <c r="I57" s="423"/>
      <c r="J57" s="422" t="s">
        <v>1152</v>
      </c>
      <c r="K57" s="423"/>
      <c r="L57" s="424"/>
      <c r="N57" s="374" t="s">
        <v>881</v>
      </c>
      <c r="O57" s="374" t="s">
        <v>991</v>
      </c>
      <c r="P57"/>
    </row>
    <row r="58" spans="1:16" s="336" customFormat="1" ht="15.75" thickBot="1">
      <c r="A58"/>
      <c r="B58" s="477" t="s">
        <v>1000</v>
      </c>
      <c r="E58"/>
      <c r="F58"/>
      <c r="G58"/>
      <c r="H58"/>
      <c r="I58"/>
      <c r="J58"/>
      <c r="K58"/>
      <c r="L58"/>
    </row>
    <row r="59" spans="1:16" s="336" customFormat="1">
      <c r="A59"/>
      <c r="B59" s="477" t="s">
        <v>1001</v>
      </c>
      <c r="E59" s="444" t="s">
        <v>885</v>
      </c>
      <c r="F59" s="445"/>
      <c r="G59" s="445"/>
      <c r="H59" s="445"/>
      <c r="I59" s="445"/>
      <c r="J59" s="445"/>
      <c r="K59" s="445"/>
      <c r="L59" s="446"/>
    </row>
    <row r="60" spans="1:16">
      <c r="B60" s="477"/>
      <c r="C60" s="336"/>
      <c r="D60" s="336"/>
      <c r="E60" s="447"/>
      <c r="F60" s="448" t="s">
        <v>41</v>
      </c>
      <c r="G60" s="448" t="s">
        <v>864</v>
      </c>
      <c r="H60" s="448" t="s">
        <v>916</v>
      </c>
      <c r="I60" s="448"/>
      <c r="J60" s="448" t="s">
        <v>1008</v>
      </c>
      <c r="K60" s="448"/>
      <c r="L60" s="449"/>
    </row>
    <row r="61" spans="1:16" ht="15.75" thickBot="1">
      <c r="B61" s="487" t="s">
        <v>1002</v>
      </c>
      <c r="C61" s="336"/>
      <c r="D61" s="336"/>
      <c r="E61" s="447"/>
      <c r="F61" s="450" t="s">
        <v>855</v>
      </c>
      <c r="G61" s="450" t="s">
        <v>893</v>
      </c>
      <c r="H61" s="450" t="s">
        <v>883</v>
      </c>
      <c r="I61" s="451"/>
      <c r="J61" s="450" t="s">
        <v>1015</v>
      </c>
      <c r="K61" s="451"/>
      <c r="L61" s="449"/>
    </row>
    <row r="62" spans="1:16" ht="15.75" thickBot="1">
      <c r="C62" s="336"/>
      <c r="D62" s="336"/>
      <c r="E62" s="447"/>
      <c r="F62" s="450" t="s">
        <v>856</v>
      </c>
      <c r="G62" s="450" t="s">
        <v>882</v>
      </c>
      <c r="H62" s="450" t="s">
        <v>884</v>
      </c>
      <c r="I62" s="451"/>
      <c r="J62" s="450" t="s">
        <v>1009</v>
      </c>
      <c r="K62" s="451"/>
      <c r="L62" s="449"/>
    </row>
    <row r="63" spans="1:16">
      <c r="B63" s="476" t="s">
        <v>1146</v>
      </c>
      <c r="E63" s="447"/>
      <c r="F63" s="450" t="s">
        <v>856</v>
      </c>
      <c r="G63" s="450" t="s">
        <v>501</v>
      </c>
      <c r="H63" s="450" t="s">
        <v>501</v>
      </c>
      <c r="I63" s="451"/>
      <c r="J63" s="450" t="s">
        <v>1010</v>
      </c>
      <c r="K63" s="451"/>
      <c r="L63" s="449"/>
    </row>
    <row r="64" spans="1:16" ht="15.75" thickBot="1">
      <c r="B64" s="479" t="s">
        <v>1149</v>
      </c>
      <c r="E64" s="452"/>
      <c r="F64" s="453" t="s">
        <v>855</v>
      </c>
      <c r="G64" s="475" t="s">
        <v>927</v>
      </c>
      <c r="H64" s="475" t="s">
        <v>499</v>
      </c>
      <c r="I64" s="454"/>
      <c r="J64" s="475" t="s">
        <v>1005</v>
      </c>
      <c r="K64" s="454"/>
      <c r="L64" s="455"/>
    </row>
    <row r="65" spans="2:12">
      <c r="B65" s="477" t="s">
        <v>1147</v>
      </c>
    </row>
    <row r="66" spans="2:12" ht="15.75" thickBot="1">
      <c r="B66" s="487" t="s">
        <v>1148</v>
      </c>
      <c r="E66" s="364" t="s">
        <v>1135</v>
      </c>
      <c r="F66" s="336"/>
      <c r="G66" s="336"/>
      <c r="H66" s="336"/>
      <c r="I66" s="336"/>
      <c r="J66" s="336"/>
      <c r="K66" s="336"/>
      <c r="L66" s="336"/>
    </row>
    <row r="67" spans="2:12">
      <c r="E67" s="378" t="s">
        <v>1136</v>
      </c>
      <c r="F67" s="379"/>
      <c r="G67" s="379"/>
      <c r="H67" s="379"/>
      <c r="I67" s="379"/>
      <c r="J67" s="379"/>
      <c r="K67" s="379"/>
      <c r="L67" s="380"/>
    </row>
    <row r="68" spans="2:12">
      <c r="E68" s="381"/>
      <c r="F68" s="382" t="s">
        <v>41</v>
      </c>
      <c r="G68" s="382" t="s">
        <v>864</v>
      </c>
      <c r="H68" s="382" t="s">
        <v>916</v>
      </c>
      <c r="I68" s="382"/>
      <c r="J68" s="382" t="s">
        <v>1008</v>
      </c>
      <c r="K68" s="382"/>
      <c r="L68" s="383"/>
    </row>
    <row r="69" spans="2:12">
      <c r="E69" s="381"/>
      <c r="F69" s="384" t="s">
        <v>857</v>
      </c>
      <c r="G69" s="384" t="s">
        <v>374</v>
      </c>
      <c r="H69" s="384" t="s">
        <v>374</v>
      </c>
      <c r="I69" s="385"/>
      <c r="J69" s="384" t="s">
        <v>1015</v>
      </c>
      <c r="K69" s="385"/>
      <c r="L69" s="383"/>
    </row>
    <row r="70" spans="2:12">
      <c r="E70" s="381"/>
      <c r="F70" s="384" t="s">
        <v>1124</v>
      </c>
      <c r="G70" s="384" t="s">
        <v>376</v>
      </c>
      <c r="H70" s="384" t="s">
        <v>376</v>
      </c>
      <c r="I70" s="385"/>
      <c r="J70" s="384" t="s">
        <v>1138</v>
      </c>
      <c r="K70" s="385"/>
      <c r="L70" s="383"/>
    </row>
    <row r="71" spans="2:12" ht="15.75" thickBot="1">
      <c r="E71" s="386"/>
      <c r="F71" s="425" t="s">
        <v>1123</v>
      </c>
      <c r="G71" s="425" t="s">
        <v>509</v>
      </c>
      <c r="H71" s="425" t="s">
        <v>509</v>
      </c>
      <c r="I71" s="425"/>
      <c r="J71" s="425" t="s">
        <v>1005</v>
      </c>
      <c r="K71" s="387"/>
      <c r="L71" s="388"/>
    </row>
    <row r="72" spans="2:12" ht="15.75" thickBot="1">
      <c r="E72" s="336"/>
      <c r="F72" s="336"/>
      <c r="G72" s="336"/>
      <c r="H72" s="336"/>
      <c r="I72" s="336"/>
      <c r="J72" s="336"/>
      <c r="K72" s="336"/>
      <c r="L72" s="336"/>
    </row>
    <row r="73" spans="2:12">
      <c r="E73" s="389" t="s">
        <v>1137</v>
      </c>
      <c r="F73" s="390"/>
      <c r="G73" s="390"/>
      <c r="H73" s="390"/>
      <c r="I73" s="390"/>
      <c r="J73" s="390"/>
      <c r="K73" s="390"/>
      <c r="L73" s="391"/>
    </row>
    <row r="74" spans="2:12">
      <c r="E74" s="392"/>
      <c r="F74" s="393" t="s">
        <v>41</v>
      </c>
      <c r="G74" s="393" t="s">
        <v>864</v>
      </c>
      <c r="H74" s="393" t="s">
        <v>916</v>
      </c>
      <c r="I74" s="393"/>
      <c r="J74" s="393" t="s">
        <v>1008</v>
      </c>
      <c r="K74" s="393"/>
      <c r="L74" s="394"/>
    </row>
    <row r="75" spans="2:12">
      <c r="E75" s="392"/>
      <c r="F75" s="395" t="s">
        <v>856</v>
      </c>
      <c r="G75" s="395" t="s">
        <v>373</v>
      </c>
      <c r="H75" s="395" t="s">
        <v>373</v>
      </c>
      <c r="I75" s="396"/>
      <c r="J75" s="395" t="s">
        <v>1015</v>
      </c>
      <c r="K75" s="396"/>
      <c r="L75" s="394"/>
    </row>
    <row r="76" spans="2:12">
      <c r="E76" s="392"/>
      <c r="F76" s="395" t="s">
        <v>865</v>
      </c>
      <c r="G76" s="395" t="s">
        <v>933</v>
      </c>
      <c r="H76" s="395" t="s">
        <v>933</v>
      </c>
      <c r="I76" s="396"/>
      <c r="J76" s="395" t="s">
        <v>1009</v>
      </c>
      <c r="K76" s="396"/>
      <c r="L76" s="394"/>
    </row>
    <row r="77" spans="2:12">
      <c r="E77" s="392"/>
      <c r="F77" s="395" t="s">
        <v>1123</v>
      </c>
      <c r="G77" s="395" t="s">
        <v>509</v>
      </c>
      <c r="H77" s="395" t="s">
        <v>509</v>
      </c>
      <c r="I77" s="396"/>
      <c r="J77" s="395" t="s">
        <v>1010</v>
      </c>
      <c r="K77" s="396"/>
      <c r="L77" s="394"/>
    </row>
    <row r="78" spans="2:12" ht="15.75" thickBot="1">
      <c r="E78" s="397"/>
      <c r="F78" s="398" t="s">
        <v>857</v>
      </c>
      <c r="G78" s="398" t="s">
        <v>374</v>
      </c>
      <c r="H78" s="398" t="s">
        <v>374</v>
      </c>
      <c r="I78" s="399"/>
      <c r="J78" s="398" t="s">
        <v>1005</v>
      </c>
      <c r="K78" s="399"/>
      <c r="L78" s="400"/>
    </row>
    <row r="95" spans="2:8">
      <c r="H95" s="336"/>
    </row>
    <row r="96" spans="2:8">
      <c r="B96" s="336"/>
      <c r="C96" s="336"/>
      <c r="D96" s="336"/>
      <c r="E96" s="336"/>
      <c r="F96" s="336"/>
      <c r="G96" s="336"/>
      <c r="H96" s="336"/>
    </row>
  </sheetData>
  <conditionalFormatting sqref="C31:C38 C24:C27">
    <cfRule type="expression" dxfId="2" priority="7">
      <formula>C24="COULD"</formula>
    </cfRule>
    <cfRule type="expression" dxfId="1" priority="8">
      <formula>C24="NO"</formula>
    </cfRule>
    <cfRule type="expression" dxfId="0" priority="9">
      <formula>C24="YES"</formula>
    </cfRule>
  </conditionalFormatting>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G34" sqref="G34"/>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5.140625" customWidth="1"/>
    <col min="12" max="12" width="18.140625" customWidth="1"/>
    <col min="13" max="13" width="23.28515625" customWidth="1"/>
    <col min="14" max="14" width="12" customWidth="1"/>
  </cols>
  <sheetData>
    <row r="1" spans="2:15" s="336" customFormat="1" ht="15.75" thickBot="1">
      <c r="B1" s="364" t="s">
        <v>891</v>
      </c>
      <c r="K1" s="364" t="s">
        <v>890</v>
      </c>
    </row>
    <row r="2" spans="2:15" s="336" customFormat="1" ht="15.75" thickBot="1">
      <c r="B2" s="378" t="s">
        <v>873</v>
      </c>
      <c r="C2" s="379"/>
      <c r="D2" s="379"/>
      <c r="E2" s="379"/>
      <c r="F2" s="379"/>
      <c r="G2" s="379"/>
      <c r="H2" s="379"/>
      <c r="I2" s="380"/>
      <c r="K2" s="364" t="s">
        <v>847</v>
      </c>
      <c r="L2" s="364" t="s">
        <v>848</v>
      </c>
      <c r="M2" s="364" t="s">
        <v>887</v>
      </c>
      <c r="N2" s="456" t="s">
        <v>888</v>
      </c>
      <c r="O2" s="456" t="s">
        <v>889</v>
      </c>
    </row>
    <row r="3" spans="2:15" s="336" customFormat="1" ht="15.75" thickBot="1">
      <c r="B3" s="381"/>
      <c r="C3" s="382" t="s">
        <v>892</v>
      </c>
      <c r="D3" s="382" t="s">
        <v>864</v>
      </c>
      <c r="E3" s="382"/>
      <c r="F3" s="382"/>
      <c r="G3" s="382" t="s">
        <v>1008</v>
      </c>
      <c r="H3" s="382"/>
      <c r="I3" s="383"/>
      <c r="K3" s="366" t="s">
        <v>1006</v>
      </c>
      <c r="L3" s="367" t="s">
        <v>849</v>
      </c>
      <c r="M3" s="368">
        <v>100</v>
      </c>
      <c r="N3" s="368">
        <v>20</v>
      </c>
      <c r="O3" s="368" t="str">
        <f>CONCATENATE(100 - ROUND(((Table1415[[#This Row],[DSC PRICE]]/Table1415[[#This Row],[NORMAL PRICE]])*100),0),"%")</f>
        <v>80%</v>
      </c>
    </row>
    <row r="4" spans="2:15" s="336" customFormat="1" ht="15.75" thickBot="1">
      <c r="B4" s="381"/>
      <c r="C4" s="457">
        <f>N3</f>
        <v>20</v>
      </c>
      <c r="D4" s="384" t="s">
        <v>1011</v>
      </c>
      <c r="E4" s="385"/>
      <c r="F4" s="385"/>
      <c r="G4" s="384" t="s">
        <v>1015</v>
      </c>
      <c r="H4" s="385"/>
      <c r="I4" s="383"/>
      <c r="K4" s="366" t="s">
        <v>1006</v>
      </c>
      <c r="L4" s="367" t="s">
        <v>852</v>
      </c>
      <c r="M4" s="368">
        <v>100</v>
      </c>
      <c r="N4" s="368">
        <v>20</v>
      </c>
      <c r="O4" s="368" t="str">
        <f>CONCATENATE(100 - ROUND(((Table1415[[#This Row],[DSC PRICE]]/Table1415[[#This Row],[NORMAL PRICE]])*100),0),"%")</f>
        <v>80%</v>
      </c>
    </row>
    <row r="5" spans="2:15" s="336" customFormat="1" ht="15.75" thickBot="1">
      <c r="B5" s="381"/>
      <c r="C5" s="457">
        <f>N11</f>
        <v>40</v>
      </c>
      <c r="D5" s="384" t="s">
        <v>1012</v>
      </c>
      <c r="E5" s="385"/>
      <c r="F5" s="385"/>
      <c r="G5" s="384" t="s">
        <v>1009</v>
      </c>
      <c r="H5" s="385"/>
      <c r="I5" s="383"/>
      <c r="K5" s="366" t="s">
        <v>1006</v>
      </c>
      <c r="L5" s="367" t="s">
        <v>850</v>
      </c>
      <c r="M5" s="368">
        <v>250</v>
      </c>
      <c r="N5" s="368">
        <v>50</v>
      </c>
      <c r="O5" s="368" t="str">
        <f>CONCATENATE(100 - ROUND(((Table1415[[#This Row],[DSC PRICE]]/Table1415[[#This Row],[NORMAL PRICE]])*100),0),"%")</f>
        <v>80%</v>
      </c>
    </row>
    <row r="6" spans="2:15" s="336" customFormat="1" ht="15.75" thickBot="1">
      <c r="B6" s="381"/>
      <c r="C6" s="457">
        <f>N15</f>
        <v>80</v>
      </c>
      <c r="D6" s="384" t="s">
        <v>1013</v>
      </c>
      <c r="E6" s="385"/>
      <c r="F6" s="385"/>
      <c r="G6" s="384" t="s">
        <v>1010</v>
      </c>
      <c r="H6" s="385"/>
      <c r="I6" s="383"/>
      <c r="K6" s="366" t="s">
        <v>1006</v>
      </c>
      <c r="L6" s="367" t="s">
        <v>851</v>
      </c>
      <c r="M6" s="368">
        <v>550</v>
      </c>
      <c r="N6" s="368">
        <v>100</v>
      </c>
      <c r="O6" s="368" t="str">
        <f>CONCATENATE(100 - ROUND(((Table1415[[#This Row],[DSC PRICE]]/Table1415[[#This Row],[NORMAL PRICE]])*100),0),"%")</f>
        <v>82%</v>
      </c>
    </row>
    <row r="7" spans="2:15" s="336" customFormat="1" ht="15.75" thickBot="1">
      <c r="B7" s="386"/>
      <c r="C7" s="458">
        <f>N7</f>
        <v>20</v>
      </c>
      <c r="D7" s="425" t="s">
        <v>1014</v>
      </c>
      <c r="E7" s="387"/>
      <c r="F7" s="387"/>
      <c r="G7" s="425" t="s">
        <v>1005</v>
      </c>
      <c r="H7" s="387"/>
      <c r="I7" s="388"/>
      <c r="K7" s="429" t="s">
        <v>1007</v>
      </c>
      <c r="L7" s="430" t="s">
        <v>849</v>
      </c>
      <c r="M7" s="431">
        <v>100</v>
      </c>
      <c r="N7" s="431">
        <v>20</v>
      </c>
      <c r="O7" s="431" t="str">
        <f>CONCATENATE(100 - ROUND(((Table1415[[#This Row],[DSC PRICE]]/Table1415[[#This Row],[NORMAL PRICE]])*100),0),"%")</f>
        <v>80%</v>
      </c>
    </row>
    <row r="8" spans="2:15" s="336" customFormat="1" ht="15.75" thickBot="1">
      <c r="K8" s="429" t="s">
        <v>1007</v>
      </c>
      <c r="L8" s="430" t="s">
        <v>852</v>
      </c>
      <c r="M8" s="431">
        <v>100</v>
      </c>
      <c r="N8" s="431">
        <v>20</v>
      </c>
      <c r="O8" s="431" t="str">
        <f>CONCATENATE(100 - ROUND(((Table1415[[#This Row],[DSC PRICE]]/Table1415[[#This Row],[NORMAL PRICE]])*100),0),"%")</f>
        <v>80%</v>
      </c>
    </row>
    <row r="9" spans="2:15" s="336" customFormat="1" ht="15.75" thickBot="1">
      <c r="B9" s="389" t="s">
        <v>886</v>
      </c>
      <c r="C9" s="390"/>
      <c r="D9" s="390"/>
      <c r="E9" s="390"/>
      <c r="F9" s="390"/>
      <c r="G9" s="390"/>
      <c r="H9" s="390"/>
      <c r="I9" s="391"/>
      <c r="K9" s="429" t="s">
        <v>1007</v>
      </c>
      <c r="L9" s="430" t="s">
        <v>850</v>
      </c>
      <c r="M9" s="431">
        <v>250</v>
      </c>
      <c r="N9" s="431">
        <v>50</v>
      </c>
      <c r="O9" s="431" t="str">
        <f>CONCATENATE(100 - ROUND(((Table1415[[#This Row],[DSC PRICE]]/Table1415[[#This Row],[NORMAL PRICE]])*100),0),"%")</f>
        <v>80%</v>
      </c>
    </row>
    <row r="10" spans="2:15" s="336" customFormat="1" ht="15.75" thickBot="1">
      <c r="B10" s="392"/>
      <c r="C10" s="393" t="s">
        <v>892</v>
      </c>
      <c r="D10" s="393" t="s">
        <v>864</v>
      </c>
      <c r="E10" s="393"/>
      <c r="F10" s="393"/>
      <c r="G10" s="393" t="s">
        <v>1008</v>
      </c>
      <c r="H10" s="393"/>
      <c r="I10" s="394"/>
      <c r="K10" s="429" t="s">
        <v>1007</v>
      </c>
      <c r="L10" s="430" t="s">
        <v>851</v>
      </c>
      <c r="M10" s="431">
        <v>550</v>
      </c>
      <c r="N10" s="431">
        <v>100</v>
      </c>
      <c r="O10" s="431" t="str">
        <f>CONCATENATE(100 - ROUND(((Table1415[[#This Row],[DSC PRICE]]/Table1415[[#This Row],[NORMAL PRICE]])*100),0),"%")</f>
        <v>82%</v>
      </c>
    </row>
    <row r="11" spans="2:15" s="336" customFormat="1" ht="15.75" thickBot="1">
      <c r="B11" s="392"/>
      <c r="C11" s="460">
        <f>N5</f>
        <v>50</v>
      </c>
      <c r="D11" s="395" t="s">
        <v>1011</v>
      </c>
      <c r="E11" s="396"/>
      <c r="F11" s="396"/>
      <c r="G11" s="395" t="s">
        <v>1015</v>
      </c>
      <c r="H11" s="396"/>
      <c r="I11" s="394"/>
      <c r="K11" s="369" t="s">
        <v>853</v>
      </c>
      <c r="L11" s="373" t="s">
        <v>849</v>
      </c>
      <c r="M11" s="370">
        <v>100</v>
      </c>
      <c r="N11" s="370">
        <v>40</v>
      </c>
      <c r="O11" s="370" t="str">
        <f>CONCATENATE(100 - ROUND(((Table1415[[#This Row],[DSC PRICE]]/Table1415[[#This Row],[NORMAL PRICE]])*100),0),"%")</f>
        <v>60%</v>
      </c>
    </row>
    <row r="12" spans="2:15" s="336" customFormat="1" ht="15.75" thickBot="1">
      <c r="B12" s="392"/>
      <c r="C12" s="460">
        <f>N13</f>
        <v>95</v>
      </c>
      <c r="D12" s="395" t="s">
        <v>1012</v>
      </c>
      <c r="E12" s="396"/>
      <c r="F12" s="396"/>
      <c r="G12" s="395" t="s">
        <v>1009</v>
      </c>
      <c r="H12" s="396"/>
      <c r="I12" s="394"/>
      <c r="K12" s="369" t="s">
        <v>853</v>
      </c>
      <c r="L12" s="373" t="s">
        <v>852</v>
      </c>
      <c r="M12" s="370">
        <v>100</v>
      </c>
      <c r="N12" s="370">
        <v>40</v>
      </c>
      <c r="O12" s="370" t="str">
        <f>CONCATENATE(100 - ROUND(((Table1415[[#This Row],[DSC PRICE]]/Table1415[[#This Row],[NORMAL PRICE]])*100),0),"%")</f>
        <v>60%</v>
      </c>
    </row>
    <row r="13" spans="2:15" s="336" customFormat="1" ht="15.75" thickBot="1">
      <c r="B13" s="392"/>
      <c r="C13" s="460">
        <f>N17</f>
        <v>120</v>
      </c>
      <c r="D13" s="395" t="s">
        <v>1013</v>
      </c>
      <c r="E13" s="396"/>
      <c r="F13" s="396"/>
      <c r="G13" s="395" t="s">
        <v>1010</v>
      </c>
      <c r="H13" s="396"/>
      <c r="I13" s="394"/>
      <c r="K13" s="369" t="s">
        <v>853</v>
      </c>
      <c r="L13" s="373" t="s">
        <v>850</v>
      </c>
      <c r="M13" s="370">
        <v>250</v>
      </c>
      <c r="N13" s="370">
        <v>95</v>
      </c>
      <c r="O13" s="370" t="str">
        <f>CONCATENATE(100 - ROUND(((Table1415[[#This Row],[DSC PRICE]]/Table1415[[#This Row],[NORMAL PRICE]])*100),0),"%")</f>
        <v>62%</v>
      </c>
    </row>
    <row r="14" spans="2:15" s="336" customFormat="1" ht="15.75" thickBot="1">
      <c r="B14" s="397"/>
      <c r="C14" s="459">
        <f>N9</f>
        <v>50</v>
      </c>
      <c r="D14" s="398" t="s">
        <v>1014</v>
      </c>
      <c r="E14" s="399"/>
      <c r="F14" s="399"/>
      <c r="G14" s="398" t="s">
        <v>1005</v>
      </c>
      <c r="H14" s="399"/>
      <c r="I14" s="400"/>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401" t="s">
        <v>868</v>
      </c>
      <c r="C16" s="402"/>
      <c r="D16" s="402"/>
      <c r="E16" s="402"/>
      <c r="F16" s="402"/>
      <c r="G16" s="402"/>
      <c r="H16" s="402"/>
      <c r="I16" s="403"/>
      <c r="K16" s="375" t="s">
        <v>854</v>
      </c>
      <c r="L16" s="376" t="s">
        <v>852</v>
      </c>
      <c r="M16" s="377">
        <v>100</v>
      </c>
      <c r="N16" s="377">
        <v>80</v>
      </c>
      <c r="O16" s="377" t="str">
        <f>CONCATENATE(100 - ROUND(((Table1415[[#This Row],[DSC PRICE]]/Table1415[[#This Row],[NORMAL PRICE]])*100),0),"%")</f>
        <v>20%</v>
      </c>
    </row>
    <row r="17" spans="1:15" s="336" customFormat="1" ht="15.75" thickBot="1">
      <c r="B17" s="404"/>
      <c r="C17" s="405" t="s">
        <v>892</v>
      </c>
      <c r="D17" s="405" t="s">
        <v>864</v>
      </c>
      <c r="E17" s="405"/>
      <c r="F17" s="405"/>
      <c r="G17" s="405" t="s">
        <v>1008</v>
      </c>
      <c r="H17" s="405"/>
      <c r="I17" s="406"/>
      <c r="K17" s="375" t="s">
        <v>854</v>
      </c>
      <c r="L17" s="376" t="s">
        <v>850</v>
      </c>
      <c r="M17" s="377">
        <v>250</v>
      </c>
      <c r="N17" s="377">
        <v>120</v>
      </c>
      <c r="O17" s="377" t="str">
        <f>CONCATENATE(100 - ROUND(((Table1415[[#This Row],[DSC PRICE]]/Table1415[[#This Row],[NORMAL PRICE]])*100),0),"%")</f>
        <v>52%</v>
      </c>
    </row>
    <row r="18" spans="1:15" s="336" customFormat="1" ht="15.75" thickBot="1">
      <c r="B18" s="404"/>
      <c r="C18" s="462">
        <v>100</v>
      </c>
      <c r="D18" s="407" t="s">
        <v>1011</v>
      </c>
      <c r="E18" s="408"/>
      <c r="F18" s="408"/>
      <c r="G18" s="407" t="s">
        <v>1015</v>
      </c>
      <c r="H18" s="408"/>
      <c r="I18" s="406"/>
      <c r="K18" s="375" t="s">
        <v>854</v>
      </c>
      <c r="L18" s="376" t="s">
        <v>851</v>
      </c>
      <c r="M18" s="377">
        <v>550</v>
      </c>
      <c r="N18" s="377">
        <v>163</v>
      </c>
      <c r="O18" s="377" t="str">
        <f>CONCATENATE(100 - ROUND(((Table1415[[#This Row],[DSC PRICE]]/Table1415[[#This Row],[NORMAL PRICE]])*100),0),"%")</f>
        <v>70%</v>
      </c>
    </row>
    <row r="19" spans="1:15" s="336" customFormat="1">
      <c r="B19" s="404"/>
      <c r="C19" s="462">
        <f>N14</f>
        <v>163</v>
      </c>
      <c r="D19" s="407" t="s">
        <v>1012</v>
      </c>
      <c r="E19" s="408"/>
      <c r="F19" s="408"/>
      <c r="G19" s="407" t="s">
        <v>1009</v>
      </c>
      <c r="H19" s="408"/>
      <c r="I19" s="406"/>
    </row>
    <row r="20" spans="1:15" s="336" customFormat="1" ht="15.75" thickBot="1">
      <c r="B20" s="404"/>
      <c r="C20" s="462">
        <f>N18</f>
        <v>163</v>
      </c>
      <c r="D20" s="407" t="s">
        <v>1013</v>
      </c>
      <c r="E20" s="408"/>
      <c r="F20" s="408"/>
      <c r="G20" s="407" t="s">
        <v>1010</v>
      </c>
      <c r="H20" s="408"/>
      <c r="I20" s="406"/>
      <c r="K20" s="364" t="s">
        <v>859</v>
      </c>
    </row>
    <row r="21" spans="1:15" s="336" customFormat="1" ht="15.75" thickBot="1">
      <c r="B21" s="409"/>
      <c r="C21" s="461">
        <f>N10</f>
        <v>100</v>
      </c>
      <c r="D21" s="410" t="s">
        <v>1014</v>
      </c>
      <c r="E21" s="411"/>
      <c r="F21" s="411"/>
      <c r="G21" s="410" t="s">
        <v>1005</v>
      </c>
      <c r="H21" s="411"/>
      <c r="I21" s="412"/>
      <c r="K21" s="374" t="s">
        <v>860</v>
      </c>
    </row>
    <row r="22" spans="1:15" s="336" customFormat="1" ht="15.75" thickBot="1">
      <c r="K22" s="374" t="s">
        <v>861</v>
      </c>
    </row>
    <row r="23" spans="1:15" s="336" customFormat="1" ht="15.75" thickBot="1">
      <c r="B23" s="413" t="s">
        <v>869</v>
      </c>
      <c r="C23" s="414"/>
      <c r="D23" s="414"/>
      <c r="E23" s="414"/>
      <c r="F23" s="414"/>
      <c r="G23" s="414"/>
      <c r="H23" s="414"/>
      <c r="I23" s="415"/>
      <c r="K23" s="374" t="s">
        <v>845</v>
      </c>
    </row>
    <row r="24" spans="1:15" s="336" customFormat="1" ht="15.75" thickBot="1">
      <c r="B24" s="416"/>
      <c r="C24" s="417" t="s">
        <v>892</v>
      </c>
      <c r="D24" s="417" t="s">
        <v>864</v>
      </c>
      <c r="E24" s="417"/>
      <c r="F24" s="417"/>
      <c r="G24" s="417" t="s">
        <v>1008</v>
      </c>
      <c r="H24" s="417"/>
      <c r="I24" s="418"/>
      <c r="K24" s="465" t="s">
        <v>846</v>
      </c>
    </row>
    <row r="25" spans="1:15" s="336" customFormat="1" ht="15.75" thickBot="1">
      <c r="B25" s="416"/>
      <c r="C25" s="464">
        <f>N4</f>
        <v>20</v>
      </c>
      <c r="D25" s="419" t="s">
        <v>1011</v>
      </c>
      <c r="E25" s="420"/>
      <c r="F25" s="420"/>
      <c r="G25" s="419" t="s">
        <v>1015</v>
      </c>
      <c r="H25" s="420"/>
      <c r="I25" s="418"/>
      <c r="K25" s="374" t="s">
        <v>881</v>
      </c>
    </row>
    <row r="26" spans="1:15" s="336" customFormat="1">
      <c r="B26" s="416"/>
      <c r="C26" s="464">
        <f>N12</f>
        <v>40</v>
      </c>
      <c r="D26" s="419" t="s">
        <v>1012</v>
      </c>
      <c r="E26" s="420"/>
      <c r="F26" s="420"/>
      <c r="G26" s="419" t="s">
        <v>1009</v>
      </c>
      <c r="H26" s="420"/>
      <c r="I26" s="418"/>
    </row>
    <row r="27" spans="1:15" s="336" customFormat="1">
      <c r="B27" s="416"/>
      <c r="C27" s="464">
        <f>N16</f>
        <v>80</v>
      </c>
      <c r="D27" s="419" t="s">
        <v>1013</v>
      </c>
      <c r="E27" s="420"/>
      <c r="F27" s="420"/>
      <c r="G27" s="419" t="s">
        <v>1010</v>
      </c>
      <c r="H27" s="420"/>
      <c r="I27" s="418"/>
    </row>
    <row r="28" spans="1:15" s="336" customFormat="1" ht="15.75" thickBot="1">
      <c r="A28" s="365"/>
      <c r="B28" s="421"/>
      <c r="C28" s="463">
        <f>N8</f>
        <v>20</v>
      </c>
      <c r="D28" s="422" t="s">
        <v>1014</v>
      </c>
      <c r="E28" s="423"/>
      <c r="F28" s="423"/>
      <c r="G28" s="422" t="s">
        <v>1005</v>
      </c>
      <c r="H28" s="423"/>
      <c r="I28" s="424"/>
    </row>
    <row r="29" spans="1:15" s="336" customFormat="1" ht="15.75" thickBot="1">
      <c r="A29" s="365"/>
      <c r="K29" s="364" t="s">
        <v>894</v>
      </c>
    </row>
    <row r="30" spans="1:15" s="336" customFormat="1">
      <c r="A30" s="365"/>
      <c r="B30" s="496" t="s">
        <v>1016</v>
      </c>
      <c r="C30" s="497"/>
      <c r="D30" s="498"/>
      <c r="E30" s="498"/>
      <c r="F30" s="498"/>
      <c r="G30" s="498"/>
      <c r="H30" s="498"/>
      <c r="I30" s="499"/>
      <c r="K30" s="102" t="s">
        <v>41</v>
      </c>
      <c r="L30" s="155" t="s">
        <v>43</v>
      </c>
      <c r="M30" s="102" t="s">
        <v>42</v>
      </c>
    </row>
    <row r="31" spans="1:15" s="336" customFormat="1" ht="15.75" thickBot="1">
      <c r="B31" s="500" t="s">
        <v>1017</v>
      </c>
      <c r="C31" s="501"/>
      <c r="D31" s="502"/>
      <c r="E31" s="502"/>
      <c r="F31" s="502"/>
      <c r="G31" s="502"/>
      <c r="H31" s="502"/>
      <c r="I31" s="503"/>
      <c r="K31" s="147">
        <v>0.99</v>
      </c>
      <c r="L31" s="155">
        <v>10</v>
      </c>
      <c r="M31" s="148">
        <v>0</v>
      </c>
    </row>
    <row r="32" spans="1:15" s="336" customFormat="1">
      <c r="A32" s="365"/>
      <c r="B32"/>
      <c r="C32"/>
      <c r="D32"/>
      <c r="E32"/>
      <c r="F32"/>
      <c r="G32"/>
      <c r="H32"/>
      <c r="I32"/>
      <c r="K32" s="149">
        <v>4.99</v>
      </c>
      <c r="L32" s="155">
        <v>52</v>
      </c>
      <c r="M32" s="150">
        <v>0.05</v>
      </c>
    </row>
    <row r="33" spans="1:13" s="336" customFormat="1">
      <c r="A33" s="365"/>
      <c r="B33"/>
      <c r="C33"/>
      <c r="D33"/>
      <c r="E33"/>
      <c r="F33"/>
      <c r="G33"/>
      <c r="H33"/>
      <c r="I33"/>
      <c r="K33" s="147">
        <v>9.99</v>
      </c>
      <c r="L33" s="155">
        <v>110</v>
      </c>
      <c r="M33" s="148">
        <v>0.1</v>
      </c>
    </row>
    <row r="34" spans="1:13" s="336" customFormat="1">
      <c r="A34" s="365"/>
      <c r="B34"/>
      <c r="C34"/>
      <c r="D34"/>
      <c r="E34"/>
      <c r="F34"/>
      <c r="G34"/>
      <c r="H34"/>
      <c r="I34"/>
      <c r="K34" s="149">
        <v>19.989999999999998</v>
      </c>
      <c r="L34" s="245">
        <v>250</v>
      </c>
      <c r="M34" s="150">
        <v>0.25</v>
      </c>
    </row>
    <row r="35" spans="1:13" s="336" customFormat="1">
      <c r="B35"/>
      <c r="C35"/>
      <c r="D35"/>
      <c r="E35"/>
      <c r="F35"/>
      <c r="G35"/>
      <c r="H35"/>
      <c r="I35"/>
      <c r="K35" s="147">
        <v>39.99</v>
      </c>
      <c r="L35" s="155">
        <v>560</v>
      </c>
      <c r="M35" s="148">
        <v>0.4</v>
      </c>
    </row>
    <row r="36" spans="1:13" s="336" customFormat="1">
      <c r="B36"/>
      <c r="C36"/>
      <c r="D36"/>
      <c r="E36"/>
      <c r="F36"/>
      <c r="G36"/>
      <c r="H36"/>
      <c r="I36"/>
      <c r="K36" s="149">
        <v>59.99</v>
      </c>
      <c r="L36" s="155">
        <v>870</v>
      </c>
      <c r="M36" s="150">
        <v>0.45</v>
      </c>
    </row>
    <row r="37" spans="1:13" s="336" customFormat="1">
      <c r="B37"/>
      <c r="C37"/>
      <c r="D37"/>
      <c r="E37"/>
      <c r="F37"/>
      <c r="G37"/>
      <c r="H37"/>
      <c r="I37"/>
      <c r="K37" s="147">
        <v>79.989999999999995</v>
      </c>
      <c r="L37" s="155">
        <v>1200</v>
      </c>
      <c r="M37" s="148">
        <v>0.5</v>
      </c>
    </row>
    <row r="38" spans="1:13" s="336" customFormat="1">
      <c r="B38"/>
      <c r="C38"/>
      <c r="D38"/>
      <c r="E38"/>
      <c r="F38"/>
      <c r="G38"/>
      <c r="H38"/>
      <c r="I38"/>
    </row>
    <row r="39" spans="1:13" s="336" customFormat="1"/>
    <row r="40" spans="1:13">
      <c r="A40" s="336"/>
    </row>
    <row r="41" spans="1:13">
      <c r="A41" s="336"/>
    </row>
    <row r="42" spans="1:13">
      <c r="A42" s="336"/>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O22"/>
  <sheetViews>
    <sheetView workbookViewId="0">
      <selection activeCell="I8" sqref="I8"/>
    </sheetView>
  </sheetViews>
  <sheetFormatPr defaultRowHeight="15"/>
  <cols>
    <col min="2" max="2" width="19.5703125" customWidth="1"/>
    <col min="3" max="3" width="13.140625" customWidth="1"/>
    <col min="5" max="5" width="27.85546875" customWidth="1"/>
    <col min="6" max="6" width="11.5703125" customWidth="1"/>
    <col min="7" max="7" width="14.85546875" customWidth="1"/>
    <col min="8" max="8" width="11.140625" customWidth="1"/>
    <col min="9" max="9" width="14.7109375" customWidth="1"/>
    <col min="11" max="11" width="19.85546875" customWidth="1"/>
    <col min="12" max="12" width="11.140625" customWidth="1"/>
    <col min="13" max="13" width="11.42578125" customWidth="1"/>
    <col min="14" max="14" width="11.5703125" customWidth="1"/>
    <col min="15" max="15" width="11.28515625" customWidth="1"/>
    <col min="18" max="18" width="20.85546875" customWidth="1"/>
  </cols>
  <sheetData>
    <row r="2" spans="2:15" ht="21">
      <c r="E2" s="517" t="s">
        <v>1119</v>
      </c>
      <c r="K2" s="517" t="s">
        <v>1121</v>
      </c>
    </row>
    <row r="3" spans="2:15" ht="15.75" thickBot="1"/>
    <row r="4" spans="2:15">
      <c r="B4" s="507" t="s">
        <v>1091</v>
      </c>
      <c r="C4" s="508" t="s">
        <v>848</v>
      </c>
      <c r="E4" s="507" t="s">
        <v>1092</v>
      </c>
      <c r="F4" s="509" t="s">
        <v>1112</v>
      </c>
      <c r="G4" s="509" t="s">
        <v>1113</v>
      </c>
      <c r="H4" s="509" t="s">
        <v>1114</v>
      </c>
      <c r="I4" s="508" t="s">
        <v>1115</v>
      </c>
      <c r="K4" s="507" t="s">
        <v>1092</v>
      </c>
      <c r="L4" s="509" t="s">
        <v>1112</v>
      </c>
      <c r="M4" s="509" t="s">
        <v>1113</v>
      </c>
      <c r="N4" s="509" t="s">
        <v>1114</v>
      </c>
      <c r="O4" s="508" t="s">
        <v>1115</v>
      </c>
    </row>
    <row r="5" spans="2:15">
      <c r="B5" s="510" t="s">
        <v>1093</v>
      </c>
      <c r="C5" s="511" t="s">
        <v>850</v>
      </c>
      <c r="E5" s="512" t="s">
        <v>1139</v>
      </c>
      <c r="F5" s="111" t="s">
        <v>1096</v>
      </c>
      <c r="G5" s="111" t="s">
        <v>1095</v>
      </c>
      <c r="H5" s="111" t="s">
        <v>1101</v>
      </c>
      <c r="I5" s="513" t="s">
        <v>1095</v>
      </c>
      <c r="K5" s="512" t="s">
        <v>889</v>
      </c>
      <c r="L5" s="111" t="s">
        <v>1094</v>
      </c>
      <c r="M5" s="111" t="s">
        <v>1095</v>
      </c>
      <c r="N5" s="111" t="s">
        <v>1096</v>
      </c>
      <c r="O5" s="513" t="s">
        <v>1095</v>
      </c>
    </row>
    <row r="6" spans="2:15">
      <c r="B6" s="510" t="s">
        <v>1097</v>
      </c>
      <c r="C6" s="511" t="s">
        <v>850</v>
      </c>
      <c r="E6" s="512" t="s">
        <v>1140</v>
      </c>
      <c r="F6" s="111" t="s">
        <v>1099</v>
      </c>
      <c r="G6" s="111" t="s">
        <v>1099</v>
      </c>
      <c r="H6" s="111" t="s">
        <v>1103</v>
      </c>
      <c r="I6" s="513" t="s">
        <v>1099</v>
      </c>
      <c r="K6" s="512" t="s">
        <v>1098</v>
      </c>
      <c r="L6" s="111" t="s">
        <v>1095</v>
      </c>
      <c r="M6" s="111" t="s">
        <v>1099</v>
      </c>
      <c r="N6" s="111" t="s">
        <v>1094</v>
      </c>
      <c r="O6" s="513" t="s">
        <v>1099</v>
      </c>
    </row>
    <row r="7" spans="2:15">
      <c r="B7" s="510" t="s">
        <v>121</v>
      </c>
      <c r="C7" s="511" t="s">
        <v>850</v>
      </c>
      <c r="E7" s="520" t="s">
        <v>1141</v>
      </c>
      <c r="F7" s="521" t="s">
        <v>1103</v>
      </c>
      <c r="G7" s="521" t="s">
        <v>1096</v>
      </c>
      <c r="H7" s="521" t="s">
        <v>1095</v>
      </c>
      <c r="I7" s="522" t="s">
        <v>1094</v>
      </c>
      <c r="K7" s="512" t="s">
        <v>1100</v>
      </c>
      <c r="L7" s="111" t="s">
        <v>1101</v>
      </c>
      <c r="M7" s="111" t="s">
        <v>1096</v>
      </c>
      <c r="N7" s="111" t="s">
        <v>1099</v>
      </c>
      <c r="O7" s="513" t="s">
        <v>1094</v>
      </c>
    </row>
    <row r="8" spans="2:15">
      <c r="B8" s="510" t="s">
        <v>1101</v>
      </c>
      <c r="C8" s="511" t="s">
        <v>850</v>
      </c>
      <c r="E8" s="512" t="s">
        <v>1142</v>
      </c>
      <c r="F8" s="111" t="s">
        <v>1107</v>
      </c>
      <c r="G8" s="111" t="s">
        <v>1106</v>
      </c>
      <c r="H8" s="111" t="s">
        <v>1107</v>
      </c>
      <c r="I8" s="513" t="s">
        <v>1105</v>
      </c>
      <c r="K8" s="512" t="s">
        <v>1102</v>
      </c>
      <c r="L8" s="111" t="s">
        <v>1097</v>
      </c>
      <c r="M8" s="111" t="s">
        <v>121</v>
      </c>
      <c r="N8" s="111" t="s">
        <v>119</v>
      </c>
      <c r="O8" s="513" t="s">
        <v>119</v>
      </c>
    </row>
    <row r="9" spans="2:15">
      <c r="B9" s="510" t="s">
        <v>1103</v>
      </c>
      <c r="C9" s="511" t="s">
        <v>851</v>
      </c>
      <c r="E9" s="512" t="s">
        <v>1143</v>
      </c>
      <c r="F9" s="111" t="s">
        <v>1106</v>
      </c>
      <c r="G9" s="111" t="s">
        <v>1111</v>
      </c>
      <c r="H9" s="111" t="s">
        <v>1105</v>
      </c>
      <c r="I9" s="513" t="s">
        <v>1111</v>
      </c>
      <c r="K9" s="512" t="s">
        <v>1104</v>
      </c>
      <c r="L9" s="111" t="s">
        <v>1105</v>
      </c>
      <c r="M9" s="111" t="s">
        <v>1106</v>
      </c>
      <c r="N9" s="111" t="s">
        <v>1107</v>
      </c>
      <c r="O9" s="513" t="s">
        <v>1106</v>
      </c>
    </row>
    <row r="10" spans="2:15" ht="15.75" thickBot="1">
      <c r="B10" s="510" t="s">
        <v>1099</v>
      </c>
      <c r="C10" s="511" t="s">
        <v>851</v>
      </c>
      <c r="E10" s="514" t="s">
        <v>1144</v>
      </c>
      <c r="F10" s="494" t="s">
        <v>156</v>
      </c>
      <c r="G10" s="494" t="s">
        <v>1105</v>
      </c>
      <c r="H10" s="494" t="s">
        <v>156</v>
      </c>
      <c r="I10" s="495" t="s">
        <v>1107</v>
      </c>
      <c r="K10" s="514" t="s">
        <v>1108</v>
      </c>
      <c r="L10" s="531" t="s">
        <v>1109</v>
      </c>
      <c r="M10" s="531"/>
      <c r="N10" s="531"/>
      <c r="O10" s="532"/>
    </row>
    <row r="11" spans="2:15">
      <c r="B11" s="510" t="s">
        <v>1096</v>
      </c>
      <c r="C11" s="511" t="s">
        <v>851</v>
      </c>
    </row>
    <row r="12" spans="2:15" ht="15.75" thickBot="1">
      <c r="B12" s="510" t="s">
        <v>1095</v>
      </c>
      <c r="C12" s="511" t="s">
        <v>851</v>
      </c>
      <c r="K12" t="s">
        <v>1110</v>
      </c>
    </row>
    <row r="13" spans="2:15" ht="15.75" thickBot="1">
      <c r="B13" s="510" t="s">
        <v>1094</v>
      </c>
      <c r="C13" s="511" t="s">
        <v>851</v>
      </c>
      <c r="E13" s="518" t="s">
        <v>1120</v>
      </c>
      <c r="F13" s="519">
        <v>5</v>
      </c>
    </row>
    <row r="14" spans="2:15">
      <c r="B14" s="510" t="s">
        <v>1107</v>
      </c>
      <c r="C14" s="511" t="s">
        <v>852</v>
      </c>
      <c r="K14" s="488" t="s">
        <v>1116</v>
      </c>
      <c r="L14" s="489">
        <v>4</v>
      </c>
    </row>
    <row r="15" spans="2:15">
      <c r="B15" s="510" t="s">
        <v>1111</v>
      </c>
      <c r="C15" s="511" t="s">
        <v>852</v>
      </c>
      <c r="E15" s="137" t="s">
        <v>1122</v>
      </c>
      <c r="K15" s="490" t="s">
        <v>1117</v>
      </c>
      <c r="L15" s="491">
        <v>3</v>
      </c>
    </row>
    <row r="16" spans="2:15" ht="15.75" thickBot="1">
      <c r="B16" s="510" t="s">
        <v>156</v>
      </c>
      <c r="C16" s="511" t="s">
        <v>852</v>
      </c>
      <c r="K16" s="492" t="s">
        <v>1118</v>
      </c>
      <c r="L16" s="493">
        <f>L14*L15</f>
        <v>12</v>
      </c>
    </row>
    <row r="17" spans="2:5">
      <c r="B17" s="510" t="s">
        <v>1105</v>
      </c>
      <c r="C17" s="511" t="s">
        <v>852</v>
      </c>
    </row>
    <row r="18" spans="2:5" ht="15.75" thickBot="1">
      <c r="B18" s="515" t="s">
        <v>1106</v>
      </c>
      <c r="C18" s="516" t="s">
        <v>852</v>
      </c>
    </row>
    <row r="22" spans="2:5">
      <c r="E22" s="100"/>
    </row>
  </sheetData>
  <mergeCells count="1">
    <mergeCell ref="L10:O1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64" workbookViewId="0">
      <selection activeCell="I74" sqref="I74"/>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34" t="s">
        <v>628</v>
      </c>
      <c r="E6" s="435" t="s">
        <v>629</v>
      </c>
      <c r="F6" s="435" t="s">
        <v>630</v>
      </c>
      <c r="G6" s="435" t="s">
        <v>631</v>
      </c>
      <c r="H6" s="435" t="s">
        <v>632</v>
      </c>
      <c r="I6" s="435" t="s">
        <v>41</v>
      </c>
      <c r="J6" s="435" t="s">
        <v>633</v>
      </c>
      <c r="K6" s="435" t="s">
        <v>634</v>
      </c>
      <c r="L6" s="435" t="s">
        <v>635</v>
      </c>
      <c r="M6" s="436" t="s">
        <v>636</v>
      </c>
    </row>
    <row r="7" spans="4:13">
      <c r="D7" s="432">
        <v>16078</v>
      </c>
      <c r="E7" s="359" t="s">
        <v>637</v>
      </c>
      <c r="F7" s="359" t="s">
        <v>638</v>
      </c>
      <c r="G7" s="359" t="s">
        <v>671</v>
      </c>
      <c r="H7" s="359" t="s">
        <v>672</v>
      </c>
      <c r="I7" s="359" t="s">
        <v>651</v>
      </c>
      <c r="J7" s="359" t="s">
        <v>652</v>
      </c>
      <c r="K7" s="359" t="s">
        <v>643</v>
      </c>
      <c r="L7" s="359" t="s">
        <v>94</v>
      </c>
      <c r="M7" s="433" t="s">
        <v>644</v>
      </c>
    </row>
    <row r="8" spans="4:13">
      <c r="D8" s="432">
        <v>16096</v>
      </c>
      <c r="E8" s="359" t="s">
        <v>637</v>
      </c>
      <c r="F8" s="359" t="s">
        <v>638</v>
      </c>
      <c r="G8" s="359" t="s">
        <v>689</v>
      </c>
      <c r="H8" s="359" t="s">
        <v>690</v>
      </c>
      <c r="I8" s="359" t="s">
        <v>651</v>
      </c>
      <c r="J8" s="359" t="s">
        <v>652</v>
      </c>
      <c r="K8" s="359" t="s">
        <v>643</v>
      </c>
      <c r="L8" s="359" t="s">
        <v>94</v>
      </c>
      <c r="M8" s="433" t="s">
        <v>644</v>
      </c>
    </row>
    <row r="9" spans="4:13">
      <c r="D9" s="432">
        <v>17798</v>
      </c>
      <c r="E9" s="359" t="s">
        <v>637</v>
      </c>
      <c r="F9" s="359" t="s">
        <v>638</v>
      </c>
      <c r="G9" s="359" t="s">
        <v>827</v>
      </c>
      <c r="H9" s="359" t="s">
        <v>827</v>
      </c>
      <c r="I9" s="359" t="s">
        <v>801</v>
      </c>
      <c r="J9" s="359" t="s">
        <v>802</v>
      </c>
      <c r="K9" s="359" t="s">
        <v>643</v>
      </c>
      <c r="L9" s="359" t="s">
        <v>94</v>
      </c>
      <c r="M9" s="433" t="s">
        <v>644</v>
      </c>
    </row>
    <row r="10" spans="4:13">
      <c r="D10" s="432">
        <v>16092</v>
      </c>
      <c r="E10" s="359" t="s">
        <v>637</v>
      </c>
      <c r="F10" s="359" t="s">
        <v>638</v>
      </c>
      <c r="G10" s="359" t="s">
        <v>685</v>
      </c>
      <c r="H10" s="359" t="s">
        <v>686</v>
      </c>
      <c r="I10" s="359" t="s">
        <v>667</v>
      </c>
      <c r="J10" s="359" t="s">
        <v>668</v>
      </c>
      <c r="K10" s="359" t="s">
        <v>643</v>
      </c>
      <c r="L10" s="359" t="s">
        <v>94</v>
      </c>
      <c r="M10" s="433" t="s">
        <v>644</v>
      </c>
    </row>
    <row r="11" spans="4:13">
      <c r="D11" s="432">
        <v>16098</v>
      </c>
      <c r="E11" s="359" t="s">
        <v>637</v>
      </c>
      <c r="F11" s="359" t="s">
        <v>638</v>
      </c>
      <c r="G11" s="359" t="s">
        <v>691</v>
      </c>
      <c r="H11" s="359" t="s">
        <v>692</v>
      </c>
      <c r="I11" s="359" t="s">
        <v>655</v>
      </c>
      <c r="J11" s="359" t="s">
        <v>656</v>
      </c>
      <c r="K11" s="359" t="s">
        <v>643</v>
      </c>
      <c r="L11" s="359" t="s">
        <v>94</v>
      </c>
      <c r="M11" s="433" t="s">
        <v>644</v>
      </c>
    </row>
    <row r="12" spans="4:13">
      <c r="D12" s="432">
        <v>17790</v>
      </c>
      <c r="E12" s="359" t="s">
        <v>637</v>
      </c>
      <c r="F12" s="359" t="s">
        <v>638</v>
      </c>
      <c r="G12" s="359" t="s">
        <v>821</v>
      </c>
      <c r="H12" s="359" t="s">
        <v>821</v>
      </c>
      <c r="I12" s="359" t="s">
        <v>822</v>
      </c>
      <c r="J12" s="359" t="s">
        <v>823</v>
      </c>
      <c r="K12" s="359" t="s">
        <v>643</v>
      </c>
      <c r="L12" s="359" t="s">
        <v>94</v>
      </c>
      <c r="M12" s="433" t="s">
        <v>644</v>
      </c>
    </row>
    <row r="13" spans="4:13">
      <c r="D13" s="432">
        <v>17792</v>
      </c>
      <c r="E13" s="359" t="s">
        <v>637</v>
      </c>
      <c r="F13" s="359" t="s">
        <v>638</v>
      </c>
      <c r="G13" s="359" t="s">
        <v>824</v>
      </c>
      <c r="H13" s="359" t="s">
        <v>824</v>
      </c>
      <c r="I13" s="359" t="s">
        <v>766</v>
      </c>
      <c r="J13" s="359" t="s">
        <v>767</v>
      </c>
      <c r="K13" s="359" t="s">
        <v>643</v>
      </c>
      <c r="L13" s="359" t="s">
        <v>94</v>
      </c>
      <c r="M13" s="433" t="s">
        <v>644</v>
      </c>
    </row>
    <row r="14" spans="4:13">
      <c r="D14" s="432">
        <v>16100</v>
      </c>
      <c r="E14" s="359" t="s">
        <v>637</v>
      </c>
      <c r="F14" s="359" t="s">
        <v>638</v>
      </c>
      <c r="G14" s="359" t="s">
        <v>693</v>
      </c>
      <c r="H14" s="359" t="s">
        <v>694</v>
      </c>
      <c r="I14" s="359" t="s">
        <v>659</v>
      </c>
      <c r="J14" s="359" t="s">
        <v>660</v>
      </c>
      <c r="K14" s="359" t="s">
        <v>643</v>
      </c>
      <c r="L14" s="359" t="s">
        <v>94</v>
      </c>
      <c r="M14" s="433" t="s">
        <v>644</v>
      </c>
    </row>
    <row r="15" spans="4:13">
      <c r="D15" s="432">
        <v>16094</v>
      </c>
      <c r="E15" s="359" t="s">
        <v>637</v>
      </c>
      <c r="F15" s="359" t="s">
        <v>638</v>
      </c>
      <c r="G15" s="359" t="s">
        <v>687</v>
      </c>
      <c r="H15" s="359" t="s">
        <v>688</v>
      </c>
      <c r="I15" s="359" t="s">
        <v>647</v>
      </c>
      <c r="J15" s="359" t="s">
        <v>648</v>
      </c>
      <c r="K15" s="359" t="s">
        <v>643</v>
      </c>
      <c r="L15" s="359" t="s">
        <v>94</v>
      </c>
      <c r="M15" s="433" t="s">
        <v>644</v>
      </c>
    </row>
    <row r="16" spans="4:13">
      <c r="D16" s="432">
        <v>16102</v>
      </c>
      <c r="E16" s="359" t="s">
        <v>637</v>
      </c>
      <c r="F16" s="359" t="s">
        <v>638</v>
      </c>
      <c r="G16" s="359" t="s">
        <v>695</v>
      </c>
      <c r="H16" s="359" t="s">
        <v>696</v>
      </c>
      <c r="I16" s="359" t="s">
        <v>697</v>
      </c>
      <c r="J16" s="359" t="s">
        <v>698</v>
      </c>
      <c r="K16" s="359" t="s">
        <v>643</v>
      </c>
      <c r="L16" s="359" t="s">
        <v>94</v>
      </c>
      <c r="M16" s="433" t="s">
        <v>644</v>
      </c>
    </row>
    <row r="17" spans="4:13">
      <c r="D17" s="432">
        <v>16108</v>
      </c>
      <c r="E17" s="359" t="s">
        <v>637</v>
      </c>
      <c r="F17" s="359" t="s">
        <v>638</v>
      </c>
      <c r="G17" s="359" t="s">
        <v>703</v>
      </c>
      <c r="H17" s="359" t="s">
        <v>704</v>
      </c>
      <c r="I17" s="359" t="s">
        <v>651</v>
      </c>
      <c r="J17" s="359" t="s">
        <v>652</v>
      </c>
      <c r="K17" s="359" t="s">
        <v>643</v>
      </c>
      <c r="L17" s="359" t="s">
        <v>94</v>
      </c>
      <c r="M17" s="433" t="s">
        <v>644</v>
      </c>
    </row>
    <row r="18" spans="4:13">
      <c r="D18" s="432">
        <v>17800</v>
      </c>
      <c r="E18" s="359" t="s">
        <v>637</v>
      </c>
      <c r="F18" s="359" t="s">
        <v>638</v>
      </c>
      <c r="G18" s="359" t="s">
        <v>828</v>
      </c>
      <c r="H18" s="359" t="s">
        <v>828</v>
      </c>
      <c r="I18" s="359" t="s">
        <v>801</v>
      </c>
      <c r="J18" s="359" t="s">
        <v>802</v>
      </c>
      <c r="K18" s="359" t="s">
        <v>643</v>
      </c>
      <c r="L18" s="359" t="s">
        <v>94</v>
      </c>
      <c r="M18" s="433" t="s">
        <v>644</v>
      </c>
    </row>
    <row r="19" spans="4:13">
      <c r="D19" s="432">
        <v>16104</v>
      </c>
      <c r="E19" s="359" t="s">
        <v>637</v>
      </c>
      <c r="F19" s="359" t="s">
        <v>638</v>
      </c>
      <c r="G19" s="359" t="s">
        <v>699</v>
      </c>
      <c r="H19" s="359" t="s">
        <v>700</v>
      </c>
      <c r="I19" s="359" t="s">
        <v>667</v>
      </c>
      <c r="J19" s="359" t="s">
        <v>668</v>
      </c>
      <c r="K19" s="359" t="s">
        <v>643</v>
      </c>
      <c r="L19" s="359" t="s">
        <v>94</v>
      </c>
      <c r="M19" s="433" t="s">
        <v>644</v>
      </c>
    </row>
    <row r="20" spans="4:13">
      <c r="D20" s="432">
        <v>16110</v>
      </c>
      <c r="E20" s="359" t="s">
        <v>637</v>
      </c>
      <c r="F20" s="359" t="s">
        <v>638</v>
      </c>
      <c r="G20" s="359" t="s">
        <v>705</v>
      </c>
      <c r="H20" s="359" t="s">
        <v>706</v>
      </c>
      <c r="I20" s="359" t="s">
        <v>655</v>
      </c>
      <c r="J20" s="359" t="s">
        <v>656</v>
      </c>
      <c r="K20" s="359" t="s">
        <v>643</v>
      </c>
      <c r="L20" s="359" t="s">
        <v>94</v>
      </c>
      <c r="M20" s="433" t="s">
        <v>644</v>
      </c>
    </row>
    <row r="21" spans="4:13">
      <c r="D21" s="432">
        <v>17794</v>
      </c>
      <c r="E21" s="359" t="s">
        <v>637</v>
      </c>
      <c r="F21" s="359" t="s">
        <v>638</v>
      </c>
      <c r="G21" s="359" t="s">
        <v>825</v>
      </c>
      <c r="H21" s="359" t="s">
        <v>825</v>
      </c>
      <c r="I21" s="359" t="s">
        <v>822</v>
      </c>
      <c r="J21" s="359" t="s">
        <v>823</v>
      </c>
      <c r="K21" s="359" t="s">
        <v>643</v>
      </c>
      <c r="L21" s="359" t="s">
        <v>94</v>
      </c>
      <c r="M21" s="433" t="s">
        <v>644</v>
      </c>
    </row>
    <row r="22" spans="4:13">
      <c r="D22" s="432">
        <v>17796</v>
      </c>
      <c r="E22" s="359" t="s">
        <v>637</v>
      </c>
      <c r="F22" s="359" t="s">
        <v>638</v>
      </c>
      <c r="G22" s="359" t="s">
        <v>826</v>
      </c>
      <c r="H22" s="359" t="s">
        <v>826</v>
      </c>
      <c r="I22" s="359" t="s">
        <v>766</v>
      </c>
      <c r="J22" s="359" t="s">
        <v>767</v>
      </c>
      <c r="K22" s="359" t="s">
        <v>643</v>
      </c>
      <c r="L22" s="359" t="s">
        <v>94</v>
      </c>
      <c r="M22" s="433" t="s">
        <v>644</v>
      </c>
    </row>
    <row r="23" spans="4:13">
      <c r="D23" s="432">
        <v>16112</v>
      </c>
      <c r="E23" s="359" t="s">
        <v>637</v>
      </c>
      <c r="F23" s="359" t="s">
        <v>638</v>
      </c>
      <c r="G23" s="359" t="s">
        <v>707</v>
      </c>
      <c r="H23" s="359" t="s">
        <v>708</v>
      </c>
      <c r="I23" s="359" t="s">
        <v>659</v>
      </c>
      <c r="J23" s="359" t="s">
        <v>660</v>
      </c>
      <c r="K23" s="359" t="s">
        <v>643</v>
      </c>
      <c r="L23" s="359" t="s">
        <v>94</v>
      </c>
      <c r="M23" s="433" t="s">
        <v>644</v>
      </c>
    </row>
    <row r="24" spans="4:13">
      <c r="D24" s="432">
        <v>16106</v>
      </c>
      <c r="E24" s="359" t="s">
        <v>637</v>
      </c>
      <c r="F24" s="359" t="s">
        <v>638</v>
      </c>
      <c r="G24" s="359" t="s">
        <v>701</v>
      </c>
      <c r="H24" s="359" t="s">
        <v>702</v>
      </c>
      <c r="I24" s="359" t="s">
        <v>647</v>
      </c>
      <c r="J24" s="359" t="s">
        <v>648</v>
      </c>
      <c r="K24" s="359" t="s">
        <v>643</v>
      </c>
      <c r="L24" s="359" t="s">
        <v>94</v>
      </c>
      <c r="M24" s="433" t="s">
        <v>644</v>
      </c>
    </row>
    <row r="25" spans="4:13">
      <c r="D25" s="432">
        <v>16114</v>
      </c>
      <c r="E25" s="359" t="s">
        <v>637</v>
      </c>
      <c r="F25" s="359" t="s">
        <v>638</v>
      </c>
      <c r="G25" s="359" t="s">
        <v>709</v>
      </c>
      <c r="H25" s="359" t="s">
        <v>710</v>
      </c>
      <c r="I25" s="359" t="s">
        <v>697</v>
      </c>
      <c r="J25" s="359" t="s">
        <v>698</v>
      </c>
      <c r="K25" s="359" t="s">
        <v>643</v>
      </c>
      <c r="L25" s="359" t="s">
        <v>94</v>
      </c>
      <c r="M25" s="433" t="s">
        <v>644</v>
      </c>
    </row>
    <row r="26" spans="4:13">
      <c r="D26" s="432">
        <v>17446</v>
      </c>
      <c r="E26" s="359" t="s">
        <v>637</v>
      </c>
      <c r="F26" s="359" t="s">
        <v>638</v>
      </c>
      <c r="G26" s="359" t="s">
        <v>763</v>
      </c>
      <c r="H26" s="359" t="s">
        <v>763</v>
      </c>
      <c r="I26" s="359" t="s">
        <v>651</v>
      </c>
      <c r="J26" s="359" t="s">
        <v>652</v>
      </c>
      <c r="K26" s="359" t="s">
        <v>740</v>
      </c>
      <c r="L26" s="359" t="s">
        <v>96</v>
      </c>
      <c r="M26" s="433" t="s">
        <v>644</v>
      </c>
    </row>
    <row r="27" spans="4:13">
      <c r="D27" s="432">
        <v>17448</v>
      </c>
      <c r="E27" s="359" t="s">
        <v>637</v>
      </c>
      <c r="F27" s="359" t="s">
        <v>638</v>
      </c>
      <c r="G27" s="359" t="s">
        <v>764</v>
      </c>
      <c r="H27" s="359" t="s">
        <v>764</v>
      </c>
      <c r="I27" s="359" t="s">
        <v>655</v>
      </c>
      <c r="J27" s="359" t="s">
        <v>656</v>
      </c>
      <c r="K27" s="359" t="s">
        <v>740</v>
      </c>
      <c r="L27" s="359" t="s">
        <v>96</v>
      </c>
      <c r="M27" s="433" t="s">
        <v>644</v>
      </c>
    </row>
    <row r="28" spans="4:13">
      <c r="D28" s="432">
        <v>17450</v>
      </c>
      <c r="E28" s="359" t="s">
        <v>637</v>
      </c>
      <c r="F28" s="359" t="s">
        <v>638</v>
      </c>
      <c r="G28" s="359" t="s">
        <v>765</v>
      </c>
      <c r="H28" s="359" t="s">
        <v>765</v>
      </c>
      <c r="I28" s="359" t="s">
        <v>766</v>
      </c>
      <c r="J28" s="359" t="s">
        <v>767</v>
      </c>
      <c r="K28" s="359" t="s">
        <v>740</v>
      </c>
      <c r="L28" s="359" t="s">
        <v>96</v>
      </c>
      <c r="M28" s="433" t="s">
        <v>644</v>
      </c>
    </row>
    <row r="29" spans="4:13">
      <c r="D29" s="432">
        <v>17452</v>
      </c>
      <c r="E29" s="359" t="s">
        <v>637</v>
      </c>
      <c r="F29" s="359" t="s">
        <v>638</v>
      </c>
      <c r="G29" s="359" t="s">
        <v>768</v>
      </c>
      <c r="H29" s="359" t="s">
        <v>768</v>
      </c>
      <c r="I29" s="359" t="s">
        <v>659</v>
      </c>
      <c r="J29" s="359" t="s">
        <v>660</v>
      </c>
      <c r="K29" s="359" t="s">
        <v>740</v>
      </c>
      <c r="L29" s="359" t="s">
        <v>96</v>
      </c>
      <c r="M29" s="433" t="s">
        <v>644</v>
      </c>
    </row>
    <row r="30" spans="4:13">
      <c r="D30" s="432">
        <v>17454</v>
      </c>
      <c r="E30" s="359" t="s">
        <v>637</v>
      </c>
      <c r="F30" s="359" t="s">
        <v>638</v>
      </c>
      <c r="G30" s="359" t="s">
        <v>769</v>
      </c>
      <c r="H30" s="359" t="s">
        <v>769</v>
      </c>
      <c r="I30" s="359" t="s">
        <v>744</v>
      </c>
      <c r="J30" s="359" t="s">
        <v>745</v>
      </c>
      <c r="K30" s="359" t="s">
        <v>740</v>
      </c>
      <c r="L30" s="359" t="s">
        <v>96</v>
      </c>
      <c r="M30" s="433" t="s">
        <v>644</v>
      </c>
    </row>
    <row r="31" spans="4:13">
      <c r="D31" s="432">
        <v>17456</v>
      </c>
      <c r="E31" s="359" t="s">
        <v>637</v>
      </c>
      <c r="F31" s="359" t="s">
        <v>638</v>
      </c>
      <c r="G31" s="359" t="s">
        <v>770</v>
      </c>
      <c r="H31" s="359" t="s">
        <v>770</v>
      </c>
      <c r="I31" s="359" t="s">
        <v>697</v>
      </c>
      <c r="J31" s="359" t="s">
        <v>698</v>
      </c>
      <c r="K31" s="359" t="s">
        <v>740</v>
      </c>
      <c r="L31" s="359" t="s">
        <v>96</v>
      </c>
      <c r="M31" s="433" t="s">
        <v>644</v>
      </c>
    </row>
    <row r="32" spans="4:13">
      <c r="D32" s="432">
        <v>17458</v>
      </c>
      <c r="E32" s="359" t="s">
        <v>637</v>
      </c>
      <c r="F32" s="359" t="s">
        <v>638</v>
      </c>
      <c r="G32" s="359" t="s">
        <v>771</v>
      </c>
      <c r="H32" s="359" t="s">
        <v>771</v>
      </c>
      <c r="I32" s="359" t="s">
        <v>651</v>
      </c>
      <c r="J32" s="359" t="s">
        <v>652</v>
      </c>
      <c r="K32" s="359" t="s">
        <v>740</v>
      </c>
      <c r="L32" s="359" t="s">
        <v>96</v>
      </c>
      <c r="M32" s="433" t="s">
        <v>644</v>
      </c>
    </row>
    <row r="33" spans="4:13">
      <c r="D33" s="432">
        <v>17460</v>
      </c>
      <c r="E33" s="359" t="s">
        <v>637</v>
      </c>
      <c r="F33" s="359" t="s">
        <v>638</v>
      </c>
      <c r="G33" s="359" t="s">
        <v>772</v>
      </c>
      <c r="H33" s="359" t="s">
        <v>772</v>
      </c>
      <c r="I33" s="359" t="s">
        <v>655</v>
      </c>
      <c r="J33" s="359" t="s">
        <v>656</v>
      </c>
      <c r="K33" s="359" t="s">
        <v>740</v>
      </c>
      <c r="L33" s="359" t="s">
        <v>96</v>
      </c>
      <c r="M33" s="433" t="s">
        <v>644</v>
      </c>
    </row>
    <row r="34" spans="4:13">
      <c r="D34" s="432">
        <v>17462</v>
      </c>
      <c r="E34" s="359" t="s">
        <v>637</v>
      </c>
      <c r="F34" s="359" t="s">
        <v>638</v>
      </c>
      <c r="G34" s="359" t="s">
        <v>773</v>
      </c>
      <c r="H34" s="359" t="s">
        <v>773</v>
      </c>
      <c r="I34" s="359" t="s">
        <v>766</v>
      </c>
      <c r="J34" s="359" t="s">
        <v>767</v>
      </c>
      <c r="K34" s="359" t="s">
        <v>740</v>
      </c>
      <c r="L34" s="359" t="s">
        <v>96</v>
      </c>
      <c r="M34" s="433" t="s">
        <v>644</v>
      </c>
    </row>
    <row r="35" spans="4:13">
      <c r="D35" s="432">
        <v>17464</v>
      </c>
      <c r="E35" s="359" t="s">
        <v>637</v>
      </c>
      <c r="F35" s="359" t="s">
        <v>638</v>
      </c>
      <c r="G35" s="359" t="s">
        <v>774</v>
      </c>
      <c r="H35" s="359" t="s">
        <v>774</v>
      </c>
      <c r="I35" s="359" t="s">
        <v>659</v>
      </c>
      <c r="J35" s="359" t="s">
        <v>660</v>
      </c>
      <c r="K35" s="359" t="s">
        <v>740</v>
      </c>
      <c r="L35" s="359" t="s">
        <v>96</v>
      </c>
      <c r="M35" s="433" t="s">
        <v>644</v>
      </c>
    </row>
    <row r="36" spans="4:13">
      <c r="D36" s="432">
        <v>17466</v>
      </c>
      <c r="E36" s="359" t="s">
        <v>637</v>
      </c>
      <c r="F36" s="359" t="s">
        <v>638</v>
      </c>
      <c r="G36" s="359" t="s">
        <v>775</v>
      </c>
      <c r="H36" s="359" t="s">
        <v>775</v>
      </c>
      <c r="I36" s="359" t="s">
        <v>744</v>
      </c>
      <c r="J36" s="359" t="s">
        <v>745</v>
      </c>
      <c r="K36" s="359" t="s">
        <v>740</v>
      </c>
      <c r="L36" s="359" t="s">
        <v>96</v>
      </c>
      <c r="M36" s="433" t="s">
        <v>644</v>
      </c>
    </row>
    <row r="37" spans="4:13">
      <c r="D37" s="432">
        <v>17468</v>
      </c>
      <c r="E37" s="359" t="s">
        <v>637</v>
      </c>
      <c r="F37" s="359" t="s">
        <v>638</v>
      </c>
      <c r="G37" s="359" t="s">
        <v>776</v>
      </c>
      <c r="H37" s="359" t="s">
        <v>776</v>
      </c>
      <c r="I37" s="359" t="s">
        <v>697</v>
      </c>
      <c r="J37" s="359" t="s">
        <v>698</v>
      </c>
      <c r="K37" s="359" t="s">
        <v>740</v>
      </c>
      <c r="L37" s="359" t="s">
        <v>96</v>
      </c>
      <c r="M37" s="433" t="s">
        <v>644</v>
      </c>
    </row>
    <row r="38" spans="4:13">
      <c r="D38" s="432">
        <v>17470</v>
      </c>
      <c r="E38" s="359" t="s">
        <v>637</v>
      </c>
      <c r="F38" s="359" t="s">
        <v>638</v>
      </c>
      <c r="G38" s="359" t="s">
        <v>777</v>
      </c>
      <c r="H38" s="359" t="s">
        <v>777</v>
      </c>
      <c r="I38" s="359" t="s">
        <v>651</v>
      </c>
      <c r="J38" s="359" t="s">
        <v>652</v>
      </c>
      <c r="K38" s="359" t="s">
        <v>740</v>
      </c>
      <c r="L38" s="359" t="s">
        <v>96</v>
      </c>
      <c r="M38" s="433" t="s">
        <v>644</v>
      </c>
    </row>
    <row r="39" spans="4:13">
      <c r="D39" s="432">
        <v>17472</v>
      </c>
      <c r="E39" s="359" t="s">
        <v>637</v>
      </c>
      <c r="F39" s="359" t="s">
        <v>638</v>
      </c>
      <c r="G39" s="359" t="s">
        <v>778</v>
      </c>
      <c r="H39" s="359" t="s">
        <v>778</v>
      </c>
      <c r="I39" s="359" t="s">
        <v>655</v>
      </c>
      <c r="J39" s="359" t="s">
        <v>656</v>
      </c>
      <c r="K39" s="359" t="s">
        <v>740</v>
      </c>
      <c r="L39" s="359" t="s">
        <v>96</v>
      </c>
      <c r="M39" s="433" t="s">
        <v>644</v>
      </c>
    </row>
    <row r="40" spans="4:13">
      <c r="D40" s="432">
        <v>17474</v>
      </c>
      <c r="E40" s="359" t="s">
        <v>637</v>
      </c>
      <c r="F40" s="359" t="s">
        <v>638</v>
      </c>
      <c r="G40" s="359" t="s">
        <v>779</v>
      </c>
      <c r="H40" s="359" t="s">
        <v>779</v>
      </c>
      <c r="I40" s="359" t="s">
        <v>766</v>
      </c>
      <c r="J40" s="359" t="s">
        <v>767</v>
      </c>
      <c r="K40" s="359" t="s">
        <v>740</v>
      </c>
      <c r="L40" s="359" t="s">
        <v>96</v>
      </c>
      <c r="M40" s="433" t="s">
        <v>644</v>
      </c>
    </row>
    <row r="41" spans="4:13">
      <c r="D41" s="432">
        <v>17476</v>
      </c>
      <c r="E41" s="359" t="s">
        <v>637</v>
      </c>
      <c r="F41" s="359" t="s">
        <v>638</v>
      </c>
      <c r="G41" s="359" t="s">
        <v>780</v>
      </c>
      <c r="H41" s="359" t="s">
        <v>780</v>
      </c>
      <c r="I41" s="359" t="s">
        <v>659</v>
      </c>
      <c r="J41" s="359" t="s">
        <v>660</v>
      </c>
      <c r="K41" s="359" t="s">
        <v>740</v>
      </c>
      <c r="L41" s="359" t="s">
        <v>96</v>
      </c>
      <c r="M41" s="433" t="s">
        <v>644</v>
      </c>
    </row>
    <row r="42" spans="4:13">
      <c r="D42" s="432">
        <v>17478</v>
      </c>
      <c r="E42" s="359" t="s">
        <v>637</v>
      </c>
      <c r="F42" s="359" t="s">
        <v>638</v>
      </c>
      <c r="G42" s="359" t="s">
        <v>781</v>
      </c>
      <c r="H42" s="359" t="s">
        <v>781</v>
      </c>
      <c r="I42" s="359" t="s">
        <v>744</v>
      </c>
      <c r="J42" s="359" t="s">
        <v>745</v>
      </c>
      <c r="K42" s="359" t="s">
        <v>740</v>
      </c>
      <c r="L42" s="359" t="s">
        <v>96</v>
      </c>
      <c r="M42" s="433" t="s">
        <v>644</v>
      </c>
    </row>
    <row r="43" spans="4:13">
      <c r="D43" s="432">
        <v>17480</v>
      </c>
      <c r="E43" s="359" t="s">
        <v>637</v>
      </c>
      <c r="F43" s="359" t="s">
        <v>638</v>
      </c>
      <c r="G43" s="359" t="s">
        <v>782</v>
      </c>
      <c r="H43" s="359" t="s">
        <v>782</v>
      </c>
      <c r="I43" s="359" t="s">
        <v>697</v>
      </c>
      <c r="J43" s="359" t="s">
        <v>698</v>
      </c>
      <c r="K43" s="359" t="s">
        <v>740</v>
      </c>
      <c r="L43" s="359" t="s">
        <v>96</v>
      </c>
      <c r="M43" s="433" t="s">
        <v>644</v>
      </c>
    </row>
    <row r="44" spans="4:13">
      <c r="D44" s="432">
        <v>17420</v>
      </c>
      <c r="E44" s="359" t="s">
        <v>637</v>
      </c>
      <c r="F44" s="359" t="s">
        <v>638</v>
      </c>
      <c r="G44" s="359" t="s">
        <v>750</v>
      </c>
      <c r="H44" s="359" t="s">
        <v>750</v>
      </c>
      <c r="I44" s="359" t="s">
        <v>667</v>
      </c>
      <c r="J44" s="359" t="s">
        <v>668</v>
      </c>
      <c r="K44" s="359" t="s">
        <v>740</v>
      </c>
      <c r="L44" s="359" t="s">
        <v>96</v>
      </c>
      <c r="M44" s="433" t="s">
        <v>644</v>
      </c>
    </row>
    <row r="45" spans="4:13">
      <c r="D45" s="432">
        <v>17422</v>
      </c>
      <c r="E45" s="359" t="s">
        <v>637</v>
      </c>
      <c r="F45" s="359" t="s">
        <v>638</v>
      </c>
      <c r="G45" s="359" t="s">
        <v>751</v>
      </c>
      <c r="H45" s="359" t="s">
        <v>751</v>
      </c>
      <c r="I45" s="359" t="s">
        <v>647</v>
      </c>
      <c r="J45" s="359" t="s">
        <v>648</v>
      </c>
      <c r="K45" s="359" t="s">
        <v>740</v>
      </c>
      <c r="L45" s="359" t="s">
        <v>96</v>
      </c>
      <c r="M45" s="433" t="s">
        <v>644</v>
      </c>
    </row>
    <row r="46" spans="4:13">
      <c r="D46" s="432">
        <v>17424</v>
      </c>
      <c r="E46" s="359" t="s">
        <v>637</v>
      </c>
      <c r="F46" s="359" t="s">
        <v>638</v>
      </c>
      <c r="G46" s="359" t="s">
        <v>752</v>
      </c>
      <c r="H46" s="359" t="s">
        <v>752</v>
      </c>
      <c r="I46" s="359" t="s">
        <v>667</v>
      </c>
      <c r="J46" s="359" t="s">
        <v>668</v>
      </c>
      <c r="K46" s="359" t="s">
        <v>740</v>
      </c>
      <c r="L46" s="359" t="s">
        <v>96</v>
      </c>
      <c r="M46" s="433" t="s">
        <v>644</v>
      </c>
    </row>
    <row r="47" spans="4:13">
      <c r="D47" s="432">
        <v>17426</v>
      </c>
      <c r="E47" s="359" t="s">
        <v>637</v>
      </c>
      <c r="F47" s="359" t="s">
        <v>638</v>
      </c>
      <c r="G47" s="359" t="s">
        <v>753</v>
      </c>
      <c r="H47" s="359" t="s">
        <v>753</v>
      </c>
      <c r="I47" s="359" t="s">
        <v>647</v>
      </c>
      <c r="J47" s="359" t="s">
        <v>648</v>
      </c>
      <c r="K47" s="359" t="s">
        <v>740</v>
      </c>
      <c r="L47" s="359" t="s">
        <v>96</v>
      </c>
      <c r="M47" s="433" t="s">
        <v>644</v>
      </c>
    </row>
    <row r="48" spans="4:13">
      <c r="D48" s="432">
        <v>16304</v>
      </c>
      <c r="E48" s="359" t="s">
        <v>637</v>
      </c>
      <c r="F48" s="359" t="s">
        <v>638</v>
      </c>
      <c r="G48" s="359" t="s">
        <v>717</v>
      </c>
      <c r="H48" s="359" t="s">
        <v>718</v>
      </c>
      <c r="I48" s="359" t="s">
        <v>647</v>
      </c>
      <c r="J48" s="359" t="s">
        <v>648</v>
      </c>
      <c r="K48" s="359" t="s">
        <v>643</v>
      </c>
      <c r="L48" s="359" t="s">
        <v>94</v>
      </c>
      <c r="M48" s="433" t="s">
        <v>644</v>
      </c>
    </row>
    <row r="49" spans="4:13">
      <c r="D49" s="432">
        <v>16312</v>
      </c>
      <c r="E49" s="359" t="s">
        <v>637</v>
      </c>
      <c r="F49" s="359" t="s">
        <v>638</v>
      </c>
      <c r="G49" s="359" t="s">
        <v>725</v>
      </c>
      <c r="H49" s="359" t="s">
        <v>726</v>
      </c>
      <c r="I49" s="359" t="s">
        <v>651</v>
      </c>
      <c r="J49" s="359" t="s">
        <v>652</v>
      </c>
      <c r="K49" s="359" t="s">
        <v>643</v>
      </c>
      <c r="L49" s="359" t="s">
        <v>94</v>
      </c>
      <c r="M49" s="433" t="s">
        <v>644</v>
      </c>
    </row>
    <row r="50" spans="4:13">
      <c r="D50" s="432">
        <v>17428</v>
      </c>
      <c r="E50" s="359" t="s">
        <v>637</v>
      </c>
      <c r="F50" s="359" t="s">
        <v>638</v>
      </c>
      <c r="G50" s="359" t="s">
        <v>754</v>
      </c>
      <c r="H50" s="359" t="s">
        <v>754</v>
      </c>
      <c r="I50" s="359" t="s">
        <v>744</v>
      </c>
      <c r="J50" s="359" t="s">
        <v>745</v>
      </c>
      <c r="K50" s="359" t="s">
        <v>740</v>
      </c>
      <c r="L50" s="359" t="s">
        <v>96</v>
      </c>
      <c r="M50" s="433" t="s">
        <v>644</v>
      </c>
    </row>
    <row r="51" spans="4:13">
      <c r="D51" s="432">
        <v>17430</v>
      </c>
      <c r="E51" s="359" t="s">
        <v>637</v>
      </c>
      <c r="F51" s="359" t="s">
        <v>638</v>
      </c>
      <c r="G51" s="359" t="s">
        <v>755</v>
      </c>
      <c r="H51" s="359" t="s">
        <v>755</v>
      </c>
      <c r="I51" s="359" t="s">
        <v>744</v>
      </c>
      <c r="J51" s="359" t="s">
        <v>745</v>
      </c>
      <c r="K51" s="359" t="s">
        <v>740</v>
      </c>
      <c r="L51" s="359" t="s">
        <v>96</v>
      </c>
      <c r="M51" s="433" t="s">
        <v>644</v>
      </c>
    </row>
    <row r="52" spans="4:13">
      <c r="D52" s="432">
        <v>17432</v>
      </c>
      <c r="E52" s="359" t="s">
        <v>637</v>
      </c>
      <c r="F52" s="359" t="s">
        <v>638</v>
      </c>
      <c r="G52" s="359" t="s">
        <v>756</v>
      </c>
      <c r="H52" s="359" t="s">
        <v>756</v>
      </c>
      <c r="I52" s="359" t="s">
        <v>655</v>
      </c>
      <c r="J52" s="359" t="s">
        <v>656</v>
      </c>
      <c r="K52" s="359" t="s">
        <v>740</v>
      </c>
      <c r="L52" s="359" t="s">
        <v>96</v>
      </c>
      <c r="M52" s="433" t="s">
        <v>644</v>
      </c>
    </row>
    <row r="53" spans="4:13">
      <c r="D53" s="432">
        <v>17434</v>
      </c>
      <c r="E53" s="359" t="s">
        <v>637</v>
      </c>
      <c r="F53" s="359" t="s">
        <v>638</v>
      </c>
      <c r="G53" s="359" t="s">
        <v>757</v>
      </c>
      <c r="H53" s="359" t="s">
        <v>757</v>
      </c>
      <c r="I53" s="359" t="s">
        <v>651</v>
      </c>
      <c r="J53" s="359" t="s">
        <v>652</v>
      </c>
      <c r="K53" s="359" t="s">
        <v>740</v>
      </c>
      <c r="L53" s="359" t="s">
        <v>96</v>
      </c>
      <c r="M53" s="433" t="s">
        <v>644</v>
      </c>
    </row>
    <row r="54" spans="4:13">
      <c r="D54" s="432">
        <v>17436</v>
      </c>
      <c r="E54" s="359" t="s">
        <v>637</v>
      </c>
      <c r="F54" s="359" t="s">
        <v>638</v>
      </c>
      <c r="G54" s="359" t="s">
        <v>758</v>
      </c>
      <c r="H54" s="359" t="s">
        <v>758</v>
      </c>
      <c r="I54" s="359" t="s">
        <v>655</v>
      </c>
      <c r="J54" s="359" t="s">
        <v>656</v>
      </c>
      <c r="K54" s="359" t="s">
        <v>740</v>
      </c>
      <c r="L54" s="359" t="s">
        <v>96</v>
      </c>
      <c r="M54" s="433" t="s">
        <v>644</v>
      </c>
    </row>
    <row r="55" spans="4:13">
      <c r="D55" s="432">
        <v>17412</v>
      </c>
      <c r="E55" s="359" t="s">
        <v>637</v>
      </c>
      <c r="F55" s="359" t="s">
        <v>638</v>
      </c>
      <c r="G55" s="359" t="s">
        <v>742</v>
      </c>
      <c r="H55" s="359" t="s">
        <v>742</v>
      </c>
      <c r="I55" s="359" t="s">
        <v>697</v>
      </c>
      <c r="J55" s="359" t="s">
        <v>698</v>
      </c>
      <c r="K55" s="359" t="s">
        <v>740</v>
      </c>
      <c r="L55" s="359" t="s">
        <v>96</v>
      </c>
      <c r="M55" s="433" t="s">
        <v>644</v>
      </c>
    </row>
    <row r="56" spans="4:13">
      <c r="D56" s="432">
        <v>17414</v>
      </c>
      <c r="E56" s="359" t="s">
        <v>637</v>
      </c>
      <c r="F56" s="359" t="s">
        <v>638</v>
      </c>
      <c r="G56" s="359" t="s">
        <v>743</v>
      </c>
      <c r="H56" s="359" t="s">
        <v>743</v>
      </c>
      <c r="I56" s="359" t="s">
        <v>744</v>
      </c>
      <c r="J56" s="359" t="s">
        <v>745</v>
      </c>
      <c r="K56" s="359" t="s">
        <v>740</v>
      </c>
      <c r="L56" s="359" t="s">
        <v>96</v>
      </c>
      <c r="M56" s="433" t="s">
        <v>644</v>
      </c>
    </row>
    <row r="57" spans="4:13">
      <c r="D57" s="432">
        <v>17416</v>
      </c>
      <c r="E57" s="359" t="s">
        <v>637</v>
      </c>
      <c r="F57" s="359" t="s">
        <v>638</v>
      </c>
      <c r="G57" s="359" t="s">
        <v>746</v>
      </c>
      <c r="H57" s="359" t="s">
        <v>746</v>
      </c>
      <c r="I57" s="359" t="s">
        <v>747</v>
      </c>
      <c r="J57" s="359" t="s">
        <v>748</v>
      </c>
      <c r="K57" s="359" t="s">
        <v>740</v>
      </c>
      <c r="L57" s="359" t="s">
        <v>96</v>
      </c>
      <c r="M57" s="433" t="s">
        <v>644</v>
      </c>
    </row>
    <row r="58" spans="4:13">
      <c r="D58" s="432">
        <v>17418</v>
      </c>
      <c r="E58" s="359" t="s">
        <v>637</v>
      </c>
      <c r="F58" s="359" t="s">
        <v>638</v>
      </c>
      <c r="G58" s="359" t="s">
        <v>749</v>
      </c>
      <c r="H58" s="359" t="s">
        <v>749</v>
      </c>
      <c r="I58" s="359" t="s">
        <v>747</v>
      </c>
      <c r="J58" s="359" t="s">
        <v>748</v>
      </c>
      <c r="K58" s="359" t="s">
        <v>740</v>
      </c>
      <c r="L58" s="359" t="s">
        <v>96</v>
      </c>
      <c r="M58" s="433" t="s">
        <v>644</v>
      </c>
    </row>
    <row r="59" spans="4:13">
      <c r="D59" s="432">
        <v>16076</v>
      </c>
      <c r="E59" s="359" t="s">
        <v>637</v>
      </c>
      <c r="F59" s="359" t="s">
        <v>638</v>
      </c>
      <c r="G59" s="359" t="s">
        <v>669</v>
      </c>
      <c r="H59" s="359" t="s">
        <v>670</v>
      </c>
      <c r="I59" s="359" t="s">
        <v>647</v>
      </c>
      <c r="J59" s="359" t="s">
        <v>648</v>
      </c>
      <c r="K59" s="359" t="s">
        <v>643</v>
      </c>
      <c r="L59" s="359" t="s">
        <v>94</v>
      </c>
      <c r="M59" s="433" t="s">
        <v>644</v>
      </c>
    </row>
    <row r="60" spans="4:13">
      <c r="D60" s="432">
        <v>16302</v>
      </c>
      <c r="E60" s="359" t="s">
        <v>637</v>
      </c>
      <c r="F60" s="359" t="s">
        <v>638</v>
      </c>
      <c r="G60" s="359" t="s">
        <v>715</v>
      </c>
      <c r="H60" s="359" t="s">
        <v>716</v>
      </c>
      <c r="I60" s="359" t="s">
        <v>647</v>
      </c>
      <c r="J60" s="359" t="s">
        <v>648</v>
      </c>
      <c r="K60" s="359" t="s">
        <v>643</v>
      </c>
      <c r="L60" s="359" t="s">
        <v>94</v>
      </c>
      <c r="M60" s="433" t="s">
        <v>644</v>
      </c>
    </row>
    <row r="61" spans="4:13">
      <c r="D61" s="432">
        <v>16310</v>
      </c>
      <c r="E61" s="359" t="s">
        <v>637</v>
      </c>
      <c r="F61" s="359" t="s">
        <v>638</v>
      </c>
      <c r="G61" s="359" t="s">
        <v>723</v>
      </c>
      <c r="H61" s="359" t="s">
        <v>724</v>
      </c>
      <c r="I61" s="359" t="s">
        <v>647</v>
      </c>
      <c r="J61" s="359" t="s">
        <v>648</v>
      </c>
      <c r="K61" s="359" t="s">
        <v>643</v>
      </c>
      <c r="L61" s="359" t="s">
        <v>94</v>
      </c>
      <c r="M61" s="433" t="s">
        <v>644</v>
      </c>
    </row>
    <row r="62" spans="4:13">
      <c r="D62" s="432">
        <v>16314</v>
      </c>
      <c r="E62" s="359" t="s">
        <v>637</v>
      </c>
      <c r="F62" s="359" t="s">
        <v>638</v>
      </c>
      <c r="G62" s="359" t="s">
        <v>727</v>
      </c>
      <c r="H62" s="359" t="s">
        <v>728</v>
      </c>
      <c r="I62" s="359" t="s">
        <v>655</v>
      </c>
      <c r="J62" s="359" t="s">
        <v>656</v>
      </c>
      <c r="K62" s="359" t="s">
        <v>643</v>
      </c>
      <c r="L62" s="359" t="s">
        <v>94</v>
      </c>
      <c r="M62" s="433" t="s">
        <v>644</v>
      </c>
    </row>
    <row r="63" spans="4:13">
      <c r="D63" s="432">
        <v>17438</v>
      </c>
      <c r="E63" s="359" t="s">
        <v>637</v>
      </c>
      <c r="F63" s="359" t="s">
        <v>638</v>
      </c>
      <c r="G63" s="359" t="s">
        <v>759</v>
      </c>
      <c r="H63" s="359" t="s">
        <v>759</v>
      </c>
      <c r="I63" s="359" t="s">
        <v>651</v>
      </c>
      <c r="J63" s="359" t="s">
        <v>652</v>
      </c>
      <c r="K63" s="359" t="s">
        <v>740</v>
      </c>
      <c r="L63" s="359" t="s">
        <v>96</v>
      </c>
      <c r="M63" s="433" t="s">
        <v>644</v>
      </c>
    </row>
    <row r="64" spans="4:13">
      <c r="D64" s="432">
        <v>17440</v>
      </c>
      <c r="E64" s="359" t="s">
        <v>637</v>
      </c>
      <c r="F64" s="359" t="s">
        <v>638</v>
      </c>
      <c r="G64" s="359" t="s">
        <v>760</v>
      </c>
      <c r="H64" s="359" t="s">
        <v>760</v>
      </c>
      <c r="I64" s="359" t="s">
        <v>651</v>
      </c>
      <c r="J64" s="359" t="s">
        <v>652</v>
      </c>
      <c r="K64" s="359" t="s">
        <v>740</v>
      </c>
      <c r="L64" s="359" t="s">
        <v>96</v>
      </c>
      <c r="M64" s="433" t="s">
        <v>644</v>
      </c>
    </row>
    <row r="65" spans="4:13">
      <c r="D65" s="432">
        <v>17442</v>
      </c>
      <c r="E65" s="359" t="s">
        <v>637</v>
      </c>
      <c r="F65" s="359" t="s">
        <v>638</v>
      </c>
      <c r="G65" s="359" t="s">
        <v>761</v>
      </c>
      <c r="H65" s="359" t="s">
        <v>761</v>
      </c>
      <c r="I65" s="359" t="s">
        <v>651</v>
      </c>
      <c r="J65" s="359" t="s">
        <v>652</v>
      </c>
      <c r="K65" s="359" t="s">
        <v>740</v>
      </c>
      <c r="L65" s="359" t="s">
        <v>96</v>
      </c>
      <c r="M65" s="433" t="s">
        <v>644</v>
      </c>
    </row>
    <row r="66" spans="4:13">
      <c r="D66" s="432">
        <v>17444</v>
      </c>
      <c r="E66" s="359" t="s">
        <v>637</v>
      </c>
      <c r="F66" s="359" t="s">
        <v>638</v>
      </c>
      <c r="G66" s="359" t="s">
        <v>762</v>
      </c>
      <c r="H66" s="359" t="s">
        <v>762</v>
      </c>
      <c r="I66" s="359" t="s">
        <v>651</v>
      </c>
      <c r="J66" s="359" t="s">
        <v>652</v>
      </c>
      <c r="K66" s="359" t="s">
        <v>740</v>
      </c>
      <c r="L66" s="359" t="s">
        <v>96</v>
      </c>
      <c r="M66" s="433" t="s">
        <v>644</v>
      </c>
    </row>
    <row r="67" spans="4:13">
      <c r="D67" s="432">
        <v>16080</v>
      </c>
      <c r="E67" s="359" t="s">
        <v>637</v>
      </c>
      <c r="F67" s="359" t="s">
        <v>638</v>
      </c>
      <c r="G67" s="359" t="s">
        <v>673</v>
      </c>
      <c r="H67" s="359" t="s">
        <v>674</v>
      </c>
      <c r="I67" s="359" t="s">
        <v>667</v>
      </c>
      <c r="J67" s="359" t="s">
        <v>668</v>
      </c>
      <c r="K67" s="359" t="s">
        <v>643</v>
      </c>
      <c r="L67" s="359" t="s">
        <v>94</v>
      </c>
      <c r="M67" s="433" t="s">
        <v>644</v>
      </c>
    </row>
    <row r="68" spans="4:13">
      <c r="D68" s="432">
        <v>16082</v>
      </c>
      <c r="E68" s="359" t="s">
        <v>637</v>
      </c>
      <c r="F68" s="359" t="s">
        <v>638</v>
      </c>
      <c r="G68" s="359" t="s">
        <v>675</v>
      </c>
      <c r="H68" s="359" t="s">
        <v>676</v>
      </c>
      <c r="I68" s="359" t="s">
        <v>647</v>
      </c>
      <c r="J68" s="359" t="s">
        <v>648</v>
      </c>
      <c r="K68" s="359" t="s">
        <v>643</v>
      </c>
      <c r="L68" s="359" t="s">
        <v>94</v>
      </c>
      <c r="M68" s="433" t="s">
        <v>644</v>
      </c>
    </row>
    <row r="69" spans="4:13">
      <c r="D69" s="432">
        <v>16084</v>
      </c>
      <c r="E69" s="359" t="s">
        <v>637</v>
      </c>
      <c r="F69" s="359" t="s">
        <v>638</v>
      </c>
      <c r="G69" s="359" t="s">
        <v>677</v>
      </c>
      <c r="H69" s="359" t="s">
        <v>678</v>
      </c>
      <c r="I69" s="359" t="s">
        <v>651</v>
      </c>
      <c r="J69" s="359" t="s">
        <v>652</v>
      </c>
      <c r="K69" s="359" t="s">
        <v>643</v>
      </c>
      <c r="L69" s="359" t="s">
        <v>94</v>
      </c>
      <c r="M69" s="433" t="s">
        <v>644</v>
      </c>
    </row>
    <row r="70" spans="4:13">
      <c r="D70" s="432">
        <v>16588</v>
      </c>
      <c r="E70" s="359" t="s">
        <v>637</v>
      </c>
      <c r="F70" s="359" t="s">
        <v>638</v>
      </c>
      <c r="G70" s="359" t="s">
        <v>729</v>
      </c>
      <c r="H70" s="359" t="s">
        <v>730</v>
      </c>
      <c r="I70" s="359" t="s">
        <v>641</v>
      </c>
      <c r="J70" s="359" t="s">
        <v>642</v>
      </c>
      <c r="K70" s="359" t="s">
        <v>643</v>
      </c>
      <c r="L70" s="359" t="s">
        <v>94</v>
      </c>
      <c r="M70" s="433" t="s">
        <v>644</v>
      </c>
    </row>
    <row r="71" spans="4:13">
      <c r="D71" s="432">
        <v>16590</v>
      </c>
      <c r="E71" s="359" t="s">
        <v>637</v>
      </c>
      <c r="F71" s="359" t="s">
        <v>638</v>
      </c>
      <c r="G71" s="359" t="s">
        <v>435</v>
      </c>
      <c r="H71" s="359" t="s">
        <v>731</v>
      </c>
      <c r="I71" s="359" t="s">
        <v>647</v>
      </c>
      <c r="J71" s="359" t="s">
        <v>648</v>
      </c>
      <c r="K71" s="359" t="s">
        <v>643</v>
      </c>
      <c r="L71" s="359" t="s">
        <v>94</v>
      </c>
      <c r="M71" s="433" t="s">
        <v>644</v>
      </c>
    </row>
    <row r="72" spans="4:13">
      <c r="D72" s="432">
        <v>16592</v>
      </c>
      <c r="E72" s="359" t="s">
        <v>637</v>
      </c>
      <c r="F72" s="359" t="s">
        <v>638</v>
      </c>
      <c r="G72" s="359" t="s">
        <v>732</v>
      </c>
      <c r="H72" s="359" t="s">
        <v>733</v>
      </c>
      <c r="I72" s="359" t="s">
        <v>647</v>
      </c>
      <c r="J72" s="359" t="s">
        <v>648</v>
      </c>
      <c r="K72" s="359" t="s">
        <v>643</v>
      </c>
      <c r="L72" s="359" t="s">
        <v>94</v>
      </c>
      <c r="M72" s="433" t="s">
        <v>644</v>
      </c>
    </row>
    <row r="73" spans="4:13">
      <c r="D73" s="432">
        <v>16594</v>
      </c>
      <c r="E73" s="359" t="s">
        <v>637</v>
      </c>
      <c r="F73" s="359" t="s">
        <v>638</v>
      </c>
      <c r="G73" s="359" t="s">
        <v>445</v>
      </c>
      <c r="H73" s="359" t="s">
        <v>734</v>
      </c>
      <c r="I73" s="359" t="s">
        <v>651</v>
      </c>
      <c r="J73" s="359" t="s">
        <v>652</v>
      </c>
      <c r="K73" s="359" t="s">
        <v>643</v>
      </c>
      <c r="L73" s="359" t="s">
        <v>94</v>
      </c>
      <c r="M73" s="433" t="s">
        <v>644</v>
      </c>
    </row>
    <row r="74" spans="4:13">
      <c r="D74" s="432">
        <v>16596</v>
      </c>
      <c r="E74" s="359" t="s">
        <v>637</v>
      </c>
      <c r="F74" s="359" t="s">
        <v>638</v>
      </c>
      <c r="G74" s="359" t="s">
        <v>735</v>
      </c>
      <c r="H74" s="359" t="s">
        <v>736</v>
      </c>
      <c r="I74" s="359" t="s">
        <v>655</v>
      </c>
      <c r="J74" s="359" t="s">
        <v>656</v>
      </c>
      <c r="K74" s="359" t="s">
        <v>643</v>
      </c>
      <c r="L74" s="359" t="s">
        <v>94</v>
      </c>
      <c r="M74" s="433" t="s">
        <v>644</v>
      </c>
    </row>
    <row r="75" spans="4:13">
      <c r="D75" s="432">
        <v>16598</v>
      </c>
      <c r="E75" s="359" t="s">
        <v>637</v>
      </c>
      <c r="F75" s="359" t="s">
        <v>638</v>
      </c>
      <c r="G75" s="359" t="s">
        <v>737</v>
      </c>
      <c r="H75" s="359" t="s">
        <v>738</v>
      </c>
      <c r="I75" s="359" t="s">
        <v>659</v>
      </c>
      <c r="J75" s="359" t="s">
        <v>660</v>
      </c>
      <c r="K75" s="359" t="s">
        <v>643</v>
      </c>
      <c r="L75" s="359" t="s">
        <v>94</v>
      </c>
      <c r="M75" s="433" t="s">
        <v>644</v>
      </c>
    </row>
    <row r="76" spans="4:13">
      <c r="D76" s="432">
        <v>19146</v>
      </c>
      <c r="E76" s="359" t="s">
        <v>637</v>
      </c>
      <c r="F76" s="359" t="s">
        <v>638</v>
      </c>
      <c r="G76" s="359" t="s">
        <v>831</v>
      </c>
      <c r="H76" s="359" t="s">
        <v>832</v>
      </c>
      <c r="I76" s="359" t="s">
        <v>641</v>
      </c>
      <c r="J76" s="359" t="s">
        <v>833</v>
      </c>
      <c r="K76" s="359" t="s">
        <v>643</v>
      </c>
      <c r="L76" s="359" t="s">
        <v>94</v>
      </c>
      <c r="M76" s="433" t="s">
        <v>834</v>
      </c>
    </row>
    <row r="77" spans="4:13">
      <c r="D77" s="432">
        <v>19216</v>
      </c>
      <c r="E77" s="359" t="s">
        <v>637</v>
      </c>
      <c r="F77" s="359" t="s">
        <v>638</v>
      </c>
      <c r="G77" s="359" t="s">
        <v>839</v>
      </c>
      <c r="H77" s="359" t="s">
        <v>840</v>
      </c>
      <c r="I77" s="359" t="s">
        <v>667</v>
      </c>
      <c r="J77" s="359" t="s">
        <v>668</v>
      </c>
      <c r="K77" s="359" t="s">
        <v>643</v>
      </c>
      <c r="L77" s="359" t="s">
        <v>94</v>
      </c>
      <c r="M77" s="433" t="s">
        <v>834</v>
      </c>
    </row>
    <row r="78" spans="4:13">
      <c r="D78" s="432">
        <v>19214</v>
      </c>
      <c r="E78" s="359" t="s">
        <v>637</v>
      </c>
      <c r="F78" s="359" t="s">
        <v>638</v>
      </c>
      <c r="G78" s="359" t="s">
        <v>835</v>
      </c>
      <c r="H78" s="359" t="s">
        <v>836</v>
      </c>
      <c r="I78" s="359" t="s">
        <v>837</v>
      </c>
      <c r="J78" s="359" t="s">
        <v>838</v>
      </c>
      <c r="K78" s="359" t="s">
        <v>643</v>
      </c>
      <c r="L78" s="359" t="s">
        <v>94</v>
      </c>
      <c r="M78" s="433" t="s">
        <v>834</v>
      </c>
    </row>
    <row r="79" spans="4:13">
      <c r="D79" s="432">
        <v>17678</v>
      </c>
      <c r="E79" s="359" t="s">
        <v>637</v>
      </c>
      <c r="F79" s="359" t="s">
        <v>638</v>
      </c>
      <c r="G79" s="359" t="s">
        <v>809</v>
      </c>
      <c r="H79" s="359" t="s">
        <v>809</v>
      </c>
      <c r="I79" s="359" t="s">
        <v>651</v>
      </c>
      <c r="J79" s="359" t="s">
        <v>652</v>
      </c>
      <c r="K79" s="359" t="s">
        <v>643</v>
      </c>
      <c r="L79" s="359" t="s">
        <v>94</v>
      </c>
      <c r="M79" s="433" t="s">
        <v>644</v>
      </c>
    </row>
    <row r="80" spans="4:13">
      <c r="D80" s="432">
        <v>17696</v>
      </c>
      <c r="E80" s="359" t="s">
        <v>637</v>
      </c>
      <c r="F80" s="359" t="s">
        <v>638</v>
      </c>
      <c r="G80" s="359" t="s">
        <v>818</v>
      </c>
      <c r="H80" s="359" t="s">
        <v>818</v>
      </c>
      <c r="I80" s="359" t="s">
        <v>655</v>
      </c>
      <c r="J80" s="359" t="s">
        <v>656</v>
      </c>
      <c r="K80" s="359" t="s">
        <v>643</v>
      </c>
      <c r="L80" s="359" t="s">
        <v>94</v>
      </c>
      <c r="M80" s="433" t="s">
        <v>644</v>
      </c>
    </row>
    <row r="81" spans="4:13">
      <c r="D81" s="432">
        <v>17698</v>
      </c>
      <c r="E81" s="359" t="s">
        <v>637</v>
      </c>
      <c r="F81" s="359" t="s">
        <v>638</v>
      </c>
      <c r="G81" s="359" t="s">
        <v>819</v>
      </c>
      <c r="H81" s="359" t="s">
        <v>819</v>
      </c>
      <c r="I81" s="359" t="s">
        <v>667</v>
      </c>
      <c r="J81" s="359" t="s">
        <v>668</v>
      </c>
      <c r="K81" s="359" t="s">
        <v>643</v>
      </c>
      <c r="L81" s="359" t="s">
        <v>94</v>
      </c>
      <c r="M81" s="433" t="s">
        <v>644</v>
      </c>
    </row>
    <row r="82" spans="4:13">
      <c r="D82" s="432">
        <v>17700</v>
      </c>
      <c r="E82" s="359" t="s">
        <v>637</v>
      </c>
      <c r="F82" s="359" t="s">
        <v>638</v>
      </c>
      <c r="G82" s="359" t="s">
        <v>820</v>
      </c>
      <c r="H82" s="359" t="s">
        <v>820</v>
      </c>
      <c r="I82" s="359" t="s">
        <v>667</v>
      </c>
      <c r="J82" s="359" t="s">
        <v>668</v>
      </c>
      <c r="K82" s="359" t="s">
        <v>643</v>
      </c>
      <c r="L82" s="359" t="s">
        <v>94</v>
      </c>
      <c r="M82" s="433" t="s">
        <v>644</v>
      </c>
    </row>
    <row r="83" spans="4:13">
      <c r="D83" s="432">
        <v>17680</v>
      </c>
      <c r="E83" s="359" t="s">
        <v>637</v>
      </c>
      <c r="F83" s="359" t="s">
        <v>638</v>
      </c>
      <c r="G83" s="359" t="s">
        <v>810</v>
      </c>
      <c r="H83" s="359" t="s">
        <v>810</v>
      </c>
      <c r="I83" s="359" t="s">
        <v>647</v>
      </c>
      <c r="J83" s="359" t="s">
        <v>648</v>
      </c>
      <c r="K83" s="359" t="s">
        <v>643</v>
      </c>
      <c r="L83" s="359" t="s">
        <v>94</v>
      </c>
      <c r="M83" s="433" t="s">
        <v>644</v>
      </c>
    </row>
    <row r="84" spans="4:13">
      <c r="D84" s="432">
        <v>17682</v>
      </c>
      <c r="E84" s="359" t="s">
        <v>637</v>
      </c>
      <c r="F84" s="359" t="s">
        <v>638</v>
      </c>
      <c r="G84" s="359" t="s">
        <v>811</v>
      </c>
      <c r="H84" s="359" t="s">
        <v>811</v>
      </c>
      <c r="I84" s="359" t="s">
        <v>651</v>
      </c>
      <c r="J84" s="359" t="s">
        <v>652</v>
      </c>
      <c r="K84" s="359" t="s">
        <v>643</v>
      </c>
      <c r="L84" s="359" t="s">
        <v>94</v>
      </c>
      <c r="M84" s="433" t="s">
        <v>644</v>
      </c>
    </row>
    <row r="85" spans="4:13">
      <c r="D85" s="432">
        <v>17684</v>
      </c>
      <c r="E85" s="359" t="s">
        <v>637</v>
      </c>
      <c r="F85" s="359" t="s">
        <v>638</v>
      </c>
      <c r="G85" s="359" t="s">
        <v>812</v>
      </c>
      <c r="H85" s="359" t="s">
        <v>812</v>
      </c>
      <c r="I85" s="359" t="s">
        <v>651</v>
      </c>
      <c r="J85" s="359" t="s">
        <v>652</v>
      </c>
      <c r="K85" s="359" t="s">
        <v>643</v>
      </c>
      <c r="L85" s="359" t="s">
        <v>94</v>
      </c>
      <c r="M85" s="433" t="s">
        <v>644</v>
      </c>
    </row>
    <row r="86" spans="4:13">
      <c r="D86" s="432">
        <v>17686</v>
      </c>
      <c r="E86" s="359" t="s">
        <v>637</v>
      </c>
      <c r="F86" s="359" t="s">
        <v>638</v>
      </c>
      <c r="G86" s="359" t="s">
        <v>813</v>
      </c>
      <c r="H86" s="359" t="s">
        <v>813</v>
      </c>
      <c r="I86" s="359" t="s">
        <v>651</v>
      </c>
      <c r="J86" s="359" t="s">
        <v>652</v>
      </c>
      <c r="K86" s="359" t="s">
        <v>643</v>
      </c>
      <c r="L86" s="359" t="s">
        <v>94</v>
      </c>
      <c r="M86" s="433" t="s">
        <v>644</v>
      </c>
    </row>
    <row r="87" spans="4:13">
      <c r="D87" s="432">
        <v>17688</v>
      </c>
      <c r="E87" s="359" t="s">
        <v>637</v>
      </c>
      <c r="F87" s="359" t="s">
        <v>638</v>
      </c>
      <c r="G87" s="359" t="s">
        <v>814</v>
      </c>
      <c r="H87" s="359" t="s">
        <v>814</v>
      </c>
      <c r="I87" s="359" t="s">
        <v>647</v>
      </c>
      <c r="J87" s="359" t="s">
        <v>648</v>
      </c>
      <c r="K87" s="359" t="s">
        <v>643</v>
      </c>
      <c r="L87" s="359" t="s">
        <v>94</v>
      </c>
      <c r="M87" s="433" t="s">
        <v>644</v>
      </c>
    </row>
    <row r="88" spans="4:13">
      <c r="D88" s="432">
        <v>17690</v>
      </c>
      <c r="E88" s="359" t="s">
        <v>637</v>
      </c>
      <c r="F88" s="359" t="s">
        <v>638</v>
      </c>
      <c r="G88" s="359" t="s">
        <v>815</v>
      </c>
      <c r="H88" s="359" t="s">
        <v>815</v>
      </c>
      <c r="I88" s="359" t="s">
        <v>801</v>
      </c>
      <c r="J88" s="359" t="s">
        <v>802</v>
      </c>
      <c r="K88" s="359" t="s">
        <v>643</v>
      </c>
      <c r="L88" s="359" t="s">
        <v>94</v>
      </c>
      <c r="M88" s="433" t="s">
        <v>644</v>
      </c>
    </row>
    <row r="89" spans="4:13">
      <c r="D89" s="432">
        <v>17692</v>
      </c>
      <c r="E89" s="359" t="s">
        <v>637</v>
      </c>
      <c r="F89" s="359" t="s">
        <v>638</v>
      </c>
      <c r="G89" s="359" t="s">
        <v>816</v>
      </c>
      <c r="H89" s="359" t="s">
        <v>816</v>
      </c>
      <c r="I89" s="359" t="s">
        <v>801</v>
      </c>
      <c r="J89" s="359" t="s">
        <v>802</v>
      </c>
      <c r="K89" s="359" t="s">
        <v>643</v>
      </c>
      <c r="L89" s="359" t="s">
        <v>94</v>
      </c>
      <c r="M89" s="433" t="s">
        <v>644</v>
      </c>
    </row>
    <row r="90" spans="4:13">
      <c r="D90" s="432">
        <v>17694</v>
      </c>
      <c r="E90" s="359" t="s">
        <v>637</v>
      </c>
      <c r="F90" s="359" t="s">
        <v>638</v>
      </c>
      <c r="G90" s="359" t="s">
        <v>817</v>
      </c>
      <c r="H90" s="359" t="s">
        <v>817</v>
      </c>
      <c r="I90" s="359" t="s">
        <v>651</v>
      </c>
      <c r="J90" s="359" t="s">
        <v>652</v>
      </c>
      <c r="K90" s="359" t="s">
        <v>643</v>
      </c>
      <c r="L90" s="359" t="s">
        <v>94</v>
      </c>
      <c r="M90" s="433" t="s">
        <v>644</v>
      </c>
    </row>
    <row r="91" spans="4:13">
      <c r="D91" s="432">
        <v>17654</v>
      </c>
      <c r="E91" s="359" t="s">
        <v>637</v>
      </c>
      <c r="F91" s="359" t="s">
        <v>638</v>
      </c>
      <c r="G91" s="359" t="s">
        <v>795</v>
      </c>
      <c r="H91" s="359" t="s">
        <v>795</v>
      </c>
      <c r="I91" s="359" t="s">
        <v>647</v>
      </c>
      <c r="J91" s="359" t="s">
        <v>648</v>
      </c>
      <c r="K91" s="359" t="s">
        <v>643</v>
      </c>
      <c r="L91" s="359" t="s">
        <v>94</v>
      </c>
      <c r="M91" s="433" t="s">
        <v>644</v>
      </c>
    </row>
    <row r="92" spans="4:13">
      <c r="D92" s="432">
        <v>17672</v>
      </c>
      <c r="E92" s="359" t="s">
        <v>637</v>
      </c>
      <c r="F92" s="359" t="s">
        <v>638</v>
      </c>
      <c r="G92" s="359" t="s">
        <v>806</v>
      </c>
      <c r="H92" s="359" t="s">
        <v>806</v>
      </c>
      <c r="I92" s="359" t="s">
        <v>801</v>
      </c>
      <c r="J92" s="359" t="s">
        <v>802</v>
      </c>
      <c r="K92" s="359" t="s">
        <v>643</v>
      </c>
      <c r="L92" s="359" t="s">
        <v>94</v>
      </c>
      <c r="M92" s="433" t="s">
        <v>644</v>
      </c>
    </row>
    <row r="93" spans="4:13">
      <c r="D93" s="432">
        <v>17674</v>
      </c>
      <c r="E93" s="359" t="s">
        <v>637</v>
      </c>
      <c r="F93" s="359" t="s">
        <v>638</v>
      </c>
      <c r="G93" s="359" t="s">
        <v>807</v>
      </c>
      <c r="H93" s="359" t="s">
        <v>807</v>
      </c>
      <c r="I93" s="359" t="s">
        <v>647</v>
      </c>
      <c r="J93" s="359" t="s">
        <v>648</v>
      </c>
      <c r="K93" s="359" t="s">
        <v>643</v>
      </c>
      <c r="L93" s="359" t="s">
        <v>94</v>
      </c>
      <c r="M93" s="433" t="s">
        <v>644</v>
      </c>
    </row>
    <row r="94" spans="4:13">
      <c r="D94" s="432">
        <v>17676</v>
      </c>
      <c r="E94" s="359" t="s">
        <v>637</v>
      </c>
      <c r="F94" s="359" t="s">
        <v>638</v>
      </c>
      <c r="G94" s="359" t="s">
        <v>808</v>
      </c>
      <c r="H94" s="359" t="s">
        <v>808</v>
      </c>
      <c r="I94" s="359" t="s">
        <v>651</v>
      </c>
      <c r="J94" s="359" t="s">
        <v>652</v>
      </c>
      <c r="K94" s="359" t="s">
        <v>643</v>
      </c>
      <c r="L94" s="359" t="s">
        <v>94</v>
      </c>
      <c r="M94" s="433" t="s">
        <v>644</v>
      </c>
    </row>
    <row r="95" spans="4:13">
      <c r="D95" s="432">
        <v>17656</v>
      </c>
      <c r="E95" s="359" t="s">
        <v>637</v>
      </c>
      <c r="F95" s="359" t="s">
        <v>638</v>
      </c>
      <c r="G95" s="359" t="s">
        <v>796</v>
      </c>
      <c r="H95" s="359" t="s">
        <v>796</v>
      </c>
      <c r="I95" s="359" t="s">
        <v>647</v>
      </c>
      <c r="J95" s="359" t="s">
        <v>648</v>
      </c>
      <c r="K95" s="359" t="s">
        <v>643</v>
      </c>
      <c r="L95" s="359" t="s">
        <v>94</v>
      </c>
      <c r="M95" s="433" t="s">
        <v>644</v>
      </c>
    </row>
    <row r="96" spans="4:13">
      <c r="D96" s="432">
        <v>17658</v>
      </c>
      <c r="E96" s="359" t="s">
        <v>637</v>
      </c>
      <c r="F96" s="359" t="s">
        <v>638</v>
      </c>
      <c r="G96" s="359" t="s">
        <v>797</v>
      </c>
      <c r="H96" s="359" t="s">
        <v>797</v>
      </c>
      <c r="I96" s="359" t="s">
        <v>651</v>
      </c>
      <c r="J96" s="359" t="s">
        <v>652</v>
      </c>
      <c r="K96" s="359" t="s">
        <v>643</v>
      </c>
      <c r="L96" s="359" t="s">
        <v>94</v>
      </c>
      <c r="M96" s="433" t="s">
        <v>644</v>
      </c>
    </row>
    <row r="97" spans="4:13">
      <c r="D97" s="432">
        <v>17660</v>
      </c>
      <c r="E97" s="359" t="s">
        <v>637</v>
      </c>
      <c r="F97" s="359" t="s">
        <v>638</v>
      </c>
      <c r="G97" s="359" t="s">
        <v>798</v>
      </c>
      <c r="H97" s="359" t="s">
        <v>798</v>
      </c>
      <c r="I97" s="359" t="s">
        <v>647</v>
      </c>
      <c r="J97" s="359" t="s">
        <v>648</v>
      </c>
      <c r="K97" s="359" t="s">
        <v>643</v>
      </c>
      <c r="L97" s="359" t="s">
        <v>94</v>
      </c>
      <c r="M97" s="433" t="s">
        <v>644</v>
      </c>
    </row>
    <row r="98" spans="4:13">
      <c r="D98" s="432">
        <v>17662</v>
      </c>
      <c r="E98" s="359" t="s">
        <v>637</v>
      </c>
      <c r="F98" s="359" t="s">
        <v>638</v>
      </c>
      <c r="G98" s="359" t="s">
        <v>799</v>
      </c>
      <c r="H98" s="359" t="s">
        <v>799</v>
      </c>
      <c r="I98" s="359" t="s">
        <v>667</v>
      </c>
      <c r="J98" s="359" t="s">
        <v>668</v>
      </c>
      <c r="K98" s="359" t="s">
        <v>643</v>
      </c>
      <c r="L98" s="359" t="s">
        <v>94</v>
      </c>
      <c r="M98" s="433" t="s">
        <v>644</v>
      </c>
    </row>
    <row r="99" spans="4:13">
      <c r="D99" s="432">
        <v>17664</v>
      </c>
      <c r="E99" s="359" t="s">
        <v>637</v>
      </c>
      <c r="F99" s="359" t="s">
        <v>638</v>
      </c>
      <c r="G99" s="359" t="s">
        <v>800</v>
      </c>
      <c r="H99" s="359" t="s">
        <v>800</v>
      </c>
      <c r="I99" s="359" t="s">
        <v>801</v>
      </c>
      <c r="J99" s="359" t="s">
        <v>802</v>
      </c>
      <c r="K99" s="359" t="s">
        <v>643</v>
      </c>
      <c r="L99" s="359" t="s">
        <v>94</v>
      </c>
      <c r="M99" s="433" t="s">
        <v>644</v>
      </c>
    </row>
    <row r="100" spans="4:13">
      <c r="D100" s="432">
        <v>17666</v>
      </c>
      <c r="E100" s="359" t="s">
        <v>637</v>
      </c>
      <c r="F100" s="359" t="s">
        <v>638</v>
      </c>
      <c r="G100" s="359" t="s">
        <v>803</v>
      </c>
      <c r="H100" s="359" t="s">
        <v>803</v>
      </c>
      <c r="I100" s="359" t="s">
        <v>667</v>
      </c>
      <c r="J100" s="359" t="s">
        <v>668</v>
      </c>
      <c r="K100" s="359" t="s">
        <v>643</v>
      </c>
      <c r="L100" s="359" t="s">
        <v>94</v>
      </c>
      <c r="M100" s="433" t="s">
        <v>644</v>
      </c>
    </row>
    <row r="101" spans="4:13">
      <c r="D101" s="432">
        <v>17668</v>
      </c>
      <c r="E101" s="359" t="s">
        <v>637</v>
      </c>
      <c r="F101" s="359" t="s">
        <v>638</v>
      </c>
      <c r="G101" s="359" t="s">
        <v>804</v>
      </c>
      <c r="H101" s="359" t="s">
        <v>804</v>
      </c>
      <c r="I101" s="359" t="s">
        <v>667</v>
      </c>
      <c r="J101" s="359" t="s">
        <v>668</v>
      </c>
      <c r="K101" s="359" t="s">
        <v>643</v>
      </c>
      <c r="L101" s="359" t="s">
        <v>94</v>
      </c>
      <c r="M101" s="433" t="s">
        <v>644</v>
      </c>
    </row>
    <row r="102" spans="4:13">
      <c r="D102" s="432">
        <v>17670</v>
      </c>
      <c r="E102" s="359" t="s">
        <v>637</v>
      </c>
      <c r="F102" s="359" t="s">
        <v>638</v>
      </c>
      <c r="G102" s="359" t="s">
        <v>805</v>
      </c>
      <c r="H102" s="359" t="s">
        <v>805</v>
      </c>
      <c r="I102" s="359" t="s">
        <v>667</v>
      </c>
      <c r="J102" s="359" t="s">
        <v>668</v>
      </c>
      <c r="K102" s="359" t="s">
        <v>643</v>
      </c>
      <c r="L102" s="359" t="s">
        <v>94</v>
      </c>
      <c r="M102" s="433" t="s">
        <v>644</v>
      </c>
    </row>
    <row r="103" spans="4:13">
      <c r="D103" s="432">
        <v>17630</v>
      </c>
      <c r="E103" s="359" t="s">
        <v>637</v>
      </c>
      <c r="F103" s="359" t="s">
        <v>638</v>
      </c>
      <c r="G103" s="359" t="s">
        <v>783</v>
      </c>
      <c r="H103" s="359" t="s">
        <v>783</v>
      </c>
      <c r="I103" s="359" t="s">
        <v>647</v>
      </c>
      <c r="J103" s="359" t="s">
        <v>648</v>
      </c>
      <c r="K103" s="359" t="s">
        <v>643</v>
      </c>
      <c r="L103" s="359" t="s">
        <v>94</v>
      </c>
      <c r="M103" s="433" t="s">
        <v>644</v>
      </c>
    </row>
    <row r="104" spans="4:13">
      <c r="D104" s="432">
        <v>17648</v>
      </c>
      <c r="E104" s="359" t="s">
        <v>637</v>
      </c>
      <c r="F104" s="359" t="s">
        <v>638</v>
      </c>
      <c r="G104" s="359" t="s">
        <v>792</v>
      </c>
      <c r="H104" s="359" t="s">
        <v>792</v>
      </c>
      <c r="I104" s="359" t="s">
        <v>667</v>
      </c>
      <c r="J104" s="359" t="s">
        <v>668</v>
      </c>
      <c r="K104" s="359" t="s">
        <v>643</v>
      </c>
      <c r="L104" s="359" t="s">
        <v>94</v>
      </c>
      <c r="M104" s="433" t="s">
        <v>644</v>
      </c>
    </row>
    <row r="105" spans="4:13">
      <c r="D105" s="432">
        <v>17650</v>
      </c>
      <c r="E105" s="359" t="s">
        <v>637</v>
      </c>
      <c r="F105" s="359" t="s">
        <v>638</v>
      </c>
      <c r="G105" s="359" t="s">
        <v>793</v>
      </c>
      <c r="H105" s="359" t="s">
        <v>793</v>
      </c>
      <c r="I105" s="359" t="s">
        <v>647</v>
      </c>
      <c r="J105" s="359" t="s">
        <v>648</v>
      </c>
      <c r="K105" s="359" t="s">
        <v>643</v>
      </c>
      <c r="L105" s="359" t="s">
        <v>94</v>
      </c>
      <c r="M105" s="433" t="s">
        <v>644</v>
      </c>
    </row>
    <row r="106" spans="4:13">
      <c r="D106" s="432">
        <v>17652</v>
      </c>
      <c r="E106" s="359" t="s">
        <v>637</v>
      </c>
      <c r="F106" s="359" t="s">
        <v>638</v>
      </c>
      <c r="G106" s="359" t="s">
        <v>794</v>
      </c>
      <c r="H106" s="359" t="s">
        <v>794</v>
      </c>
      <c r="I106" s="359" t="s">
        <v>651</v>
      </c>
      <c r="J106" s="359" t="s">
        <v>652</v>
      </c>
      <c r="K106" s="359" t="s">
        <v>643</v>
      </c>
      <c r="L106" s="359" t="s">
        <v>94</v>
      </c>
      <c r="M106" s="433" t="s">
        <v>644</v>
      </c>
    </row>
    <row r="107" spans="4:13">
      <c r="D107" s="432">
        <v>17632</v>
      </c>
      <c r="E107" s="359" t="s">
        <v>637</v>
      </c>
      <c r="F107" s="359" t="s">
        <v>638</v>
      </c>
      <c r="G107" s="359" t="s">
        <v>784</v>
      </c>
      <c r="H107" s="359" t="s">
        <v>784</v>
      </c>
      <c r="I107" s="359" t="s">
        <v>647</v>
      </c>
      <c r="J107" s="359" t="s">
        <v>648</v>
      </c>
      <c r="K107" s="359" t="s">
        <v>643</v>
      </c>
      <c r="L107" s="359" t="s">
        <v>94</v>
      </c>
      <c r="M107" s="433" t="s">
        <v>644</v>
      </c>
    </row>
    <row r="108" spans="4:13">
      <c r="D108" s="432">
        <v>17634</v>
      </c>
      <c r="E108" s="359" t="s">
        <v>637</v>
      </c>
      <c r="F108" s="359" t="s">
        <v>638</v>
      </c>
      <c r="G108" s="359" t="s">
        <v>785</v>
      </c>
      <c r="H108" s="359" t="s">
        <v>785</v>
      </c>
      <c r="I108" s="359" t="s">
        <v>651</v>
      </c>
      <c r="J108" s="359" t="s">
        <v>652</v>
      </c>
      <c r="K108" s="359" t="s">
        <v>643</v>
      </c>
      <c r="L108" s="359" t="s">
        <v>94</v>
      </c>
      <c r="M108" s="433" t="s">
        <v>644</v>
      </c>
    </row>
    <row r="109" spans="4:13">
      <c r="D109" s="432">
        <v>17636</v>
      </c>
      <c r="E109" s="359" t="s">
        <v>637</v>
      </c>
      <c r="F109" s="359" t="s">
        <v>638</v>
      </c>
      <c r="G109" s="359" t="s">
        <v>786</v>
      </c>
      <c r="H109" s="359" t="s">
        <v>786</v>
      </c>
      <c r="I109" s="359" t="s">
        <v>667</v>
      </c>
      <c r="J109" s="359" t="s">
        <v>668</v>
      </c>
      <c r="K109" s="359" t="s">
        <v>643</v>
      </c>
      <c r="L109" s="359" t="s">
        <v>94</v>
      </c>
      <c r="M109" s="433" t="s">
        <v>644</v>
      </c>
    </row>
    <row r="110" spans="4:13">
      <c r="D110" s="432">
        <v>17638</v>
      </c>
      <c r="E110" s="359" t="s">
        <v>637</v>
      </c>
      <c r="F110" s="359" t="s">
        <v>638</v>
      </c>
      <c r="G110" s="359" t="s">
        <v>787</v>
      </c>
      <c r="H110" s="359" t="s">
        <v>787</v>
      </c>
      <c r="I110" s="359" t="s">
        <v>667</v>
      </c>
      <c r="J110" s="359" t="s">
        <v>668</v>
      </c>
      <c r="K110" s="359" t="s">
        <v>643</v>
      </c>
      <c r="L110" s="359" t="s">
        <v>94</v>
      </c>
      <c r="M110" s="433" t="s">
        <v>644</v>
      </c>
    </row>
    <row r="111" spans="4:13">
      <c r="D111" s="432">
        <v>17640</v>
      </c>
      <c r="E111" s="359" t="s">
        <v>637</v>
      </c>
      <c r="F111" s="359" t="s">
        <v>638</v>
      </c>
      <c r="G111" s="359" t="s">
        <v>788</v>
      </c>
      <c r="H111" s="359" t="s">
        <v>788</v>
      </c>
      <c r="I111" s="359" t="s">
        <v>667</v>
      </c>
      <c r="J111" s="359" t="s">
        <v>668</v>
      </c>
      <c r="K111" s="359" t="s">
        <v>643</v>
      </c>
      <c r="L111" s="359" t="s">
        <v>94</v>
      </c>
      <c r="M111" s="433" t="s">
        <v>644</v>
      </c>
    </row>
    <row r="112" spans="4:13">
      <c r="D112" s="432">
        <v>17642</v>
      </c>
      <c r="E112" s="359" t="s">
        <v>637</v>
      </c>
      <c r="F112" s="359" t="s">
        <v>638</v>
      </c>
      <c r="G112" s="359" t="s">
        <v>789</v>
      </c>
      <c r="H112" s="359" t="s">
        <v>789</v>
      </c>
      <c r="I112" s="359" t="s">
        <v>667</v>
      </c>
      <c r="J112" s="359" t="s">
        <v>668</v>
      </c>
      <c r="K112" s="359" t="s">
        <v>643</v>
      </c>
      <c r="L112" s="359" t="s">
        <v>94</v>
      </c>
      <c r="M112" s="433" t="s">
        <v>644</v>
      </c>
    </row>
    <row r="113" spans="4:13">
      <c r="D113" s="432">
        <v>17644</v>
      </c>
      <c r="E113" s="359" t="s">
        <v>637</v>
      </c>
      <c r="F113" s="359" t="s">
        <v>638</v>
      </c>
      <c r="G113" s="359" t="s">
        <v>790</v>
      </c>
      <c r="H113" s="359" t="s">
        <v>790</v>
      </c>
      <c r="I113" s="359" t="s">
        <v>667</v>
      </c>
      <c r="J113" s="359" t="s">
        <v>668</v>
      </c>
      <c r="K113" s="359" t="s">
        <v>643</v>
      </c>
      <c r="L113" s="359" t="s">
        <v>94</v>
      </c>
      <c r="M113" s="433" t="s">
        <v>644</v>
      </c>
    </row>
    <row r="114" spans="4:13">
      <c r="D114" s="432">
        <v>17646</v>
      </c>
      <c r="E114" s="359" t="s">
        <v>637</v>
      </c>
      <c r="F114" s="359" t="s">
        <v>638</v>
      </c>
      <c r="G114" s="359" t="s">
        <v>791</v>
      </c>
      <c r="H114" s="359" t="s">
        <v>791</v>
      </c>
      <c r="I114" s="359" t="s">
        <v>667</v>
      </c>
      <c r="J114" s="359" t="s">
        <v>668</v>
      </c>
      <c r="K114" s="359" t="s">
        <v>643</v>
      </c>
      <c r="L114" s="359" t="s">
        <v>94</v>
      </c>
      <c r="M114" s="433" t="s">
        <v>644</v>
      </c>
    </row>
    <row r="115" spans="4:13">
      <c r="D115" s="432">
        <v>16086</v>
      </c>
      <c r="E115" s="359" t="s">
        <v>637</v>
      </c>
      <c r="F115" s="359" t="s">
        <v>638</v>
      </c>
      <c r="G115" s="359" t="s">
        <v>679</v>
      </c>
      <c r="H115" s="359" t="s">
        <v>680</v>
      </c>
      <c r="I115" s="359" t="s">
        <v>667</v>
      </c>
      <c r="J115" s="359" t="s">
        <v>668</v>
      </c>
      <c r="K115" s="359" t="s">
        <v>643</v>
      </c>
      <c r="L115" s="359" t="s">
        <v>94</v>
      </c>
      <c r="M115" s="433" t="s">
        <v>644</v>
      </c>
    </row>
    <row r="116" spans="4:13">
      <c r="D116" s="432">
        <v>16088</v>
      </c>
      <c r="E116" s="359" t="s">
        <v>637</v>
      </c>
      <c r="F116" s="359" t="s">
        <v>638</v>
      </c>
      <c r="G116" s="359" t="s">
        <v>681</v>
      </c>
      <c r="H116" s="359" t="s">
        <v>682</v>
      </c>
      <c r="I116" s="359" t="s">
        <v>647</v>
      </c>
      <c r="J116" s="359" t="s">
        <v>648</v>
      </c>
      <c r="K116" s="359" t="s">
        <v>643</v>
      </c>
      <c r="L116" s="359" t="s">
        <v>94</v>
      </c>
      <c r="M116" s="433" t="s">
        <v>644</v>
      </c>
    </row>
    <row r="117" spans="4:13">
      <c r="D117" s="432">
        <v>16090</v>
      </c>
      <c r="E117" s="359" t="s">
        <v>637</v>
      </c>
      <c r="F117" s="359" t="s">
        <v>638</v>
      </c>
      <c r="G117" s="359" t="s">
        <v>683</v>
      </c>
      <c r="H117" s="359" t="s">
        <v>684</v>
      </c>
      <c r="I117" s="359" t="s">
        <v>651</v>
      </c>
      <c r="J117" s="359" t="s">
        <v>652</v>
      </c>
      <c r="K117" s="359" t="s">
        <v>643</v>
      </c>
      <c r="L117" s="359" t="s">
        <v>94</v>
      </c>
      <c r="M117" s="433" t="s">
        <v>644</v>
      </c>
    </row>
    <row r="118" spans="4:13">
      <c r="D118" s="432">
        <v>14277</v>
      </c>
      <c r="E118" s="359" t="s">
        <v>637</v>
      </c>
      <c r="F118" s="359" t="s">
        <v>638</v>
      </c>
      <c r="G118" s="359" t="s">
        <v>639</v>
      </c>
      <c r="H118" s="359" t="s">
        <v>640</v>
      </c>
      <c r="I118" s="359" t="s">
        <v>641</v>
      </c>
      <c r="J118" s="359" t="s">
        <v>642</v>
      </c>
      <c r="K118" s="359" t="s">
        <v>643</v>
      </c>
      <c r="L118" s="359" t="s">
        <v>94</v>
      </c>
      <c r="M118" s="433" t="s">
        <v>644</v>
      </c>
    </row>
    <row r="119" spans="4:13">
      <c r="D119" s="432">
        <v>14279</v>
      </c>
      <c r="E119" s="359" t="s">
        <v>637</v>
      </c>
      <c r="F119" s="359" t="s">
        <v>638</v>
      </c>
      <c r="G119" s="359" t="s">
        <v>645</v>
      </c>
      <c r="H119" s="359" t="s">
        <v>646</v>
      </c>
      <c r="I119" s="359" t="s">
        <v>647</v>
      </c>
      <c r="J119" s="359" t="s">
        <v>648</v>
      </c>
      <c r="K119" s="359" t="s">
        <v>643</v>
      </c>
      <c r="L119" s="359" t="s">
        <v>94</v>
      </c>
      <c r="M119" s="433" t="s">
        <v>644</v>
      </c>
    </row>
    <row r="120" spans="4:13">
      <c r="D120" s="432">
        <v>14281</v>
      </c>
      <c r="E120" s="359" t="s">
        <v>637</v>
      </c>
      <c r="F120" s="359" t="s">
        <v>638</v>
      </c>
      <c r="G120" s="359" t="s">
        <v>649</v>
      </c>
      <c r="H120" s="359" t="s">
        <v>650</v>
      </c>
      <c r="I120" s="359" t="s">
        <v>651</v>
      </c>
      <c r="J120" s="359" t="s">
        <v>652</v>
      </c>
      <c r="K120" s="359" t="s">
        <v>643</v>
      </c>
      <c r="L120" s="359" t="s">
        <v>94</v>
      </c>
      <c r="M120" s="433" t="s">
        <v>644</v>
      </c>
    </row>
    <row r="121" spans="4:13">
      <c r="D121" s="432">
        <v>14283</v>
      </c>
      <c r="E121" s="359" t="s">
        <v>637</v>
      </c>
      <c r="F121" s="359" t="s">
        <v>638</v>
      </c>
      <c r="G121" s="359" t="s">
        <v>653</v>
      </c>
      <c r="H121" s="359" t="s">
        <v>654</v>
      </c>
      <c r="I121" s="359" t="s">
        <v>655</v>
      </c>
      <c r="J121" s="359" t="s">
        <v>656</v>
      </c>
      <c r="K121" s="359" t="s">
        <v>643</v>
      </c>
      <c r="L121" s="359" t="s">
        <v>94</v>
      </c>
      <c r="M121" s="433" t="s">
        <v>644</v>
      </c>
    </row>
    <row r="122" spans="4:13">
      <c r="D122" s="432">
        <v>14285</v>
      </c>
      <c r="E122" s="359" t="s">
        <v>637</v>
      </c>
      <c r="F122" s="359" t="s">
        <v>638</v>
      </c>
      <c r="G122" s="359" t="s">
        <v>657</v>
      </c>
      <c r="H122" s="359" t="s">
        <v>658</v>
      </c>
      <c r="I122" s="359" t="s">
        <v>659</v>
      </c>
      <c r="J122" s="359" t="s">
        <v>660</v>
      </c>
      <c r="K122" s="359" t="s">
        <v>643</v>
      </c>
      <c r="L122" s="359" t="s">
        <v>94</v>
      </c>
      <c r="M122" s="433" t="s">
        <v>644</v>
      </c>
    </row>
    <row r="123" spans="4:13">
      <c r="D123" s="432">
        <v>14287</v>
      </c>
      <c r="E123" s="359" t="s">
        <v>637</v>
      </c>
      <c r="F123" s="359" t="s">
        <v>638</v>
      </c>
      <c r="G123" s="359" t="s">
        <v>661</v>
      </c>
      <c r="H123" s="359" t="s">
        <v>662</v>
      </c>
      <c r="I123" s="359" t="s">
        <v>663</v>
      </c>
      <c r="J123" s="359" t="s">
        <v>664</v>
      </c>
      <c r="K123" s="359" t="s">
        <v>643</v>
      </c>
      <c r="L123" s="359" t="s">
        <v>94</v>
      </c>
      <c r="M123" s="433" t="s">
        <v>644</v>
      </c>
    </row>
    <row r="124" spans="4:13">
      <c r="D124" s="432">
        <v>18612</v>
      </c>
      <c r="E124" s="359" t="s">
        <v>637</v>
      </c>
      <c r="F124" s="359" t="s">
        <v>638</v>
      </c>
      <c r="G124" s="359" t="s">
        <v>829</v>
      </c>
      <c r="H124" s="359" t="s">
        <v>830</v>
      </c>
      <c r="I124" s="359" t="s">
        <v>801</v>
      </c>
      <c r="J124" s="359" t="s">
        <v>802</v>
      </c>
      <c r="K124" s="359" t="s">
        <v>643</v>
      </c>
      <c r="L124" s="359" t="s">
        <v>94</v>
      </c>
      <c r="M124" s="433" t="s">
        <v>644</v>
      </c>
    </row>
    <row r="125" spans="4:13">
      <c r="D125" s="432">
        <v>19224</v>
      </c>
      <c r="E125" s="359" t="s">
        <v>637</v>
      </c>
      <c r="F125" s="359" t="s">
        <v>638</v>
      </c>
      <c r="G125" s="359" t="s">
        <v>841</v>
      </c>
      <c r="H125" s="359" t="s">
        <v>842</v>
      </c>
      <c r="I125" s="359" t="s">
        <v>697</v>
      </c>
      <c r="J125" s="359" t="s">
        <v>698</v>
      </c>
      <c r="K125" s="359" t="s">
        <v>643</v>
      </c>
      <c r="L125" s="359" t="s">
        <v>94</v>
      </c>
      <c r="M125" s="433" t="s">
        <v>644</v>
      </c>
    </row>
    <row r="126" spans="4:13">
      <c r="D126" s="432">
        <v>16308</v>
      </c>
      <c r="E126" s="359" t="s">
        <v>637</v>
      </c>
      <c r="F126" s="359" t="s">
        <v>638</v>
      </c>
      <c r="G126" s="359" t="s">
        <v>721</v>
      </c>
      <c r="H126" s="359" t="s">
        <v>722</v>
      </c>
      <c r="I126" s="359" t="s">
        <v>647</v>
      </c>
      <c r="J126" s="359" t="s">
        <v>648</v>
      </c>
      <c r="K126" s="359" t="s">
        <v>643</v>
      </c>
      <c r="L126" s="359" t="s">
        <v>94</v>
      </c>
      <c r="M126" s="433" t="s">
        <v>644</v>
      </c>
    </row>
    <row r="127" spans="4:13">
      <c r="D127" s="432">
        <v>16300</v>
      </c>
      <c r="E127" s="359" t="s">
        <v>637</v>
      </c>
      <c r="F127" s="359" t="s">
        <v>638</v>
      </c>
      <c r="G127" s="359" t="s">
        <v>713</v>
      </c>
      <c r="H127" s="359" t="s">
        <v>714</v>
      </c>
      <c r="I127" s="359" t="s">
        <v>667</v>
      </c>
      <c r="J127" s="359" t="s">
        <v>668</v>
      </c>
      <c r="K127" s="359" t="s">
        <v>643</v>
      </c>
      <c r="L127" s="359" t="s">
        <v>94</v>
      </c>
      <c r="M127" s="433" t="s">
        <v>644</v>
      </c>
    </row>
    <row r="128" spans="4:13">
      <c r="D128" s="432">
        <v>16074</v>
      </c>
      <c r="E128" s="359" t="s">
        <v>637</v>
      </c>
      <c r="F128" s="359" t="s">
        <v>638</v>
      </c>
      <c r="G128" s="359" t="s">
        <v>665</v>
      </c>
      <c r="H128" s="359" t="s">
        <v>666</v>
      </c>
      <c r="I128" s="359" t="s">
        <v>667</v>
      </c>
      <c r="J128" s="359" t="s">
        <v>668</v>
      </c>
      <c r="K128" s="359" t="s">
        <v>643</v>
      </c>
      <c r="L128" s="359" t="s">
        <v>94</v>
      </c>
      <c r="M128" s="433" t="s">
        <v>644</v>
      </c>
    </row>
    <row r="129" spans="4:13">
      <c r="D129" s="432">
        <v>17410</v>
      </c>
      <c r="E129" s="359" t="s">
        <v>637</v>
      </c>
      <c r="F129" s="359" t="s">
        <v>638</v>
      </c>
      <c r="G129" s="359" t="s">
        <v>741</v>
      </c>
      <c r="H129" s="359" t="s">
        <v>741</v>
      </c>
      <c r="I129" s="359" t="s">
        <v>647</v>
      </c>
      <c r="J129" s="359" t="s">
        <v>648</v>
      </c>
      <c r="K129" s="359" t="s">
        <v>740</v>
      </c>
      <c r="L129" s="359" t="s">
        <v>96</v>
      </c>
      <c r="M129" s="433" t="s">
        <v>644</v>
      </c>
    </row>
    <row r="130" spans="4:13">
      <c r="D130" s="432">
        <v>17408</v>
      </c>
      <c r="E130" s="359" t="s">
        <v>637</v>
      </c>
      <c r="F130" s="359" t="s">
        <v>638</v>
      </c>
      <c r="G130" s="359" t="s">
        <v>739</v>
      </c>
      <c r="H130" s="359" t="s">
        <v>739</v>
      </c>
      <c r="I130" s="359" t="s">
        <v>647</v>
      </c>
      <c r="J130" s="359" t="s">
        <v>648</v>
      </c>
      <c r="K130" s="359" t="s">
        <v>740</v>
      </c>
      <c r="L130" s="359" t="s">
        <v>96</v>
      </c>
      <c r="M130" s="433" t="s">
        <v>644</v>
      </c>
    </row>
    <row r="131" spans="4:13">
      <c r="D131" s="432">
        <v>16298</v>
      </c>
      <c r="E131" s="359" t="s">
        <v>637</v>
      </c>
      <c r="F131" s="359" t="s">
        <v>638</v>
      </c>
      <c r="G131" s="359" t="s">
        <v>711</v>
      </c>
      <c r="H131" s="359" t="s">
        <v>712</v>
      </c>
      <c r="I131" s="359" t="s">
        <v>667</v>
      </c>
      <c r="J131" s="359" t="s">
        <v>668</v>
      </c>
      <c r="K131" s="359" t="s">
        <v>643</v>
      </c>
      <c r="L131" s="359" t="s">
        <v>94</v>
      </c>
      <c r="M131" s="433" t="s">
        <v>644</v>
      </c>
    </row>
    <row r="132" spans="4:13">
      <c r="D132" s="437">
        <v>16306</v>
      </c>
      <c r="E132" s="438" t="s">
        <v>637</v>
      </c>
      <c r="F132" s="438" t="s">
        <v>638</v>
      </c>
      <c r="G132" s="438" t="s">
        <v>719</v>
      </c>
      <c r="H132" s="438" t="s">
        <v>720</v>
      </c>
      <c r="I132" s="438" t="s">
        <v>647</v>
      </c>
      <c r="J132" s="438" t="s">
        <v>648</v>
      </c>
      <c r="K132" s="438" t="s">
        <v>643</v>
      </c>
      <c r="L132" s="438" t="s">
        <v>94</v>
      </c>
      <c r="M132" s="439" t="s">
        <v>644</v>
      </c>
    </row>
    <row r="133" spans="4:13">
      <c r="D133" s="440" t="s">
        <v>880</v>
      </c>
      <c r="E133" s="359" t="s">
        <v>637</v>
      </c>
      <c r="F133" s="359" t="s">
        <v>638</v>
      </c>
      <c r="G133" s="441" t="s">
        <v>878</v>
      </c>
      <c r="H133" s="359" t="s">
        <v>874</v>
      </c>
      <c r="I133" s="359" t="s">
        <v>667</v>
      </c>
      <c r="J133" s="441" t="s">
        <v>668</v>
      </c>
      <c r="K133" s="359" t="s">
        <v>643</v>
      </c>
      <c r="L133" s="359" t="s">
        <v>94</v>
      </c>
      <c r="M133" s="433" t="s">
        <v>644</v>
      </c>
    </row>
    <row r="134" spans="4:13">
      <c r="D134" s="440" t="s">
        <v>880</v>
      </c>
      <c r="E134" s="359" t="s">
        <v>637</v>
      </c>
      <c r="F134" s="359" t="s">
        <v>638</v>
      </c>
      <c r="G134" s="441" t="s">
        <v>878</v>
      </c>
      <c r="H134" s="359" t="s">
        <v>875</v>
      </c>
      <c r="I134" s="359" t="s">
        <v>647</v>
      </c>
      <c r="J134" s="441" t="s">
        <v>648</v>
      </c>
      <c r="K134" s="438" t="s">
        <v>643</v>
      </c>
      <c r="L134" s="438" t="s">
        <v>94</v>
      </c>
      <c r="M134" s="439" t="s">
        <v>644</v>
      </c>
    </row>
    <row r="135" spans="4:13">
      <c r="D135" s="440" t="s">
        <v>880</v>
      </c>
      <c r="E135" s="359" t="s">
        <v>637</v>
      </c>
      <c r="F135" s="359" t="s">
        <v>638</v>
      </c>
      <c r="G135" s="441" t="s">
        <v>878</v>
      </c>
      <c r="H135" s="359" t="s">
        <v>876</v>
      </c>
      <c r="I135" s="359" t="s">
        <v>651</v>
      </c>
      <c r="J135" s="441" t="s">
        <v>652</v>
      </c>
      <c r="K135" s="359" t="s">
        <v>643</v>
      </c>
      <c r="L135" s="359" t="s">
        <v>94</v>
      </c>
      <c r="M135" s="433" t="s">
        <v>644</v>
      </c>
    </row>
    <row r="136" spans="4:13">
      <c r="D136" s="442" t="s">
        <v>880</v>
      </c>
      <c r="E136" s="438" t="s">
        <v>637</v>
      </c>
      <c r="F136" s="438" t="s">
        <v>638</v>
      </c>
      <c r="G136" s="443" t="s">
        <v>879</v>
      </c>
      <c r="H136" s="438" t="s">
        <v>877</v>
      </c>
      <c r="I136" s="438" t="s">
        <v>801</v>
      </c>
      <c r="J136" s="443" t="s">
        <v>802</v>
      </c>
      <c r="K136" s="438" t="s">
        <v>643</v>
      </c>
      <c r="L136" s="438" t="s">
        <v>94</v>
      </c>
      <c r="M136" s="439" t="s">
        <v>644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F8AB7AAD-CCBA-4D35-9A0D-E4DC6E01A4E1}">
  <ds:schemaRefs/>
</ds:datastoreItem>
</file>

<file path=customXml/itemProps2.xml><?xml version="1.0" encoding="utf-8"?>
<ds:datastoreItem xmlns:ds="http://schemas.openxmlformats.org/officeDocument/2006/customXml" ds:itemID="{498F0357-19EF-429B-ABBE-9EE0F18B7652}">
  <ds:schemaRefs/>
</ds:datastoreItem>
</file>

<file path=customXml/itemProps3.xml><?xml version="1.0" encoding="utf-8"?>
<ds:datastoreItem xmlns:ds="http://schemas.openxmlformats.org/officeDocument/2006/customXml" ds:itemID="{B0B7BE38-2889-44EA-9FB0-2D6FF9BB889A}">
  <ds:schemaRefs/>
</ds:datastoreItem>
</file>

<file path=customXml/itemProps4.xml><?xml version="1.0" encoding="utf-8"?>
<ds:datastoreItem xmlns:ds="http://schemas.openxmlformats.org/officeDocument/2006/customXml" ds:itemID="{457F4C07-1709-4595-8EC4-6C0DABF04268}">
  <ds:schemaRefs/>
</ds:datastoreItem>
</file>

<file path=customXml/itemProps5.xml><?xml version="1.0" encoding="utf-8"?>
<ds:datastoreItem xmlns:ds="http://schemas.openxmlformats.org/officeDocument/2006/customXml" ds:itemID="{3B5C8196-2348-4D06-B408-7ECE9A09663C}">
  <ds:schemaRefs/>
</ds:datastoreItem>
</file>

<file path=customXml/itemProps6.xml><?xml version="1.0" encoding="utf-8"?>
<ds:datastoreItem xmlns:ds="http://schemas.openxmlformats.org/officeDocument/2006/customXml" ds:itemID="{F92C5DF9-F10E-4F67-A74E-2A3531B26D44}">
  <ds:schemaRefs/>
</ds:datastoreItem>
</file>

<file path=customXml/itemProps7.xml><?xml version="1.0" encoding="utf-8"?>
<ds:datastoreItem xmlns:ds="http://schemas.openxmlformats.org/officeDocument/2006/customXml" ds:itemID="{A4A5620A-4296-4C7A-BA8C-7054E1FB2B7E}">
  <ds:schemaRefs>
    <ds:schemaRef ds:uri="http://schemas.openxmlformats.org/package/2006/metadata/core-properties"/>
    <ds:schemaRef ds:uri="http://purl.org/dc/dcmitype/"/>
    <ds:schemaRef ds:uri="http://schemas.microsoft.com/office/infopath/2007/PartnerControls"/>
    <ds:schemaRef ds:uri="http://schemas.microsoft.com/office/2006/metadata/properties"/>
    <ds:schemaRef ds:uri="http://www.w3.org/XML/1998/namespace"/>
    <ds:schemaRef ds:uri="http://purl.org/dc/elements/1.1/"/>
    <ds:schemaRef ds:uri="http://schemas.microsoft.com/office/2006/documentManagement/types"/>
    <ds:schemaRef ds:uri="http://purl.org/dc/terms/"/>
  </ds:schemaRefs>
</ds:datastoreItem>
</file>

<file path=customXml/itemProps8.xml><?xml version="1.0" encoding="utf-8"?>
<ds:datastoreItem xmlns:ds="http://schemas.openxmlformats.org/officeDocument/2006/customXml" ds:itemID="{F11733BD-FDAC-45AD-A0CD-7C4B6266E0CC}">
  <ds:schemaRefs/>
</ds:datastoreItem>
</file>

<file path=customXml/itemProps9.xml><?xml version="1.0" encoding="utf-8"?>
<ds:datastoreItem xmlns:ds="http://schemas.openxmlformats.org/officeDocument/2006/customXml" ds:itemID="{CA5FF991-C66A-4AAF-AC09-3E8322DE2999}">
  <ds:schemaRefs/>
</ds:datastoreItem>
</file>

<file path=customXml/itemProps10.xml><?xml version="1.0" encoding="utf-8"?>
<ds:datastoreItem xmlns:ds="http://schemas.openxmlformats.org/officeDocument/2006/customXml" ds:itemID="{4B5313D3-99C5-44BD-BE39-5926B1C15ED3}">
  <ds:schemaRefs/>
</ds:datastoreItem>
</file>

<file path=customXml/itemProps11.xml><?xml version="1.0" encoding="utf-8"?>
<ds:datastoreItem xmlns:ds="http://schemas.openxmlformats.org/officeDocument/2006/customXml" ds:itemID="{72671333-EA01-4E61-9495-0C521CFF4E42}">
  <ds:schemaRefs/>
</ds:datastoreItem>
</file>

<file path=customXml/itemProps12.xml><?xml version="1.0" encoding="utf-8"?>
<ds:datastoreItem xmlns:ds="http://schemas.openxmlformats.org/officeDocument/2006/customXml" ds:itemID="{73EAB481-866B-4C0F-8627-26832E150B4D}">
  <ds:schemaRefs/>
</ds:datastoreItem>
</file>

<file path=customXml/itemProps13.xml><?xml version="1.0" encoding="utf-8"?>
<ds:datastoreItem xmlns:ds="http://schemas.openxmlformats.org/officeDocument/2006/customXml" ds:itemID="{E4A9B254-DDD8-464F-AF7A-4D112BB6FD8E}">
  <ds:schemaRefs/>
</ds:datastoreItem>
</file>

<file path=customXml/itemProps14.xml><?xml version="1.0" encoding="utf-8"?>
<ds:datastoreItem xmlns:ds="http://schemas.openxmlformats.org/officeDocument/2006/customXml" ds:itemID="{5C670962-9690-435C-A5BE-6413D7595FD6}">
  <ds:schemaRefs/>
</ds:datastoreItem>
</file>

<file path=customXml/itemProps15.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6.xml><?xml version="1.0" encoding="utf-8"?>
<ds:datastoreItem xmlns:ds="http://schemas.openxmlformats.org/officeDocument/2006/customXml" ds:itemID="{E68C531D-A362-4FEB-8EB6-C7E4117D7A69}">
  <ds:schemaRefs/>
</ds:datastoreItem>
</file>

<file path=customXml/itemProps17.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8.xml><?xml version="1.0" encoding="utf-8"?>
<ds:datastoreItem xmlns:ds="http://schemas.openxmlformats.org/officeDocument/2006/customXml" ds:itemID="{27B0BC59-0E6A-4278-957E-2A6158A5EF58}">
  <ds:schemaRefs/>
</ds:datastoreItem>
</file>

<file path=customXml/itemProps19.xml><?xml version="1.0" encoding="utf-8"?>
<ds:datastoreItem xmlns:ds="http://schemas.openxmlformats.org/officeDocument/2006/customXml" ds:itemID="{8428E760-B837-43D3-BFB6-FA3F00E4351C}">
  <ds:schemaRefs/>
</ds:datastoreItem>
</file>

<file path=customXml/itemProps20.xml><?xml version="1.0" encoding="utf-8"?>
<ds:datastoreItem xmlns:ds="http://schemas.openxmlformats.org/officeDocument/2006/customXml" ds:itemID="{C5CBC30E-2F3A-4931-BF4A-9F61DD9D84E2}">
  <ds:schemaRefs/>
</ds:datastoreItem>
</file>

<file path=customXml/itemProps21.xml><?xml version="1.0" encoding="utf-8"?>
<ds:datastoreItem xmlns:ds="http://schemas.openxmlformats.org/officeDocument/2006/customXml" ds:itemID="{14FA3DBF-3D10-4CEC-9C13-2B643DF1E106}">
  <ds:schemaRefs/>
</ds:datastoreItem>
</file>

<file path=customXml/itemProps22.xml><?xml version="1.0" encoding="utf-8"?>
<ds:datastoreItem xmlns:ds="http://schemas.openxmlformats.org/officeDocument/2006/customXml" ds:itemID="{A502F854-1DC8-4930-AC9B-4F60D9DD5EEF}">
  <ds:schemaRefs/>
</ds:datastoreItem>
</file>

<file path=customXml/itemProps23.xml><?xml version="1.0" encoding="utf-8"?>
<ds:datastoreItem xmlns:ds="http://schemas.openxmlformats.org/officeDocument/2006/customXml" ds:itemID="{09DE11B8-3459-491D-8BA8-7D75F02344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BD - Heats Maps (2)</vt:lpstr>
      <vt:lpstr>Dragons - Unlock</vt:lpstr>
      <vt:lpstr>Run - Duration</vt:lpstr>
      <vt:lpstr>Pets list</vt:lpstr>
      <vt:lpstr>Timers</vt:lpstr>
      <vt:lpstr>Balance - XP points</vt:lpstr>
      <vt:lpstr>Quest Calculator</vt:lpstr>
      <vt:lpstr>Offers Simulator</vt:lpstr>
      <vt:lpstr>Offers Texts</vt:lpstr>
      <vt:lpstr>Offers Clustering (IAPs)</vt:lpstr>
      <vt:lpstr>Discounts Clustering</vt:lpstr>
      <vt:lpstr>Off+Dsc Clustering (Content)</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2020-12-14T11:41:41Z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