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2" i="57" l="1"/>
  <c r="N141" i="57"/>
  <c r="N140" i="57"/>
  <c r="N139" i="57"/>
  <c r="M142" i="57"/>
  <c r="M141" i="57"/>
  <c r="M140" i="57"/>
  <c r="M139" i="57"/>
  <c r="N83" i="57"/>
  <c r="M83" i="57"/>
  <c r="I142" i="57"/>
  <c r="I141" i="57"/>
  <c r="I140" i="57"/>
  <c r="I139" i="57"/>
  <c r="H142" i="57"/>
  <c r="H141" i="57"/>
  <c r="H140" i="57"/>
  <c r="H139" i="57"/>
  <c r="I83" i="57"/>
  <c r="H83" i="57"/>
  <c r="H82" i="57"/>
  <c r="D142" i="57"/>
  <c r="D141" i="57"/>
  <c r="D140" i="57"/>
  <c r="D139" i="57"/>
  <c r="C142" i="57"/>
  <c r="C141" i="57"/>
  <c r="C140" i="57"/>
  <c r="C139" i="57"/>
  <c r="C83" i="57"/>
  <c r="S30" i="57"/>
  <c r="P30" i="57"/>
  <c r="M30" i="57"/>
  <c r="G30" i="57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L56" i="2"/>
  <c r="K55" i="2"/>
  <c r="J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97" i="55" l="1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D83" i="57" s="1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C145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Q30" i="57" l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B147" i="57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G42" i="2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<sst xmlns="http://schemas.openxmlformats.org/spreadsheetml/2006/main" count="1392" uniqueCount="558">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</sst>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39" borderId="71" xfId="0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165" fontId="0" fillId="39" borderId="7" xfId="2" applyNumberFormat="1" applyFont="1" applyFill="1" applyBorder="1" applyAlignment="1">
      <alignment horizontal="center" vertical="center"/>
    </xf>
    <xf numFmtId="165" fontId="0" fillId="39" borderId="34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  <c:pt idx="14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  <c:pt idx="1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40" sqref="J40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 x14ac:dyDescent="0.3">
      <c r="A1" s="50" t="s">
        <v>57</v>
      </c>
      <c r="B1" s="51"/>
      <c r="C1" s="51"/>
      <c r="D1" s="51"/>
      <c r="E1" s="51"/>
    </row>
    <row r="5" spans="1:16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1500000</v>
      </c>
    </row>
    <row r="9" spans="1:16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1500000</v>
      </c>
    </row>
    <row r="10" spans="1:16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  <c r="P10">
        <v>650</v>
      </c>
    </row>
    <row r="11" spans="1:16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  <c r="P11">
        <f>P10/'Offer Simulator'!$B$3</f>
        <v>65</v>
      </c>
    </row>
    <row r="12" spans="1:16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  <c r="P12" s="99">
        <f>P10/'Offer Simulator'!$B$4</f>
        <v>43.333333333333336</v>
      </c>
    </row>
    <row r="13" spans="1:16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 x14ac:dyDescent="0.25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 x14ac:dyDescent="0.25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  <row r="98" spans="2:2" x14ac:dyDescent="0.25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3" t="s">
        <v>221</v>
      </c>
      <c r="I9" s="403"/>
      <c r="J9" s="403"/>
      <c r="L9" s="403" t="s">
        <v>224</v>
      </c>
      <c r="M9" s="403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 x14ac:dyDescent="0.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 x14ac:dyDescent="0.25">
      <c r="A27" s="96" t="s">
        <v>176</v>
      </c>
      <c r="B27" s="97"/>
      <c r="C27" s="97"/>
      <c r="D27" t="s">
        <v>227</v>
      </c>
    </row>
    <row r="28" spans="1:25" x14ac:dyDescent="0.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 x14ac:dyDescent="0.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 x14ac:dyDescent="0.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 x14ac:dyDescent="0.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 x14ac:dyDescent="0.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 x14ac:dyDescent="0.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 x14ac:dyDescent="0.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 x14ac:dyDescent="0.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 x14ac:dyDescent="0.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 x14ac:dyDescent="0.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 x14ac:dyDescent="0.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 x14ac:dyDescent="0.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 x14ac:dyDescent="0.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 x14ac:dyDescent="0.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 x14ac:dyDescent="0.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 x14ac:dyDescent="0.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 x14ac:dyDescent="0.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 x14ac:dyDescent="0.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 x14ac:dyDescent="0.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 x14ac:dyDescent="0.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 x14ac:dyDescent="0.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 x14ac:dyDescent="0.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 x14ac:dyDescent="0.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 x14ac:dyDescent="0.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 x14ac:dyDescent="0.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 x14ac:dyDescent="0.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 x14ac:dyDescent="0.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 x14ac:dyDescent="0.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 x14ac:dyDescent="0.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 x14ac:dyDescent="0.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 x14ac:dyDescent="0.3">
      <c r="A63" s="81" t="s">
        <v>175</v>
      </c>
    </row>
    <row r="64" spans="1:25" x14ac:dyDescent="0.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 x14ac:dyDescent="0.25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 x14ac:dyDescent="0.25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 x14ac:dyDescent="0.25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 x14ac:dyDescent="0.25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 x14ac:dyDescent="0.25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 x14ac:dyDescent="0.25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 x14ac:dyDescent="0.25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 x14ac:dyDescent="0.25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 x14ac:dyDescent="0.25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 x14ac:dyDescent="0.25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 x14ac:dyDescent="0.25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 x14ac:dyDescent="0.25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 x14ac:dyDescent="0.25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 x14ac:dyDescent="0.25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 x14ac:dyDescent="0.25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 x14ac:dyDescent="0.3">
      <c r="A81" s="81" t="s">
        <v>88</v>
      </c>
      <c r="B81" s="81"/>
    </row>
    <row r="82" spans="1:3" x14ac:dyDescent="0.25">
      <c r="A82" s="4" t="s">
        <v>16</v>
      </c>
      <c r="B82" s="4" t="s">
        <v>110</v>
      </c>
      <c r="C82" s="4" t="s">
        <v>85</v>
      </c>
    </row>
    <row r="83" spans="1:3" x14ac:dyDescent="0.25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 x14ac:dyDescent="0.25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 x14ac:dyDescent="0.25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 x14ac:dyDescent="0.25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 x14ac:dyDescent="0.25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 x14ac:dyDescent="0.25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 x14ac:dyDescent="0.25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 x14ac:dyDescent="0.25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 x14ac:dyDescent="0.25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 x14ac:dyDescent="0.25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 x14ac:dyDescent="0.25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 x14ac:dyDescent="0.25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 x14ac:dyDescent="0.25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 x14ac:dyDescent="0.25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 x14ac:dyDescent="0.25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 x14ac:dyDescent="0.25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workbookViewId="0">
      <selection activeCell="D12" sqref="D1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94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92">
        <f>COUNTIFS(Table8[MIN TIER],"&lt;="&amp;missionsDragonRelativeMetrics[[#This Row],[Tier]],Table8[MAX TIER],"&gt;="&amp;missionsDragonRelativeMetrics[[#This Row],[Tier]],Table8[DRAGON],"="&amp;"")</f>
        <v>14</v>
      </c>
      <c r="M13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93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92">
        <f>COUNTIFS(Table8[MIN TIER],"&lt;="&amp;missionsDragonRelativeMetrics[[#This Row],[Tier]],Table8[MAX TIER],"&gt;="&amp;missionsDragonRelativeMetrics[[#This Row],[Tier]],Table8[DRAGON],"="&amp;"")</f>
        <v>25</v>
      </c>
      <c r="M14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93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92">
        <f>COUNTIFS(Table8[MIN TIER],"&lt;="&amp;missionsDragonRelativeMetrics[[#This Row],[Tier]],Table8[MAX TIER],"&gt;="&amp;missionsDragonRelativeMetrics[[#This Row],[Tier]],Table8[DRAGON],"="&amp;"")</f>
        <v>25</v>
      </c>
      <c r="M15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93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92">
        <f>COUNTIFS(Table8[MIN TIER],"&lt;="&amp;missionsDragonRelativeMetrics[[#This Row],[Tier]],Table8[MAX TIER],"&gt;="&amp;missionsDragonRelativeMetrics[[#This Row],[Tier]],Table8[DRAGON],"="&amp;"")</f>
        <v>34</v>
      </c>
      <c r="M16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93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92">
        <f>COUNTIFS(Table8[MIN TIER],"&lt;="&amp;missionsDragonRelativeMetrics[[#This Row],[Tier]],Table8[MAX TIER],"&gt;="&amp;missionsDragonRelativeMetrics[[#This Row],[Tier]],Table8[DRAGON],"="&amp;"")</f>
        <v>34</v>
      </c>
      <c r="M17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93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92">
        <f>COUNTIFS(Table8[MIN TIER],"&lt;="&amp;missionsDragonRelativeMetrics[[#This Row],[Tier]],Table8[MAX TIER],"&gt;="&amp;missionsDragonRelativeMetrics[[#This Row],[Tier]],Table8[DRAGON],"="&amp;"")</f>
        <v>34</v>
      </c>
      <c r="M18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93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92">
        <f>COUNTIFS(Table8[MIN TIER],"&lt;="&amp;missionsDragonRelativeMetrics[[#This Row],[Tier]],Table8[MAX TIER],"&gt;="&amp;missionsDragonRelativeMetrics[[#This Row],[Tier]],Table8[DRAGON],"="&amp;"")</f>
        <v>38</v>
      </c>
      <c r="M19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93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92">
        <f>COUNTIFS(Table8[MIN TIER],"&lt;="&amp;missionsDragonRelativeMetrics[[#This Row],[Tier]],Table8[MAX TIER],"&gt;="&amp;missionsDragonRelativeMetrics[[#This Row],[Tier]],Table8[DRAGON],"="&amp;"")</f>
        <v>38</v>
      </c>
      <c r="M20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93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92">
        <f>COUNTIFS(Table8[MIN TIER],"&lt;="&amp;missionsDragonRelativeMetrics[[#This Row],[Tier]],Table8[MAX TIER],"&gt;="&amp;missionsDragonRelativeMetrics[[#This Row],[Tier]],Table8[DRAGON],"="&amp;"")</f>
        <v>38</v>
      </c>
      <c r="M21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93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92">
        <f>COUNTIFS(Table8[MIN TIER],"&lt;="&amp;missionsDragonRelativeMetrics[[#This Row],[Tier]],Table8[MAX TIER],"&gt;="&amp;missionsDragonRelativeMetrics[[#This Row],[Tier]],Table8[DRAGON],"="&amp;"")</f>
        <v>34</v>
      </c>
      <c r="M22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93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92">
        <f>COUNTIFS(Table8[MIN TIER],"&lt;="&amp;missionsDragonRelativeMetrics[[#This Row],[Tier]],Table8[MAX TIER],"&gt;="&amp;missionsDragonRelativeMetrics[[#This Row],[Tier]],Table8[DRAGON],"="&amp;"")</f>
        <v>34</v>
      </c>
      <c r="M23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93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92">
        <f>COUNTIFS(Table8[MIN TIER],"&lt;="&amp;missionsDragonRelativeMetrics[[#This Row],[Tier]],Table8[MAX TIER],"&gt;="&amp;missionsDragonRelativeMetrics[[#This Row],[Tier]],Table8[DRAGON],"="&amp;"")</f>
        <v>34</v>
      </c>
      <c r="M24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93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92">
        <f>COUNTIFS(Table8[MIN TIER],"&lt;="&amp;missionsDragonRelativeMetrics[[#This Row],[Tier]],Table8[MAX TIER],"&gt;="&amp;missionsDragonRelativeMetrics[[#This Row],[Tier]],Table8[DRAGON],"="&amp;"")</f>
        <v>34</v>
      </c>
      <c r="M25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93">
        <f>missionsDragonRelativeMetrics[[#This Row],[General Missions]]+missionsDragonRelativeMetrics[[#This Row],[Dedicated Missions]]</f>
        <v>34</v>
      </c>
    </row>
    <row r="26" spans="1:14" x14ac:dyDescent="0.25">
      <c r="A26" s="389" t="s">
        <v>525</v>
      </c>
      <c r="B26" s="293">
        <v>8</v>
      </c>
      <c r="C26" s="293">
        <v>5</v>
      </c>
      <c r="E26" s="389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92">
        <f>COUNTIFS(Table8[MIN TIER],"&lt;="&amp;missionsDragonRelativeMetrics[[#This Row],[Tier]],Table8[MAX TIER],"&gt;="&amp;missionsDragonRelativeMetrics[[#This Row],[Tier]],Table8[DRAGON],"="&amp;"")</f>
        <v>34</v>
      </c>
      <c r="M26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93">
        <f>missionsDragonRelativeMetrics[[#This Row],[General Missions]]+missionsDragonRelativeMetrics[[#This Row],[Dedicated Missions]]</f>
        <v>34</v>
      </c>
    </row>
    <row r="27" spans="1:14" x14ac:dyDescent="0.25">
      <c r="A27" s="389" t="s">
        <v>548</v>
      </c>
      <c r="B27" s="293">
        <v>8</v>
      </c>
      <c r="C27" s="293">
        <v>5</v>
      </c>
      <c r="E27" s="389" t="s">
        <v>549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92">
        <f>COUNTIFS(Table8[MIN TIER],"&lt;="&amp;missionsDragonRelativeMetrics[[#This Row],[Tier]],Table8[MAX TIER],"&gt;="&amp;missionsDragonRelativeMetrics[[#This Row],[Tier]],Table8[DRAGON],"="&amp;"")</f>
        <v>34</v>
      </c>
      <c r="M27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93">
        <f>missionsDragonRelativeMetrics[[#This Row],[General Missions]]+missionsDragonRelativeMetrics[[#This Row],[Dedicated Missions]]</f>
        <v>34</v>
      </c>
    </row>
    <row r="28" spans="1:14" x14ac:dyDescent="0.25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92">
        <f>COUNTIFS(Table8[MIN TIER],"&lt;="&amp;missionsDragonRelativeMetrics[[#This Row],[Tier]],Table8[MAX TIER],"&gt;="&amp;missionsDragonRelativeMetrics[[#This Row],[Tier]],Table8[DRAGON],"="&amp;"")</f>
        <v>34</v>
      </c>
      <c r="M28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93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407</v>
      </c>
      <c r="B29" s="293">
        <v>8.5</v>
      </c>
      <c r="C29" s="293">
        <v>6</v>
      </c>
      <c r="E29" s="389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92">
        <f>COUNTIFS(Table8[MIN TIER],"&lt;="&amp;missionsDragonRelativeMetrics[[#This Row],[Tier]],Table8[MAX TIER],"&gt;="&amp;missionsDragonRelativeMetrics[[#This Row],[Tier]],Table8[DRAGON],"="&amp;"")</f>
        <v>34</v>
      </c>
      <c r="M29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93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408</v>
      </c>
      <c r="B30" s="293">
        <v>8.5</v>
      </c>
      <c r="C30" s="293">
        <v>6</v>
      </c>
      <c r="E30" s="389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92">
        <f>COUNTIFS(Table8[MIN TIER],"&lt;="&amp;missionsDragonRelativeMetrics[[#This Row],[Tier]],Table8[MAX TIER],"&gt;="&amp;missionsDragonRelativeMetrics[[#This Row],[Tier]],Table8[DRAGON],"="&amp;"")</f>
        <v>34</v>
      </c>
      <c r="M30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93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409</v>
      </c>
      <c r="B31" s="293">
        <v>8.5</v>
      </c>
      <c r="C31" s="293">
        <v>6</v>
      </c>
      <c r="E31" s="389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92">
        <f>COUNTIFS(Table8[MIN TIER],"&lt;="&amp;missionsDragonRelativeMetrics[[#This Row],[Tier]],Table8[MAX TIER],"&gt;="&amp;missionsDragonRelativeMetrics[[#This Row],[Tier]],Table8[DRAGON],"="&amp;"")</f>
        <v>34</v>
      </c>
      <c r="M31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93">
        <f>missionsDragonRelativeMetrics[[#This Row],[General Missions]]+missionsDragonRelativeMetrics[[#This Row],[Dedicated Missions]]</f>
        <v>42</v>
      </c>
    </row>
    <row r="32" spans="1:14" x14ac:dyDescent="0.25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92">
        <f>COUNTIFS(Table8[MIN TIER],"&lt;="&amp;missionsDragonRelativeMetrics[[#This Row],[Tier]],Table8[MAX TIER],"&gt;="&amp;missionsDragonRelativeMetrics[[#This Row],[Tier]],Table8[DRAGON],"="&amp;"")</f>
        <v>34</v>
      </c>
      <c r="M32" s="392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93">
        <f>missionsDragonRelativeMetrics[[#This Row],[General Missions]]+missionsDragonRelativeMetrics[[#This Row],[Dedicated Missions]]</f>
        <v>34</v>
      </c>
    </row>
    <row r="33" spans="1:17" x14ac:dyDescent="0.25">
      <c r="C33" s="1"/>
    </row>
    <row r="34" spans="1:17" x14ac:dyDescent="0.25">
      <c r="C34" s="1"/>
      <c r="D34" s="1"/>
      <c r="E34" s="100" t="s">
        <v>411</v>
      </c>
    </row>
    <row r="35" spans="1:17" x14ac:dyDescent="0.25">
      <c r="D35" s="1"/>
    </row>
    <row r="36" spans="1:17" x14ac:dyDescent="0.25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 x14ac:dyDescent="0.25">
      <c r="A37" s="343" t="b">
        <v>1</v>
      </c>
      <c r="B37" s="342">
        <v>0.7</v>
      </c>
      <c r="E37" s="239" t="s">
        <v>97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 x14ac:dyDescent="0.25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 x14ac:dyDescent="0.25">
      <c r="D39" s="340">
        <f>INDEX(Table1[Dragon Tier],MATCH(E37,Table1[Dragon],0))</f>
        <v>2</v>
      </c>
      <c r="E39" s="340">
        <f>INDEX(Table1[QuantityModifier],MATCH(E37,Table1[Dragon],0))</f>
        <v>2.5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 x14ac:dyDescent="0.25">
      <c r="E42" s="339" t="s">
        <v>107</v>
      </c>
      <c r="F42" s="340">
        <f>$E$39+F39</f>
        <v>2.5499999999999998</v>
      </c>
      <c r="G42" s="340">
        <f>$E$39+G39</f>
        <v>2.6</v>
      </c>
      <c r="H42" s="340">
        <f>$E$39+H39</f>
        <v>2.7</v>
      </c>
      <c r="I42" t="s">
        <v>411</v>
      </c>
    </row>
    <row r="45" spans="1:17" x14ac:dyDescent="0.25">
      <c r="G45" s="404" t="s">
        <v>135</v>
      </c>
      <c r="H45" s="404"/>
      <c r="I45" s="405" t="s">
        <v>136</v>
      </c>
      <c r="J45" s="406"/>
      <c r="K45" s="407" t="s">
        <v>137</v>
      </c>
      <c r="L45" s="408"/>
    </row>
    <row r="46" spans="1:17" x14ac:dyDescent="0.25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90" t="s">
        <v>420</v>
      </c>
      <c r="Q46" s="114" t="s">
        <v>520</v>
      </c>
    </row>
    <row r="47" spans="1:17" x14ac:dyDescent="0.25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1530 to 1658</v>
      </c>
      <c r="I47" t="str">
        <f>CONCATENATE(INDEX(missionsDragonRelativeMetrics[Easy Mission Reward],MATCH($E$37,missionsDragonRelativeMetrics[Dragon],0)), " coins")</f>
        <v>7000 coins</v>
      </c>
      <c r="J47" t="str">
        <f t="shared" ref="J47:J75" si="1">CONCATENATE(ROUND((F47*$G$42)*(1-$I$39),0), " to ",ROUND((G47*$G$42)*(1-$I$39),0))</f>
        <v>1560 to 1690</v>
      </c>
      <c r="K47" t="str">
        <f>CONCATENATE(INDEX(missionsDragonRelativeMetrics[Medium Mission Reward],MATCH($E$37,missionsDragonRelativeMetrics[Dragon],0)), " coins")</f>
        <v>10500 coins</v>
      </c>
      <c r="L47" t="str">
        <f t="shared" ref="L47:L75" si="2">CONCATENATE(ROUND((F47*$H$42)*(1-$I$39),0), " to ",ROUND((G47*$H$42)*(1-$I$39),0))</f>
        <v>1620 to 1755</v>
      </c>
      <c r="M47" t="str">
        <f>CONCATENATE(INDEX(missionsDragonRelativeMetrics[Hard Mission Reward],MATCH($E$37,missionsDragonRelativeMetrics[Dragon],0)), " coins")</f>
        <v>21000 coins</v>
      </c>
      <c r="N47">
        <v>0</v>
      </c>
      <c r="O47" s="347">
        <v>3</v>
      </c>
      <c r="P47" s="391"/>
      <c r="Q47" t="b">
        <f t="shared" ref="Q47:Q78" si="3">IF(P47="",NOT(OR(N47&gt;$D$39,O47&lt;$D$39)),AND(NOT(OR(N47&gt;$D$39,O47&lt;$D$39)),P47=$E$37))</f>
        <v>1</v>
      </c>
    </row>
    <row r="48" spans="1:17" x14ac:dyDescent="0.25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64 to 77</v>
      </c>
      <c r="I48" t="str">
        <f>CONCATENATE(INDEX(missionsDragonRelativeMetrics[Easy Mission Reward],MATCH($E$37,missionsDragonRelativeMetrics[Dragon],0)), " coins")</f>
        <v>7000 coins</v>
      </c>
      <c r="J48" t="str">
        <f t="shared" si="1"/>
        <v>65 to 78</v>
      </c>
      <c r="K48" t="str">
        <f>CONCATENATE(INDEX(missionsDragonRelativeMetrics[Medium Mission Reward],MATCH($E$37,missionsDragonRelativeMetrics[Dragon],0)), " coins")</f>
        <v>10500 coins</v>
      </c>
      <c r="L48" t="str">
        <f t="shared" si="2"/>
        <v>68 to 81</v>
      </c>
      <c r="M48" t="str">
        <f>CONCATENATE(INDEX(missionsDragonRelativeMetrics[Hard Mission Reward],MATCH($E$37,missionsDragonRelativeMetrics[Dragon],0)), " coins")</f>
        <v>21000 coins</v>
      </c>
      <c r="N48">
        <v>0</v>
      </c>
      <c r="O48" s="347">
        <v>4</v>
      </c>
      <c r="P48" s="264"/>
      <c r="Q48" t="b">
        <f t="shared" si="3"/>
        <v>1</v>
      </c>
    </row>
    <row r="49" spans="2:17" x14ac:dyDescent="0.25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2550 to 3060</v>
      </c>
      <c r="I49" t="str">
        <f>CONCATENATE(INDEX(missionsDragonRelativeMetrics[Easy Mission Reward],MATCH($E$37,missionsDragonRelativeMetrics[Dragon],0)), " coins")</f>
        <v>7000 coins</v>
      </c>
      <c r="J49" t="str">
        <f t="shared" si="1"/>
        <v>2600 to 3120</v>
      </c>
      <c r="K49" t="str">
        <f>CONCATENATE(INDEX(missionsDragonRelativeMetrics[Medium Mission Reward],MATCH($E$37,missionsDragonRelativeMetrics[Dragon],0)), " coins")</f>
        <v>10500 coins</v>
      </c>
      <c r="L49" t="str">
        <f t="shared" si="2"/>
        <v>2700 to 3240</v>
      </c>
      <c r="M49" t="str">
        <f>CONCATENATE(INDEX(missionsDragonRelativeMetrics[Hard Mission Reward],MATCH($E$37,missionsDragonRelativeMetrics[Dragon],0)), " coins")</f>
        <v>21000 coins</v>
      </c>
      <c r="N49">
        <v>0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26 to 28</v>
      </c>
      <c r="I50" t="str">
        <f>CONCATENATE(INDEX(missionsDragonRelativeMetrics[Easy Mission Reward],MATCH($E$37,missionsDragonRelativeMetrics[Dragon],0)), " coins")</f>
        <v>7000 coins</v>
      </c>
      <c r="J50" t="str">
        <f t="shared" si="1"/>
        <v>26 to 29</v>
      </c>
      <c r="K50" t="str">
        <f>CONCATENATE(INDEX(missionsDragonRelativeMetrics[Medium Mission Reward],MATCH($E$37,missionsDragonRelativeMetrics[Dragon],0)), " coins")</f>
        <v>10500 coins</v>
      </c>
      <c r="L50" t="str">
        <f t="shared" si="2"/>
        <v>27 to 30</v>
      </c>
      <c r="M50" t="str">
        <f>CONCATENATE(INDEX(missionsDragonRelativeMetrics[Hard Mission Reward],MATCH($E$37,missionsDragonRelativeMetrics[Dragon],0)), " coins")</f>
        <v>21000 coins</v>
      </c>
      <c r="N50">
        <v>1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13 to 15</v>
      </c>
      <c r="I51" t="str">
        <f>CONCATENATE(INDEX(missionsDragonRelativeMetrics[Easy Mission Reward],MATCH($E$37,missionsDragonRelativeMetrics[Dragon],0)), " coins")</f>
        <v>7000 coins</v>
      </c>
      <c r="J51" s="111" t="str">
        <f t="shared" si="1"/>
        <v>13 to 16</v>
      </c>
      <c r="K51" t="str">
        <f>CONCATENATE(INDEX(missionsDragonRelativeMetrics[Medium Mission Reward],MATCH($E$37,missionsDragonRelativeMetrics[Dragon],0)), " coins")</f>
        <v>10500 coins</v>
      </c>
      <c r="L51" s="111" t="str">
        <f t="shared" si="2"/>
        <v>14 to 16</v>
      </c>
      <c r="M51" t="str">
        <f>CONCATENATE(INDEX(missionsDragonRelativeMetrics[Hard Mission Reward],MATCH($E$37,missionsDragonRelativeMetrics[Dragon],0)), " coins")</f>
        <v>21000 coins</v>
      </c>
      <c r="N51">
        <v>0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893 to 1020</v>
      </c>
      <c r="I52" t="str">
        <f>CONCATENATE(INDEX(missionsDragonRelativeMetrics[Easy Mission Reward],MATCH($E$37,missionsDragonRelativeMetrics[Dragon],0)), " coins")</f>
        <v>7000 coins</v>
      </c>
      <c r="J52" s="111" t="str">
        <f t="shared" si="1"/>
        <v>910 to 1040</v>
      </c>
      <c r="K52" t="str">
        <f>CONCATENATE(INDEX(missionsDragonRelativeMetrics[Medium Mission Reward],MATCH($E$37,missionsDragonRelativeMetrics[Dragon],0)), " coins")</f>
        <v>10500 coins</v>
      </c>
      <c r="L52" s="111" t="str">
        <f t="shared" si="2"/>
        <v>945 to 1080</v>
      </c>
      <c r="M52" t="str">
        <f>CONCATENATE(INDEX(missionsDragonRelativeMetrics[Hard Mission Reward],MATCH($E$37,missionsDragonRelativeMetrics[Dragon],0)), " coins")</f>
        <v>21000 coins</v>
      </c>
      <c r="N52">
        <v>1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765 to 1020</v>
      </c>
      <c r="I53" t="str">
        <f>CONCATENATE(INDEX(missionsDragonRelativeMetrics[Easy Mission Reward],MATCH($E$37,missionsDragonRelativeMetrics[Dragon],0)), " coins")</f>
        <v>7000 coins</v>
      </c>
      <c r="J53" s="111" t="str">
        <f t="shared" si="1"/>
        <v>780 to 1040</v>
      </c>
      <c r="K53" t="str">
        <f>CONCATENATE(INDEX(missionsDragonRelativeMetrics[Medium Mission Reward],MATCH($E$37,missionsDragonRelativeMetrics[Dragon],0)), " coins")</f>
        <v>10500 coins</v>
      </c>
      <c r="L53" s="111" t="str">
        <f t="shared" si="2"/>
        <v>810 to 1080</v>
      </c>
      <c r="M53" t="str">
        <f>CONCATENATE(INDEX(missionsDragonRelativeMetrics[Hard Mission Reward],MATCH($E$37,missionsDragonRelativeMetrics[Dragon],0)),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1020000 to 1275000</v>
      </c>
      <c r="I54" t="str">
        <f>CONCATENATE(INDEX(missionsDragonRelativeMetrics[Easy Mission Reward],MATCH($E$37,missionsDragonRelativeMetrics[Dragon],0)), " coins")</f>
        <v>7000 coins</v>
      </c>
      <c r="J54" s="111" t="str">
        <f t="shared" si="1"/>
        <v>1040000 to 1300000</v>
      </c>
      <c r="K54" t="str">
        <f>CONCATENATE(INDEX(missionsDragonRelativeMetrics[Medium Mission Reward],MATCH($E$37,missionsDragonRelativeMetrics[Dragon],0)), " coins")</f>
        <v>10500 coins</v>
      </c>
      <c r="L54" s="111" t="str">
        <f t="shared" si="2"/>
        <v>1080000 to 1350000</v>
      </c>
      <c r="M54" t="str">
        <f>CONCATENATE(INDEX(missionsDragonRelativeMetrics[Hard Mission Reward],MATCH($E$37,missionsDragonRelativeMetrics[Dragon],0)), " coins")</f>
        <v>21000 coins</v>
      </c>
      <c r="N54">
        <v>0</v>
      </c>
      <c r="O54" s="347">
        <v>7</v>
      </c>
      <c r="P54" s="264"/>
      <c r="Q54" t="b">
        <f t="shared" si="3"/>
        <v>1</v>
      </c>
    </row>
    <row r="55" spans="2:17" x14ac:dyDescent="0.25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115 to 140</v>
      </c>
      <c r="I55" t="str">
        <f>CONCATENATE(INDEX(missionsDragonRelativeMetrics[Easy Mission Reward],MATCH($E$37,missionsDragonRelativeMetrics[Dragon],0)), " coins")</f>
        <v>7000 coins</v>
      </c>
      <c r="J55" s="111" t="str">
        <f>CONCATENATE(ROUND((F55*$G$42)*(1-$I$39),0), " to ",ROUND((G55*$G$42)*(1-$I$39),0))</f>
        <v>117 to 143</v>
      </c>
      <c r="K55" t="str">
        <f>CONCATENATE(INDEX(missionsDragonRelativeMetrics[Medium Mission Reward],MATCH($E$37,missionsDragonRelativeMetrics[Dragon],0)), " coins")</f>
        <v>10500 coins</v>
      </c>
      <c r="L55" s="111" t="str">
        <f t="shared" si="2"/>
        <v>122 to 149</v>
      </c>
      <c r="M55" t="str">
        <f>CONCATENATE(INDEX(missionsDragonRelativeMetrics[Hard Mission Reward],MATCH($E$37,missionsDragonRelativeMetrics[Dragon],0)), " coins")</f>
        <v>21000 coins</v>
      </c>
      <c r="N55">
        <v>0</v>
      </c>
      <c r="O55" s="347">
        <v>3</v>
      </c>
      <c r="P55" s="264"/>
      <c r="Q55" t="b">
        <f t="shared" si="3"/>
        <v>1</v>
      </c>
    </row>
    <row r="56" spans="2:17" x14ac:dyDescent="0.25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102 to 115</v>
      </c>
      <c r="I56" t="str">
        <f>CONCATENATE(INDEX(missionsDragonRelativeMetrics[Easy Mission Reward],MATCH($E$37,missionsDragonRelativeMetrics[Dragon],0)), " coins")</f>
        <v>7000 coins</v>
      </c>
      <c r="J56" s="111" t="str">
        <f t="shared" si="1"/>
        <v>104 to 117</v>
      </c>
      <c r="K56" t="str">
        <f>CONCATENATE(INDEX(missionsDragonRelativeMetrics[Medium Mission Reward],MATCH($E$37,missionsDragonRelativeMetrics[Dragon],0)), " coins")</f>
        <v>10500 coins</v>
      </c>
      <c r="L56" s="111" t="str">
        <f>CONCATENATE(ROUND((F56*$H$42)*(1-$I$39),0), " to ",ROUND((G56*$H$42)*(1-$I$39),0))</f>
        <v>108 to 122</v>
      </c>
      <c r="M56" t="str">
        <f>CONCATENATE(INDEX(missionsDragonRelativeMetrics[Hard Mission Reward],MATCH($E$37,missionsDragonRelativeMetrics[Dragon],0)), " coins")</f>
        <v>21000 coins</v>
      </c>
      <c r="N56">
        <v>0</v>
      </c>
      <c r="O56" s="347">
        <v>7</v>
      </c>
      <c r="P56" s="264"/>
      <c r="Q56" t="b">
        <f t="shared" si="3"/>
        <v>1</v>
      </c>
    </row>
    <row r="57" spans="2:17" x14ac:dyDescent="0.25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383 to 510</v>
      </c>
      <c r="I57" t="str">
        <f>CONCATENATE(INDEX(missionsDragonRelativeMetrics[Easy Mission Reward],MATCH($E$37,missionsDragonRelativeMetrics[Dragon],0)), " coins")</f>
        <v>7000 coins</v>
      </c>
      <c r="J57" s="111" t="str">
        <f t="shared" si="1"/>
        <v>390 to 520</v>
      </c>
      <c r="K57" t="str">
        <f>CONCATENATE(INDEX(missionsDragonRelativeMetrics[Medium Mission Reward],MATCH($E$37,missionsDragonRelativeMetrics[Dragon],0)), " coins")</f>
        <v>10500 coins</v>
      </c>
      <c r="L57" s="111" t="str">
        <f t="shared" si="2"/>
        <v>405 to 540</v>
      </c>
      <c r="M57" t="str">
        <f>CONCATENATE(INDEX(missionsDragonRelativeMetrics[Hard Mission Reward],MATCH($E$37,missionsDragonRelativeMetrics[Dragon],0)), " coins")</f>
        <v>21000 coins</v>
      </c>
      <c r="N57">
        <v>0</v>
      </c>
      <c r="O57" s="347">
        <v>3</v>
      </c>
      <c r="P57" s="264"/>
      <c r="Q57" t="b">
        <f t="shared" si="3"/>
        <v>1</v>
      </c>
    </row>
    <row r="58" spans="2:17" x14ac:dyDescent="0.25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Reward],MATCH($E$37,missionsDragonRelativeMetrics[Dragon],0)),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Reward],MATCH($E$37,missionsDragonRelativeMetrics[Dragon],0)),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Reward],MATCH($E$37,missionsDragonRelativeMetrics[Dragon],0)), " coins")</f>
        <v>21000 coins</v>
      </c>
      <c r="N58">
        <v>2</v>
      </c>
      <c r="O58" s="347">
        <v>4</v>
      </c>
      <c r="P58" s="264"/>
      <c r="Q58" t="b">
        <f t="shared" si="3"/>
        <v>1</v>
      </c>
    </row>
    <row r="59" spans="2:17" x14ac:dyDescent="0.25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13 to 18</v>
      </c>
      <c r="I59" t="str">
        <f>CONCATENATE(INDEX(missionsDragonRelativeMetrics[Easy Mission Reward],MATCH($E$37,missionsDragonRelativeMetrics[Dragon],0)), " coins")</f>
        <v>7000 coins</v>
      </c>
      <c r="J59" s="111" t="str">
        <f t="shared" si="1"/>
        <v>13 to 18</v>
      </c>
      <c r="K59" t="str">
        <f>CONCATENATE(INDEX(missionsDragonRelativeMetrics[Medium Mission Reward],MATCH($E$37,missionsDragonRelativeMetrics[Dragon],0)), " coins")</f>
        <v>10500 coins</v>
      </c>
      <c r="L59" s="111" t="str">
        <f t="shared" si="2"/>
        <v>14 to 19</v>
      </c>
      <c r="M59" t="str">
        <f>CONCATENATE(INDEX(missionsDragonRelativeMetrics[Hard Mission Reward],MATCH($E$37,missionsDragonRelativeMetrics[Dragon],0)),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8 to 10</v>
      </c>
      <c r="I60" t="str">
        <f>CONCATENATE(INDEX(missionsDragonRelativeMetrics[Easy Mission Reward],MATCH($E$37,missionsDragonRelativeMetrics[Dragon],0)), " coins")</f>
        <v>7000 coins</v>
      </c>
      <c r="J60" s="111" t="str">
        <f t="shared" si="1"/>
        <v>8 to 10</v>
      </c>
      <c r="K60" t="str">
        <f>CONCATENATE(INDEX(missionsDragonRelativeMetrics[Medium Mission Reward],MATCH($E$37,missionsDragonRelativeMetrics[Dragon],0)), " coins")</f>
        <v>10500 coins</v>
      </c>
      <c r="L60" s="111" t="str">
        <f t="shared" si="2"/>
        <v>8 to 11</v>
      </c>
      <c r="M60" t="str">
        <f>CONCATENATE(INDEX(missionsDragonRelativeMetrics[Hard Mission Reward],MATCH($E$37,missionsDragonRelativeMetrics[Dragon],0)), " coins")</f>
        <v>21000 coins</v>
      </c>
      <c r="N60">
        <v>2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8 to 8</v>
      </c>
      <c r="I61" t="str">
        <f>CONCATENATE(INDEX(missionsDragonRelativeMetrics[Easy Mission Reward],MATCH($E$37,missionsDragonRelativeMetrics[Dragon],0)), " coins")</f>
        <v>7000 coins</v>
      </c>
      <c r="J61" s="111" t="str">
        <f t="shared" si="1"/>
        <v>8 to 8</v>
      </c>
      <c r="K61" t="str">
        <f>CONCATENATE(INDEX(missionsDragonRelativeMetrics[Medium Mission Reward],MATCH($E$37,missionsDragonRelativeMetrics[Dragon],0)), " coins")</f>
        <v>10500 coins</v>
      </c>
      <c r="L61" s="111" t="str">
        <f t="shared" si="2"/>
        <v>8 to 8</v>
      </c>
      <c r="M61" t="str">
        <f>CONCATENATE(INDEX(missionsDragonRelativeMetrics[Hard Mission Reward],MATCH($E$37,missionsDragonRelativeMetrics[Dragon],0)), " coins")</f>
        <v>21000 coins</v>
      </c>
      <c r="N61">
        <v>3</v>
      </c>
      <c r="O61" s="347">
        <v>7</v>
      </c>
      <c r="P61" s="264"/>
      <c r="Q61" t="b">
        <f t="shared" si="3"/>
        <v>0</v>
      </c>
    </row>
    <row r="62" spans="2:17" x14ac:dyDescent="0.25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20 to 23</v>
      </c>
      <c r="I62" t="str">
        <f>CONCATENATE(INDEX(missionsDragonRelativeMetrics[Easy Mission Reward],MATCH($E$37,missionsDragonRelativeMetrics[Dragon],0)), " coins")</f>
        <v>7000 coins</v>
      </c>
      <c r="J62" s="111" t="str">
        <f t="shared" si="1"/>
        <v>21 to 23</v>
      </c>
      <c r="K62" t="str">
        <f>CONCATENATE(INDEX(missionsDragonRelativeMetrics[Medium Mission Reward],MATCH($E$37,missionsDragonRelativeMetrics[Dragon],0)), " coins")</f>
        <v>10500 coins</v>
      </c>
      <c r="L62" s="111" t="str">
        <f t="shared" si="2"/>
        <v>22 to 24</v>
      </c>
      <c r="M62" t="str">
        <f>CONCATENATE(INDEX(missionsDragonRelativeMetrics[Hard Mission Reward],MATCH($E$37,missionsDragonRelativeMetrics[Dragon],0)), " coins")</f>
        <v>21000 coins</v>
      </c>
      <c r="N62">
        <v>1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28 to 31</v>
      </c>
      <c r="I63" t="str">
        <f>CONCATENATE(INDEX(missionsDragonRelativeMetrics[Easy Mission Reward],MATCH($E$37,missionsDragonRelativeMetrics[Dragon],0)), " coins")</f>
        <v>7000 coins</v>
      </c>
      <c r="J63" s="111" t="str">
        <f t="shared" si="1"/>
        <v>29 to 31</v>
      </c>
      <c r="K63" t="str">
        <f>CONCATENATE(INDEX(missionsDragonRelativeMetrics[Medium Mission Reward],MATCH($E$37,missionsDragonRelativeMetrics[Dragon],0)), " coins")</f>
        <v>10500 coins</v>
      </c>
      <c r="L63" s="111" t="str">
        <f t="shared" si="2"/>
        <v>30 to 32</v>
      </c>
      <c r="M63" t="str">
        <f>CONCATENATE(INDEX(missionsDragonRelativeMetrics[Hard Mission Reward],MATCH($E$37,missionsDragonRelativeMetrics[Dragon],0)), " coins")</f>
        <v>21000 coins</v>
      </c>
      <c r="N63">
        <v>2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15300 to 17850</v>
      </c>
      <c r="I64" t="str">
        <f>CONCATENATE(INDEX(missionsDragonRelativeMetrics[Easy Mission Reward],MATCH($E$37,missionsDragonRelativeMetrics[Dragon],0)), " coins")</f>
        <v>7000 coins</v>
      </c>
      <c r="J64" s="111" t="str">
        <f t="shared" si="1"/>
        <v>15600 to 18200</v>
      </c>
      <c r="K64" t="str">
        <f>CONCATENATE(INDEX(missionsDragonRelativeMetrics[Medium Mission Reward],MATCH($E$37,missionsDragonRelativeMetrics[Dragon],0)), " coins")</f>
        <v>10500 coins</v>
      </c>
      <c r="L64" s="111" t="str">
        <f t="shared" si="2"/>
        <v>16200 to 18900</v>
      </c>
      <c r="M64" t="str">
        <f>CONCATENATE(INDEX(missionsDragonRelativeMetrics[Hard Mission Reward],MATCH($E$37,missionsDragonRelativeMetrics[Dragon],0)),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128 to 140</v>
      </c>
      <c r="I65" t="str">
        <f>CONCATENATE(INDEX(missionsDragonRelativeMetrics[Easy Mission Reward],MATCH($E$37,missionsDragonRelativeMetrics[Dragon],0)), " coins")</f>
        <v>7000 coins</v>
      </c>
      <c r="J65" s="111" t="str">
        <f t="shared" si="1"/>
        <v>130 to 143</v>
      </c>
      <c r="K65" t="str">
        <f>CONCATENATE(INDEX(missionsDragonRelativeMetrics[Medium Mission Reward],MATCH($E$37,missionsDragonRelativeMetrics[Dragon],0)), " coins")</f>
        <v>10500 coins</v>
      </c>
      <c r="L65" s="111" t="str">
        <f t="shared" si="2"/>
        <v>135 to 149</v>
      </c>
      <c r="M65" t="str">
        <f>CONCATENATE(INDEX(missionsDragonRelativeMetrics[Hard Mission Reward],MATCH($E$37,missionsDragonRelativeMetrics[Dragon],0)), " coins")</f>
        <v>21000 coins</v>
      </c>
      <c r="N65">
        <v>0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10 to 10</v>
      </c>
      <c r="I66" t="str">
        <f>CONCATENATE(INDEX(missionsDragonRelativeMetrics[Easy Mission Reward],MATCH($E$37,missionsDragonRelativeMetrics[Dragon],0)), " coins")</f>
        <v>7000 coins</v>
      </c>
      <c r="J66" s="111" t="str">
        <f t="shared" si="1"/>
        <v>10 to 10</v>
      </c>
      <c r="K66" t="str">
        <f>CONCATENATE(INDEX(missionsDragonRelativeMetrics[Medium Mission Reward],MATCH($E$37,missionsDragonRelativeMetrics[Dragon],0)), " coins")</f>
        <v>10500 coins</v>
      </c>
      <c r="L66" s="111" t="str">
        <f t="shared" si="2"/>
        <v>11 to 11</v>
      </c>
      <c r="M66" t="str">
        <f>CONCATENATE(INDEX(missionsDragonRelativeMetrics[Hard Mission Reward],MATCH($E$37,missionsDragonRelativeMetrics[Dragon],0)),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13 to 13</v>
      </c>
      <c r="I67" t="str">
        <f>CONCATENATE(INDEX(missionsDragonRelativeMetrics[Easy Mission Reward],MATCH($E$37,missionsDragonRelativeMetrics[Dragon],0)), " coins")</f>
        <v>7000 coins</v>
      </c>
      <c r="J67" s="111" t="str">
        <f t="shared" si="1"/>
        <v>13 to 13</v>
      </c>
      <c r="K67" t="str">
        <f>CONCATENATE(INDEX(missionsDragonRelativeMetrics[Medium Mission Reward],MATCH($E$37,missionsDragonRelativeMetrics[Dragon],0)), " coins")</f>
        <v>10500 coins</v>
      </c>
      <c r="L67" s="111" t="str">
        <f t="shared" si="2"/>
        <v>14 to 14</v>
      </c>
      <c r="M67" t="str">
        <f>CONCATENATE(INDEX(missionsDragonRelativeMetrics[Hard Mission Reward],MATCH($E$37,missionsDragonRelativeMetrics[Dragon],0)), " coins")</f>
        <v>21000 coins</v>
      </c>
      <c r="N67">
        <v>3</v>
      </c>
      <c r="O67" s="347">
        <v>7</v>
      </c>
      <c r="P67" s="264"/>
      <c r="Q67" t="b">
        <f t="shared" si="3"/>
        <v>0</v>
      </c>
    </row>
    <row r="68" spans="2:17" x14ac:dyDescent="0.25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43 to 46</v>
      </c>
      <c r="I68" t="str">
        <f>CONCATENATE(INDEX(missionsDragonRelativeMetrics[Easy Mission Reward],MATCH($E$37,missionsDragonRelativeMetrics[Dragon],0)), " coins")</f>
        <v>7000 coins</v>
      </c>
      <c r="J68" s="111" t="str">
        <f t="shared" si="1"/>
        <v>44 to 47</v>
      </c>
      <c r="K68" t="str">
        <f>CONCATENATE(INDEX(missionsDragonRelativeMetrics[Medium Mission Reward],MATCH($E$37,missionsDragonRelativeMetrics[Dragon],0)), " coins")</f>
        <v>10500 coins</v>
      </c>
      <c r="L68" s="111" t="str">
        <f t="shared" si="2"/>
        <v>46 to 49</v>
      </c>
      <c r="M68" t="str">
        <f>CONCATENATE(INDEX(missionsDragonRelativeMetrics[Hard Mission Reward],MATCH($E$37,missionsDragonRelativeMetrics[Dragon],0)), " coins")</f>
        <v>21000 coins</v>
      </c>
      <c r="N68">
        <v>0</v>
      </c>
      <c r="O68" s="347">
        <v>7</v>
      </c>
      <c r="P68" s="264"/>
      <c r="Q68" t="b">
        <f t="shared" si="3"/>
        <v>1</v>
      </c>
    </row>
    <row r="69" spans="2:17" x14ac:dyDescent="0.25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26 to 31</v>
      </c>
      <c r="I69" t="str">
        <f>CONCATENATE(INDEX(missionsDragonRelativeMetrics[Easy Mission Reward],MATCH($E$37,missionsDragonRelativeMetrics[Dragon],0)), " coins")</f>
        <v>7000 coins</v>
      </c>
      <c r="J69" s="111" t="str">
        <f t="shared" si="1"/>
        <v>26 to 31</v>
      </c>
      <c r="K69" t="str">
        <f>CONCATENATE(INDEX(missionsDragonRelativeMetrics[Medium Mission Reward],MATCH($E$37,missionsDragonRelativeMetrics[Dragon],0)), " coins")</f>
        <v>10500 coins</v>
      </c>
      <c r="L69" s="111" t="str">
        <f t="shared" si="2"/>
        <v>27 to 32</v>
      </c>
      <c r="M69" t="str">
        <f>CONCATENATE(INDEX(missionsDragonRelativeMetrics[Hard Mission Reward],MATCH($E$37,missionsDragonRelativeMetrics[Dragon],0)), " coins")</f>
        <v>21000 coins</v>
      </c>
      <c r="N69">
        <v>1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8 to 10</v>
      </c>
      <c r="I70" t="str">
        <f>CONCATENATE(INDEX(missionsDragonRelativeMetrics[Easy Mission Reward],MATCH($E$37,missionsDragonRelativeMetrics[Dragon],0)), " coins")</f>
        <v>7000 coins</v>
      </c>
      <c r="J70" s="111" t="str">
        <f t="shared" si="1"/>
        <v>8 to 10</v>
      </c>
      <c r="K70" t="str">
        <f>CONCATENATE(INDEX(missionsDragonRelativeMetrics[Medium Mission Reward],MATCH($E$37,missionsDragonRelativeMetrics[Dragon],0)), " coins")</f>
        <v>10500 coins</v>
      </c>
      <c r="L70" s="111" t="str">
        <f t="shared" si="2"/>
        <v>8 to 11</v>
      </c>
      <c r="M70" t="str">
        <f>CONCATENATE(INDEX(missionsDragonRelativeMetrics[Hard Mission Reward],MATCH($E$37,missionsDragonRelativeMetrics[Dragon],0)), " coins")</f>
        <v>21000 coins</v>
      </c>
      <c r="N70">
        <v>2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64 to 69</v>
      </c>
      <c r="I71" t="str">
        <f>CONCATENATE(INDEX(missionsDragonRelativeMetrics[Easy Mission Reward],MATCH($E$37,missionsDragonRelativeMetrics[Dragon],0)), " coins")</f>
        <v>7000 coins</v>
      </c>
      <c r="J71" s="111" t="str">
        <f t="shared" si="1"/>
        <v>65 to 70</v>
      </c>
      <c r="K71" t="str">
        <f>CONCATENATE(INDEX(missionsDragonRelativeMetrics[Medium Mission Reward],MATCH($E$37,missionsDragonRelativeMetrics[Dragon],0)), " coins")</f>
        <v>10500 coins</v>
      </c>
      <c r="L71" s="111" t="str">
        <f t="shared" si="2"/>
        <v>68 to 73</v>
      </c>
      <c r="M71" t="str">
        <f>CONCATENATE(INDEX(missionsDragonRelativeMetrics[Hard Mission Reward],MATCH($E$37,missionsDragonRelativeMetrics[Dragon],0)), " coins")</f>
        <v>21000 coins</v>
      </c>
      <c r="N71">
        <v>1</v>
      </c>
      <c r="O71" s="347">
        <v>3</v>
      </c>
      <c r="P71" s="264"/>
      <c r="Q71" t="b">
        <f t="shared" si="3"/>
        <v>1</v>
      </c>
    </row>
    <row r="72" spans="2:17" x14ac:dyDescent="0.25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26 to 31</v>
      </c>
      <c r="I72" t="str">
        <f>CONCATENATE(INDEX(missionsDragonRelativeMetrics[Easy Mission Reward],MATCH($E$37,missionsDragonRelativeMetrics[Dragon],0)), " coins")</f>
        <v>7000 coins</v>
      </c>
      <c r="J72" s="111" t="str">
        <f t="shared" si="1"/>
        <v>26 to 31</v>
      </c>
      <c r="K72" t="str">
        <f>CONCATENATE(INDEX(missionsDragonRelativeMetrics[Medium Mission Reward],MATCH($E$37,missionsDragonRelativeMetrics[Dragon],0)), " coins")</f>
        <v>10500 coins</v>
      </c>
      <c r="L72" s="111" t="str">
        <f t="shared" si="2"/>
        <v>27 to 32</v>
      </c>
      <c r="M72" t="str">
        <f>CONCATENATE(INDEX(missionsDragonRelativeMetrics[Hard Mission Reward],MATCH($E$37,missionsDragonRelativeMetrics[Dragon],0)), " coins")</f>
        <v>21000 coins</v>
      </c>
      <c r="N72">
        <v>1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8 to 8</v>
      </c>
      <c r="I73" t="str">
        <f>CONCATENATE(INDEX(missionsDragonRelativeMetrics[Easy Mission Reward],MATCH($E$37,missionsDragonRelativeMetrics[Dragon],0)), " coins")</f>
        <v>7000 coins</v>
      </c>
      <c r="J73" s="111" t="str">
        <f t="shared" si="1"/>
        <v>8 to 8</v>
      </c>
      <c r="K73" t="str">
        <f>CONCATENATE(INDEX(missionsDragonRelativeMetrics[Medium Mission Reward],MATCH($E$37,missionsDragonRelativeMetrics[Dragon],0)), " coins")</f>
        <v>10500 coins</v>
      </c>
      <c r="L73" s="111" t="str">
        <f t="shared" si="2"/>
        <v>8 to 8</v>
      </c>
      <c r="M73" t="str">
        <f>CONCATENATE(INDEX(missionsDragonRelativeMetrics[Hard Mission Reward],MATCH($E$37,missionsDragonRelativeMetrics[Dragon],0)), " coins")</f>
        <v>21000 coins</v>
      </c>
      <c r="N73">
        <v>2</v>
      </c>
      <c r="O73" s="347">
        <v>2</v>
      </c>
      <c r="P73" s="264"/>
      <c r="Q73" t="b">
        <f t="shared" si="3"/>
        <v>1</v>
      </c>
    </row>
    <row r="74" spans="2:17" x14ac:dyDescent="0.25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3 to 5</v>
      </c>
      <c r="I74" t="str">
        <f>CONCATENATE(INDEX(missionsDragonRelativeMetrics[Easy Mission Reward],MATCH($E$37,missionsDragonRelativeMetrics[Dragon],0)), " coins")</f>
        <v>7000 coins</v>
      </c>
      <c r="J74" s="111" t="str">
        <f t="shared" si="1"/>
        <v>3 to 5</v>
      </c>
      <c r="K74" t="str">
        <f>CONCATENATE(INDEX(missionsDragonRelativeMetrics[Medium Mission Reward],MATCH($E$37,missionsDragonRelativeMetrics[Dragon],0)), " coins")</f>
        <v>10500 coins</v>
      </c>
      <c r="L74" s="111" t="str">
        <f t="shared" si="2"/>
        <v>3 to 5</v>
      </c>
      <c r="M74" t="str">
        <f>CONCATENATE(INDEX(missionsDragonRelativeMetrics[Hard Mission Reward],MATCH($E$37,missionsDragonRelativeMetrics[Dragon],0)),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13 to 15</v>
      </c>
      <c r="I75" t="str">
        <f>CONCATENATE(INDEX(missionsDragonRelativeMetrics[Easy Mission Reward],MATCH($E$37,missionsDragonRelativeMetrics[Dragon],0)), " coins")</f>
        <v>7000 coins</v>
      </c>
      <c r="J75" s="111" t="str">
        <f t="shared" si="1"/>
        <v>13 to 16</v>
      </c>
      <c r="K75" t="str">
        <f>CONCATENATE(INDEX(missionsDragonRelativeMetrics[Medium Mission Reward],MATCH($E$37,missionsDragonRelativeMetrics[Dragon],0)), " coins")</f>
        <v>10500 coins</v>
      </c>
      <c r="L75" s="111" t="str">
        <f t="shared" si="2"/>
        <v>14 to 16</v>
      </c>
      <c r="M75" t="str">
        <f>CONCATENATE(INDEX(missionsDragonRelativeMetrics[Hard Mission Reward],MATCH($E$37,missionsDragonRelativeMetrics[Dragon],0)), " coins")</f>
        <v>21000 coins</v>
      </c>
      <c r="N75">
        <v>0</v>
      </c>
      <c r="O75" s="347">
        <v>1</v>
      </c>
      <c r="P75" s="264"/>
      <c r="Q75" t="b">
        <f t="shared" si="3"/>
        <v>0</v>
      </c>
    </row>
    <row r="76" spans="2:17" x14ac:dyDescent="0.25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115 to 153</v>
      </c>
      <c r="I76" t="str">
        <f>CONCATENATE(INDEX(missionsDragonRelativeMetrics[Easy Mission Reward],MATCH($E$37,missionsDragonRelativeMetrics[Dragon],0)), " coins")</f>
        <v>7000 coins</v>
      </c>
      <c r="J76" s="344" t="str">
        <f t="shared" ref="J76:J94" si="5">CONCATENATE(ROUND((F76*$G$42)*(1-$I$39),0), " to ",ROUND((G76*$G$42)*(1-$I$39),0))</f>
        <v>117 to 156</v>
      </c>
      <c r="K76" t="str">
        <f>CONCATENATE(INDEX(missionsDragonRelativeMetrics[Medium Mission Reward],MATCH($E$37,missionsDragonRelativeMetrics[Dragon],0)), " coins")</f>
        <v>10500 coins</v>
      </c>
      <c r="L76" s="344" t="str">
        <f t="shared" ref="L76:L94" si="6">CONCATENATE(ROUND((F76*$H$42)*(1-$I$39),0), " to ",ROUND((G76*$H$42)*(1-$I$39),0))</f>
        <v>122 to 162</v>
      </c>
      <c r="M76" t="str">
        <f>CONCATENATE(INDEX(missionsDragonRelativeMetrics[Hard Mission Reward],MATCH($E$37,missionsDragonRelativeMetrics[Dragon],0)), " coins")</f>
        <v>21000 coins</v>
      </c>
      <c r="N76" s="120">
        <v>2</v>
      </c>
      <c r="O76" s="348">
        <v>4</v>
      </c>
      <c r="P76" s="120"/>
      <c r="Q76" t="b">
        <f t="shared" si="3"/>
        <v>1</v>
      </c>
    </row>
    <row r="77" spans="2:17" x14ac:dyDescent="0.25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5 to 10</v>
      </c>
      <c r="I77" t="str">
        <f>CONCATENATE(INDEX(missionsDragonRelativeMetrics[Easy Mission Reward],MATCH($E$37,missionsDragonRelativeMetrics[Dragon],0)), " coins")</f>
        <v>7000 coins</v>
      </c>
      <c r="J77" s="344" t="str">
        <f t="shared" si="5"/>
        <v>5 to 10</v>
      </c>
      <c r="K77" t="str">
        <f>CONCATENATE(INDEX(missionsDragonRelativeMetrics[Medium Mission Reward],MATCH($E$37,missionsDragonRelativeMetrics[Dragon],0)), " coins")</f>
        <v>10500 coins</v>
      </c>
      <c r="L77" s="344" t="str">
        <f t="shared" si="6"/>
        <v>5 to 11</v>
      </c>
      <c r="M77" t="str">
        <f>CONCATENATE(INDEX(missionsDragonRelativeMetrics[Hard Mission Reward],MATCH($E$37,missionsDragonRelativeMetrics[Dragon],0)), " coins")</f>
        <v>21000 coins</v>
      </c>
      <c r="N77" s="120">
        <v>3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64 to 77</v>
      </c>
      <c r="I78" t="str">
        <f>CONCATENATE(INDEX(missionsDragonRelativeMetrics[Easy Mission Reward],MATCH($E$37,missionsDragonRelativeMetrics[Dragon],0)), " coins")</f>
        <v>7000 coins</v>
      </c>
      <c r="J78" s="344" t="str">
        <f t="shared" si="5"/>
        <v>65 to 78</v>
      </c>
      <c r="K78" t="str">
        <f>CONCATENATE(INDEX(missionsDragonRelativeMetrics[Medium Mission Reward],MATCH($E$37,missionsDragonRelativeMetrics[Dragon],0)), " coins")</f>
        <v>10500 coins</v>
      </c>
      <c r="L78" s="344" t="str">
        <f t="shared" si="6"/>
        <v>68 to 81</v>
      </c>
      <c r="M78" t="str">
        <f>CONCATENATE(INDEX(missionsDragonRelativeMetrics[Hard Mission Reward],MATCH($E$37,missionsDragonRelativeMetrics[Dragon],0)), " coins")</f>
        <v>21000 coins</v>
      </c>
      <c r="N78" s="120">
        <v>4</v>
      </c>
      <c r="O78" s="348">
        <v>7</v>
      </c>
      <c r="P78" s="120"/>
      <c r="Q78" t="b">
        <f t="shared" si="3"/>
        <v>0</v>
      </c>
    </row>
    <row r="79" spans="2:17" x14ac:dyDescent="0.25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8 to 13</v>
      </c>
      <c r="I79" t="str">
        <f>CONCATENATE(INDEX(missionsDragonRelativeMetrics[Easy Mission Reward],MATCH($E$37,missionsDragonRelativeMetrics[Dragon],0)), " coins")</f>
        <v>7000 coins</v>
      </c>
      <c r="J79" s="344" t="str">
        <f t="shared" si="5"/>
        <v>8 to 13</v>
      </c>
      <c r="K79" t="str">
        <f>CONCATENATE(INDEX(missionsDragonRelativeMetrics[Medium Mission Reward],MATCH($E$37,missionsDragonRelativeMetrics[Dragon],0)), " coins")</f>
        <v>10500 coins</v>
      </c>
      <c r="L79" s="344" t="str">
        <f t="shared" si="6"/>
        <v>8 to 14</v>
      </c>
      <c r="M79" t="str">
        <f>CONCATENATE(INDEX(missionsDragonRelativeMetrics[Hard Mission Reward],MATCH($E$37,missionsDragonRelativeMetrics[Dragon],0)), " coins")</f>
        <v>21000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0</v>
      </c>
    </row>
    <row r="80" spans="2:17" x14ac:dyDescent="0.25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13 to 26</v>
      </c>
      <c r="I80" t="str">
        <f>CONCATENATE(INDEX(missionsDragonRelativeMetrics[Easy Mission Reward],MATCH($E$37,missionsDragonRelativeMetrics[Dragon],0)), " coins")</f>
        <v>7000 coins</v>
      </c>
      <c r="J80" s="344" t="str">
        <f t="shared" si="5"/>
        <v>13 to 26</v>
      </c>
      <c r="K80" t="str">
        <f>CONCATENATE(INDEX(missionsDragonRelativeMetrics[Medium Mission Reward],MATCH($E$37,missionsDragonRelativeMetrics[Dragon],0)), " coins")</f>
        <v>10500 coins</v>
      </c>
      <c r="L80" s="344" t="str">
        <f t="shared" si="6"/>
        <v>14 to 27</v>
      </c>
      <c r="M80" t="str">
        <f>CONCATENATE(INDEX(missionsDragonRelativeMetrics[Hard Mission Reward],MATCH($E$37,missionsDragonRelativeMetrics[Dragon],0)), " coins")</f>
        <v>21000 coins</v>
      </c>
      <c r="N80" s="120">
        <v>5</v>
      </c>
      <c r="O80" s="348">
        <v>7</v>
      </c>
      <c r="P80" s="120"/>
      <c r="Q80" t="b">
        <f t="shared" si="7"/>
        <v>0</v>
      </c>
    </row>
    <row r="81" spans="2:17" x14ac:dyDescent="0.25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893 to 1275</v>
      </c>
      <c r="I81" t="str">
        <f>CONCATENATE(INDEX(missionsDragonRelativeMetrics[Easy Mission Reward],MATCH($E$37,missionsDragonRelativeMetrics[Dragon],0)), " coins")</f>
        <v>7000 coins</v>
      </c>
      <c r="J81" s="344" t="str">
        <f t="shared" si="5"/>
        <v>910 to 1300</v>
      </c>
      <c r="K81" t="str">
        <f>CONCATENATE(INDEX(missionsDragonRelativeMetrics[Medium Mission Reward],MATCH($E$37,missionsDragonRelativeMetrics[Dragon],0)), " coins")</f>
        <v>10500 coins</v>
      </c>
      <c r="L81" s="344" t="str">
        <f t="shared" si="6"/>
        <v>945 to 1350</v>
      </c>
      <c r="M81" t="str">
        <f>CONCATENATE(INDEX(missionsDragonRelativeMetrics[Hard Mission Reward],MATCH($E$37,missionsDragonRelativeMetrics[Dragon],0)),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765 to 1020</v>
      </c>
      <c r="I82" t="str">
        <f>CONCATENATE(INDEX(missionsDragonRelativeMetrics[Easy Mission Reward],MATCH($E$37,missionsDragonRelativeMetrics[Dragon],0)), " coins")</f>
        <v>7000 coins</v>
      </c>
      <c r="J82" s="344" t="str">
        <f t="shared" si="5"/>
        <v>780 to 1040</v>
      </c>
      <c r="K82" t="str">
        <f>CONCATENATE(INDEX(missionsDragonRelativeMetrics[Medium Mission Reward],MATCH($E$37,missionsDragonRelativeMetrics[Dragon],0)), " coins")</f>
        <v>10500 coins</v>
      </c>
      <c r="L82" s="344" t="str">
        <f t="shared" si="6"/>
        <v>810 to 1080</v>
      </c>
      <c r="M82" t="str">
        <f>CONCATENATE(INDEX(missionsDragonRelativeMetrics[Hard Mission Reward],MATCH($E$37,missionsDragonRelativeMetrics[Dragon],0)), " coins")</f>
        <v>21000 coins</v>
      </c>
      <c r="N82" s="120">
        <v>1</v>
      </c>
      <c r="O82" s="348">
        <v>3</v>
      </c>
      <c r="P82" s="120"/>
      <c r="Q82" t="b">
        <f t="shared" si="7"/>
        <v>1</v>
      </c>
    </row>
    <row r="83" spans="2:17" x14ac:dyDescent="0.25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33 to 38</v>
      </c>
      <c r="I83" t="str">
        <f>CONCATENATE(INDEX(missionsDragonRelativeMetrics[Easy Mission Reward],MATCH($E$37,missionsDragonRelativeMetrics[Dragon],0)), " coins")</f>
        <v>7000 coins</v>
      </c>
      <c r="J83" s="344" t="str">
        <f t="shared" si="5"/>
        <v>34 to 39</v>
      </c>
      <c r="K83" t="str">
        <f>CONCATENATE(INDEX(missionsDragonRelativeMetrics[Medium Mission Reward],MATCH($E$37,missionsDragonRelativeMetrics[Dragon],0)), " coins")</f>
        <v>10500 coins</v>
      </c>
      <c r="L83" s="344" t="str">
        <f t="shared" si="6"/>
        <v>35 to 41</v>
      </c>
      <c r="M83" t="str">
        <f>CONCATENATE(INDEX(missionsDragonRelativeMetrics[Hard Mission Reward],MATCH($E$37,missionsDragonRelativeMetrics[Dragon],0)), " coins")</f>
        <v>21000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13 to 26</v>
      </c>
      <c r="I84" t="str">
        <f>CONCATENATE(INDEX(missionsDragonRelativeMetrics[Easy Mission Reward],MATCH($E$37,missionsDragonRelativeMetrics[Dragon],0)), " coins")</f>
        <v>7000 coins</v>
      </c>
      <c r="J84" s="344" t="str">
        <f t="shared" si="5"/>
        <v>13 to 26</v>
      </c>
      <c r="K84" t="str">
        <f>CONCATENATE(INDEX(missionsDragonRelativeMetrics[Medium Mission Reward],MATCH($E$37,missionsDragonRelativeMetrics[Dragon],0)), " coins")</f>
        <v>10500 coins</v>
      </c>
      <c r="L84" s="344" t="str">
        <f t="shared" si="6"/>
        <v>14 to 27</v>
      </c>
      <c r="M84" t="str">
        <f>CONCATENATE(INDEX(missionsDragonRelativeMetrics[Hard Mission Reward],MATCH($E$37,missionsDragonRelativeMetrics[Dragon],0)),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Reward],MATCH($E$37,missionsDragonRelativeMetrics[Dragon],0)),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Reward],MATCH($E$37,missionsDragonRelativeMetrics[Dragon],0)),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Reward],MATCH($E$37,missionsDragonRelativeMetrics[Dragon],0)),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26 to 38</v>
      </c>
      <c r="I86" t="str">
        <f>CONCATENATE(INDEX(missionsDragonRelativeMetrics[Easy Mission Reward],MATCH($E$37,missionsDragonRelativeMetrics[Dragon],0)), " coins")</f>
        <v>7000 coins</v>
      </c>
      <c r="J86" s="344" t="str">
        <f t="shared" si="5"/>
        <v>26 to 39</v>
      </c>
      <c r="K86" t="str">
        <f>CONCATENATE(INDEX(missionsDragonRelativeMetrics[Medium Mission Reward],MATCH($E$37,missionsDragonRelativeMetrics[Dragon],0)), " coins")</f>
        <v>10500 coins</v>
      </c>
      <c r="L86" s="344" t="str">
        <f t="shared" si="6"/>
        <v>27 to 41</v>
      </c>
      <c r="M86" t="str">
        <f>CONCATENATE(INDEX(missionsDragonRelativeMetrics[Hard Mission Reward],MATCH($E$37,missionsDragonRelativeMetrics[Dragon],0)), " coins")</f>
        <v>21000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77 to 102</v>
      </c>
      <c r="I87" t="str">
        <f>CONCATENATE(INDEX(missionsDragonRelativeMetrics[Easy Mission Reward],MATCH($E$37,missionsDragonRelativeMetrics[Dragon],0)), " coins")</f>
        <v>7000 coins</v>
      </c>
      <c r="J87" s="344" t="str">
        <f t="shared" si="5"/>
        <v>78 to 104</v>
      </c>
      <c r="K87" t="str">
        <f>CONCATENATE(INDEX(missionsDragonRelativeMetrics[Medium Mission Reward],MATCH($E$37,missionsDragonRelativeMetrics[Dragon],0)), " coins")</f>
        <v>10500 coins</v>
      </c>
      <c r="L87" s="344" t="str">
        <f t="shared" si="6"/>
        <v>81 to 108</v>
      </c>
      <c r="M87" t="str">
        <f>CONCATENATE(INDEX(missionsDragonRelativeMetrics[Hard Mission Reward],MATCH($E$37,missionsDragonRelativeMetrics[Dragon],0)), " coins")</f>
        <v>21000 coins</v>
      </c>
      <c r="N87" s="120">
        <v>3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38 to 51</v>
      </c>
      <c r="I88" t="str">
        <f>CONCATENATE(INDEX(missionsDragonRelativeMetrics[Easy Mission Reward],MATCH($E$37,missionsDragonRelativeMetrics[Dragon],0)), " coins")</f>
        <v>7000 coins</v>
      </c>
      <c r="J88" s="344" t="str">
        <f t="shared" si="5"/>
        <v>39 to 52</v>
      </c>
      <c r="K88" t="str">
        <f>CONCATENATE(INDEX(missionsDragonRelativeMetrics[Medium Mission Reward],MATCH($E$37,missionsDragonRelativeMetrics[Dragon],0)), " coins")</f>
        <v>10500 coins</v>
      </c>
      <c r="L88" s="344" t="str">
        <f t="shared" si="6"/>
        <v>41 to 54</v>
      </c>
      <c r="M88" t="str">
        <f>CONCATENATE(INDEX(missionsDragonRelativeMetrics[Hard Mission Reward],MATCH($E$37,missionsDragonRelativeMetrics[Dragon],0)), " coins")</f>
        <v>21000 coins</v>
      </c>
      <c r="N88" s="120">
        <v>4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77 to 102</v>
      </c>
      <c r="I89" t="str">
        <f>CONCATENATE(INDEX(missionsDragonRelativeMetrics[Easy Mission Reward],MATCH($E$37,missionsDragonRelativeMetrics[Dragon],0)), " coins")</f>
        <v>7000 coins</v>
      </c>
      <c r="J89" s="344" t="str">
        <f t="shared" si="5"/>
        <v>78 to 104</v>
      </c>
      <c r="K89" t="str">
        <f>CONCATENATE(INDEX(missionsDragonRelativeMetrics[Medium Mission Reward],MATCH($E$37,missionsDragonRelativeMetrics[Dragon],0)), " coins")</f>
        <v>10500 coins</v>
      </c>
      <c r="L89" s="344" t="str">
        <f t="shared" si="6"/>
        <v>81 to 108</v>
      </c>
      <c r="M89" t="str">
        <f>CONCATENATE(INDEX(missionsDragonRelativeMetrics[Hard Mission Reward],MATCH($E$37,missionsDragonRelativeMetrics[Dragon],0)), " coins")</f>
        <v>21000 coins</v>
      </c>
      <c r="N89" s="120">
        <v>5</v>
      </c>
      <c r="O89" s="348">
        <v>7</v>
      </c>
      <c r="P89" s="120"/>
      <c r="Q89" t="b">
        <f t="shared" si="7"/>
        <v>0</v>
      </c>
    </row>
    <row r="90" spans="2:17" x14ac:dyDescent="0.25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64 to 82</v>
      </c>
      <c r="I90" t="str">
        <f>CONCATENATE(INDEX(missionsDragonRelativeMetrics[Easy Mission Reward],MATCH($E$37,missionsDragonRelativeMetrics[Dragon],0)), " coins")</f>
        <v>7000 coins</v>
      </c>
      <c r="J90" s="344" t="str">
        <f t="shared" si="5"/>
        <v>65 to 83</v>
      </c>
      <c r="K90" t="str">
        <f>CONCATENATE(INDEX(missionsDragonRelativeMetrics[Medium Mission Reward],MATCH($E$37,missionsDragonRelativeMetrics[Dragon],0)), " coins")</f>
        <v>10500 coins</v>
      </c>
      <c r="L90" s="344" t="str">
        <f t="shared" si="6"/>
        <v>68 to 86</v>
      </c>
      <c r="M90" t="str">
        <f>CONCATENATE(INDEX(missionsDragonRelativeMetrics[Hard Mission Reward],MATCH($E$37,missionsDragonRelativeMetrics[Dragon],0)), " coins")</f>
        <v>21000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51 to 77</v>
      </c>
      <c r="I91" t="str">
        <f>CONCATENATE(INDEX(missionsDragonRelativeMetrics[Easy Mission Reward],MATCH($E$37,missionsDragonRelativeMetrics[Dragon],0)), " coins")</f>
        <v>7000 coins</v>
      </c>
      <c r="J91" s="344" t="str">
        <f t="shared" si="5"/>
        <v>52 to 78</v>
      </c>
      <c r="K91" t="str">
        <f>CONCATENATE(INDEX(missionsDragonRelativeMetrics[Medium Mission Reward],MATCH($E$37,missionsDragonRelativeMetrics[Dragon],0)), " coins")</f>
        <v>10500 coins</v>
      </c>
      <c r="L91" s="344" t="str">
        <f t="shared" si="6"/>
        <v>54 to 81</v>
      </c>
      <c r="M91" t="str">
        <f>CONCATENATE(INDEX(missionsDragonRelativeMetrics[Hard Mission Reward],MATCH($E$37,missionsDragonRelativeMetrics[Dragon],0)), " coins")</f>
        <v>21000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5 to 8</v>
      </c>
      <c r="I92" t="str">
        <f>CONCATENATE(INDEX(missionsDragonRelativeMetrics[Easy Mission Reward],MATCH($E$37,missionsDragonRelativeMetrics[Dragon],0)), " coins")</f>
        <v>7000 coins</v>
      </c>
      <c r="J92" s="344" t="str">
        <f t="shared" si="5"/>
        <v>5 to 8</v>
      </c>
      <c r="K92" t="str">
        <f>CONCATENATE(INDEX(missionsDragonRelativeMetrics[Medium Mission Reward],MATCH($E$37,missionsDragonRelativeMetrics[Dragon],0)), " coins")</f>
        <v>10500 coins</v>
      </c>
      <c r="L92" s="344" t="str">
        <f t="shared" si="6"/>
        <v>5 to 8</v>
      </c>
      <c r="M92" t="str">
        <f>CONCATENATE(INDEX(missionsDragonRelativeMetrics[Hard Mission Reward],MATCH($E$37,missionsDragonRelativeMetrics[Dragon],0)), " coins")</f>
        <v>21000 coins</v>
      </c>
      <c r="N92" s="120">
        <v>3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77 to 102</v>
      </c>
      <c r="I93" t="str">
        <f>CONCATENATE(INDEX(missionsDragonRelativeMetrics[Easy Mission Reward],MATCH($E$37,missionsDragonRelativeMetrics[Dragon],0)), " coins")</f>
        <v>7000 coins</v>
      </c>
      <c r="J93" s="344" t="str">
        <f t="shared" si="5"/>
        <v>78 to 104</v>
      </c>
      <c r="K93" t="str">
        <f>CONCATENATE(INDEX(missionsDragonRelativeMetrics[Medium Mission Reward],MATCH($E$37,missionsDragonRelativeMetrics[Dragon],0)), " coins")</f>
        <v>10500 coins</v>
      </c>
      <c r="L93" s="344" t="str">
        <f t="shared" si="6"/>
        <v>81 to 108</v>
      </c>
      <c r="M93" t="str">
        <f>CONCATENATE(INDEX(missionsDragonRelativeMetrics[Hard Mission Reward],MATCH($E$37,missionsDragonRelativeMetrics[Dragon],0)), " coins")</f>
        <v>21000 coins</v>
      </c>
      <c r="N93" s="120">
        <v>4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3 to 3</v>
      </c>
      <c r="I94" t="str">
        <f>CONCATENATE(INDEX(missionsDragonRelativeMetrics[Easy Mission Reward],MATCH($E$37,missionsDragonRelativeMetrics[Dragon],0)), " coins")</f>
        <v>7000 coins</v>
      </c>
      <c r="J94" s="344" t="str">
        <f t="shared" si="5"/>
        <v>3 to 3</v>
      </c>
      <c r="K94" t="str">
        <f>CONCATENATE(INDEX(missionsDragonRelativeMetrics[Medium Mission Reward],MATCH($E$37,missionsDragonRelativeMetrics[Dragon],0)), " coins")</f>
        <v>10500 coins</v>
      </c>
      <c r="L94" s="344" t="str">
        <f t="shared" si="6"/>
        <v>3 to 3</v>
      </c>
      <c r="M94" t="str">
        <f>CONCATENATE(INDEX(missionsDragonRelativeMetrics[Hard Mission Reward],MATCH($E$37,missionsDragonRelativeMetrics[Dragon],0)), " coins")</f>
        <v>21000 coins</v>
      </c>
      <c r="N94" s="120">
        <v>5</v>
      </c>
      <c r="O94" s="348">
        <v>7</v>
      </c>
      <c r="P94" s="120"/>
      <c r="Q94" t="b">
        <f t="shared" si="7"/>
        <v>0</v>
      </c>
    </row>
    <row r="95" spans="2:17" x14ac:dyDescent="0.25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26 to 38</v>
      </c>
      <c r="I95" s="264" t="str">
        <f>CONCATENATE(INDEX(missionsDragonRelativeMetrics[Easy Mission Reward],MATCH($E$37,missionsDragonRelativeMetrics[Dragon],0)), " coins")</f>
        <v>7000 coins</v>
      </c>
      <c r="J95" s="111" t="str">
        <f t="shared" ref="J95:J127" si="9">CONCATENATE(ROUND((F95*$G$42)*(1-$I$39),0), " to ",ROUND((G95*$G$42)*(1-$I$39),0))</f>
        <v>26 to 39</v>
      </c>
      <c r="K95" s="264" t="str">
        <f>CONCATENATE(INDEX(missionsDragonRelativeMetrics[Medium Mission Reward],MATCH($E$37,missionsDragonRelativeMetrics[Dragon],0)), " coins")</f>
        <v>10500 coins</v>
      </c>
      <c r="L95" s="111" t="str">
        <f t="shared" ref="L95:L127" si="10">CONCATENATE(ROUND((F95*$H$42)*(1-$I$39),0), " to ",ROUND((G95*$H$42)*(1-$I$39),0))</f>
        <v>27 to 41</v>
      </c>
      <c r="M95" s="264" t="str">
        <f>CONCATENATE(INDEX(missionsDragonRelativeMetrics[Hard Mission Reward],MATCH($E$37,missionsDragonRelativeMetrics[Dragon],0)), " coins")</f>
        <v>21000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 x14ac:dyDescent="0.25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8 to 10</v>
      </c>
      <c r="I96" s="264" t="str">
        <f>CONCATENATE(INDEX(missionsDragonRelativeMetrics[Easy Mission Reward],MATCH($E$37,missionsDragonRelativeMetrics[Dragon],0)), " coins")</f>
        <v>7000 coins</v>
      </c>
      <c r="J96" s="111" t="str">
        <f t="shared" si="9"/>
        <v>8 to 10</v>
      </c>
      <c r="K96" s="264" t="str">
        <f>CONCATENATE(INDEX(missionsDragonRelativeMetrics[Medium Mission Reward],MATCH($E$37,missionsDragonRelativeMetrics[Dragon],0)), " coins")</f>
        <v>10500 coins</v>
      </c>
      <c r="L96" s="111" t="str">
        <f t="shared" si="10"/>
        <v>8 to 11</v>
      </c>
      <c r="M96" s="264" t="str">
        <f>CONCATENATE(INDEX(missionsDragonRelativeMetrics[Hard Mission Reward],MATCH($E$37,missionsDragonRelativeMetrics[Dragon],0)), " coins")</f>
        <v>21000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 x14ac:dyDescent="0.25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Reward],MATCH($E$37,missionsDragonRelativeMetrics[Dragon],0)),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Reward],MATCH($E$37,missionsDragonRelativeMetrics[Dragon],0)),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Reward],MATCH($E$37,missionsDragonRelativeMetrics[Dragon],0)), " coins")</f>
        <v>21000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 x14ac:dyDescent="0.25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Reward],MATCH($E$37,missionsDragonRelativeMetrics[Dragon],0)),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Reward],MATCH($E$37,missionsDragonRelativeMetrics[Dragon],0)),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Reward],MATCH($E$37,missionsDragonRelativeMetrics[Dragon],0)), " coins")</f>
        <v>21000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 x14ac:dyDescent="0.25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26 to 51</v>
      </c>
      <c r="I99" s="264" t="str">
        <f>CONCATENATE(INDEX(missionsDragonRelativeMetrics[Easy Mission Reward],MATCH($E$37,missionsDragonRelativeMetrics[Dragon],0)), " coins")</f>
        <v>7000 coins</v>
      </c>
      <c r="J99" s="111" t="str">
        <f t="shared" si="9"/>
        <v>26 to 52</v>
      </c>
      <c r="K99" s="264" t="str">
        <f>CONCATENATE(INDEX(missionsDragonRelativeMetrics[Medium Mission Reward],MATCH($E$37,missionsDragonRelativeMetrics[Dragon],0)), " coins")</f>
        <v>10500 coins</v>
      </c>
      <c r="L99" s="111" t="str">
        <f t="shared" si="10"/>
        <v>27 to 54</v>
      </c>
      <c r="M99" s="264" t="str">
        <f>CONCATENATE(INDEX(missionsDragonRelativeMetrics[Hard Mission Reward],MATCH($E$37,missionsDragonRelativeMetrics[Dragon],0)), " coins")</f>
        <v>21000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 x14ac:dyDescent="0.25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8 to 10</v>
      </c>
      <c r="I100" s="264" t="str">
        <f>CONCATENATE(INDEX(missionsDragonRelativeMetrics[Easy Mission Reward],MATCH($E$37,missionsDragonRelativeMetrics[Dragon],0)), " coins")</f>
        <v>7000 coins</v>
      </c>
      <c r="J100" s="111" t="str">
        <f t="shared" si="9"/>
        <v>8 to 10</v>
      </c>
      <c r="K100" s="264" t="str">
        <f>CONCATENATE(INDEX(missionsDragonRelativeMetrics[Medium Mission Reward],MATCH($E$37,missionsDragonRelativeMetrics[Dragon],0)), " coins")</f>
        <v>10500 coins</v>
      </c>
      <c r="L100" s="111" t="str">
        <f t="shared" si="10"/>
        <v>8 to 11</v>
      </c>
      <c r="M100" s="264" t="str">
        <f>CONCATENATE(INDEX(missionsDragonRelativeMetrics[Hard Mission Reward],MATCH($E$37,missionsDragonRelativeMetrics[Dragon],0)), " coins")</f>
        <v>21000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 x14ac:dyDescent="0.25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26 to 31</v>
      </c>
      <c r="I101" s="264" t="str">
        <f>CONCATENATE(INDEX(missionsDragonRelativeMetrics[Easy Mission Reward],MATCH($E$37,missionsDragonRelativeMetrics[Dragon],0)), " coins")</f>
        <v>7000 coins</v>
      </c>
      <c r="J101" s="111" t="str">
        <f t="shared" si="9"/>
        <v>26 to 31</v>
      </c>
      <c r="K101" s="264" t="str">
        <f>CONCATENATE(INDEX(missionsDragonRelativeMetrics[Medium Mission Reward],MATCH($E$37,missionsDragonRelativeMetrics[Dragon],0)), " coins")</f>
        <v>10500 coins</v>
      </c>
      <c r="L101" s="111" t="str">
        <f t="shared" si="10"/>
        <v>27 to 32</v>
      </c>
      <c r="M101" s="264" t="str">
        <f>CONCATENATE(INDEX(missionsDragonRelativeMetrics[Hard Mission Reward],MATCH($E$37,missionsDragonRelativeMetrics[Dragon],0)), " coins")</f>
        <v>21000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 x14ac:dyDescent="0.25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Reward],MATCH($E$37,missionsDragonRelativeMetrics[Dragon],0)),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Reward],MATCH($E$37,missionsDragonRelativeMetrics[Dragon],0)),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Reward],MATCH($E$37,missionsDragonRelativeMetrics[Dragon],0)), " coins")</f>
        <v>21000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 x14ac:dyDescent="0.25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26 to 28</v>
      </c>
      <c r="I103" s="264" t="str">
        <f>CONCATENATE(INDEX(missionsDragonRelativeMetrics[Easy Mission Reward],MATCH($E$37,missionsDragonRelativeMetrics[Dragon],0)), " coins")</f>
        <v>7000 coins</v>
      </c>
      <c r="J103" s="111" t="str">
        <f t="shared" si="9"/>
        <v>26 to 29</v>
      </c>
      <c r="K103" s="264" t="str">
        <f>CONCATENATE(INDEX(missionsDragonRelativeMetrics[Medium Mission Reward],MATCH($E$37,missionsDragonRelativeMetrics[Dragon],0)), " coins")</f>
        <v>10500 coins</v>
      </c>
      <c r="L103" s="111" t="str">
        <f t="shared" si="10"/>
        <v>27 to 30</v>
      </c>
      <c r="M103" s="264" t="str">
        <f>CONCATENATE(INDEX(missionsDragonRelativeMetrics[Hard Mission Reward],MATCH($E$37,missionsDragonRelativeMetrics[Dragon],0)), " coins")</f>
        <v>21000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 x14ac:dyDescent="0.25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10 to 15</v>
      </c>
      <c r="I104" s="264" t="str">
        <f>CONCATENATE(INDEX(missionsDragonRelativeMetrics[Easy Mission Reward],MATCH($E$37,missionsDragonRelativeMetrics[Dragon],0)), " coins")</f>
        <v>7000 coins</v>
      </c>
      <c r="J104" s="111" t="str">
        <f t="shared" si="9"/>
        <v>10 to 16</v>
      </c>
      <c r="K104" s="264" t="str">
        <f>CONCATENATE(INDEX(missionsDragonRelativeMetrics[Medium Mission Reward],MATCH($E$37,missionsDragonRelativeMetrics[Dragon],0)), " coins")</f>
        <v>10500 coins</v>
      </c>
      <c r="L104" s="111" t="str">
        <f t="shared" si="10"/>
        <v>11 to 16</v>
      </c>
      <c r="M104" s="264" t="str">
        <f>CONCATENATE(INDEX(missionsDragonRelativeMetrics[Hard Mission Reward],MATCH($E$37,missionsDragonRelativeMetrics[Dragon],0)), " coins")</f>
        <v>21000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 x14ac:dyDescent="0.25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51 to 77</v>
      </c>
      <c r="I105" s="264" t="str">
        <f>CONCATENATE(INDEX(missionsDragonRelativeMetrics[Easy Mission Reward],MATCH($E$37,missionsDragonRelativeMetrics[Dragon],0)), " coins")</f>
        <v>7000 coins</v>
      </c>
      <c r="J105" s="111" t="str">
        <f t="shared" si="9"/>
        <v>52 to 78</v>
      </c>
      <c r="K105" s="264" t="str">
        <f>CONCATENATE(INDEX(missionsDragonRelativeMetrics[Medium Mission Reward],MATCH($E$37,missionsDragonRelativeMetrics[Dragon],0)), " coins")</f>
        <v>10500 coins</v>
      </c>
      <c r="L105" s="111" t="str">
        <f t="shared" si="10"/>
        <v>54 to 81</v>
      </c>
      <c r="M105" s="264" t="str">
        <f>CONCATENATE(INDEX(missionsDragonRelativeMetrics[Hard Mission Reward],MATCH($E$37,missionsDragonRelativeMetrics[Dragon],0)), " coins")</f>
        <v>21000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 x14ac:dyDescent="0.25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Reward],MATCH($E$37,missionsDragonRelativeMetrics[Dragon],0)),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Reward],MATCH($E$37,missionsDragonRelativeMetrics[Dragon],0)),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Reward],MATCH($E$37,missionsDragonRelativeMetrics[Dragon],0)), " coins")</f>
        <v>21000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 x14ac:dyDescent="0.25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115 to 140</v>
      </c>
      <c r="I107" s="264" t="str">
        <f>CONCATENATE(INDEX(missionsDragonRelativeMetrics[Easy Mission Reward],MATCH($E$37,missionsDragonRelativeMetrics[Dragon],0)), " coins")</f>
        <v>7000 coins</v>
      </c>
      <c r="J107" s="111" t="str">
        <f t="shared" si="9"/>
        <v>117 to 143</v>
      </c>
      <c r="K107" s="264" t="str">
        <f>CONCATENATE(INDEX(missionsDragonRelativeMetrics[Medium Mission Reward],MATCH($E$37,missionsDragonRelativeMetrics[Dragon],0)), " coins")</f>
        <v>10500 coins</v>
      </c>
      <c r="L107" s="111" t="str">
        <f t="shared" si="10"/>
        <v>122 to 149</v>
      </c>
      <c r="M107" s="264" t="str">
        <f>CONCATENATE(INDEX(missionsDragonRelativeMetrics[Hard Mission Reward],MATCH($E$37,missionsDragonRelativeMetrics[Dragon],0)), " coins")</f>
        <v>21000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 x14ac:dyDescent="0.25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10 to 15</v>
      </c>
      <c r="I108" s="264" t="str">
        <f>CONCATENATE(INDEX(missionsDragonRelativeMetrics[Easy Mission Reward],MATCH($E$37,missionsDragonRelativeMetrics[Dragon],0)), " coins")</f>
        <v>7000 coins</v>
      </c>
      <c r="J108" s="111" t="str">
        <f t="shared" si="9"/>
        <v>10 to 16</v>
      </c>
      <c r="K108" s="264" t="str">
        <f>CONCATENATE(INDEX(missionsDragonRelativeMetrics[Medium Mission Reward],MATCH($E$37,missionsDragonRelativeMetrics[Dragon],0)), " coins")</f>
        <v>10500 coins</v>
      </c>
      <c r="L108" s="111" t="str">
        <f t="shared" si="10"/>
        <v>11 to 16</v>
      </c>
      <c r="M108" s="264" t="str">
        <f>CONCATENATE(INDEX(missionsDragonRelativeMetrics[Hard Mission Reward],MATCH($E$37,missionsDragonRelativeMetrics[Dragon],0)), " coins")</f>
        <v>21000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 x14ac:dyDescent="0.25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64 to 89</v>
      </c>
      <c r="I109" s="264" t="str">
        <f>CONCATENATE(INDEX(missionsDragonRelativeMetrics[Easy Mission Reward],MATCH($E$37,missionsDragonRelativeMetrics[Dragon],0)), " coins")</f>
        <v>7000 coins</v>
      </c>
      <c r="J109" s="111" t="str">
        <f t="shared" si="9"/>
        <v>65 to 91</v>
      </c>
      <c r="K109" s="264" t="str">
        <f>CONCATENATE(INDEX(missionsDragonRelativeMetrics[Medium Mission Reward],MATCH($E$37,missionsDragonRelativeMetrics[Dragon],0)), " coins")</f>
        <v>10500 coins</v>
      </c>
      <c r="L109" s="111" t="str">
        <f t="shared" si="10"/>
        <v>68 to 95</v>
      </c>
      <c r="M109" s="264" t="str">
        <f>CONCATENATE(INDEX(missionsDragonRelativeMetrics[Hard Mission Reward],MATCH($E$37,missionsDragonRelativeMetrics[Dragon],0)), " coins")</f>
        <v>21000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 x14ac:dyDescent="0.25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Reward],MATCH($E$37,missionsDragonRelativeMetrics[Dragon],0)),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Reward],MATCH($E$37,missionsDragonRelativeMetrics[Dragon],0)),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Reward],MATCH($E$37,missionsDragonRelativeMetrics[Dragon],0)), " coins")</f>
        <v>21000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 x14ac:dyDescent="0.25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102 to 115</v>
      </c>
      <c r="I111" s="264" t="str">
        <f>CONCATENATE(INDEX(missionsDragonRelativeMetrics[Easy Mission Reward],MATCH($E$37,missionsDragonRelativeMetrics[Dragon],0)), " coins")</f>
        <v>7000 coins</v>
      </c>
      <c r="J111" s="111" t="str">
        <f t="shared" si="9"/>
        <v>104 to 117</v>
      </c>
      <c r="K111" s="264" t="str">
        <f>CONCATENATE(INDEX(missionsDragonRelativeMetrics[Medium Mission Reward],MATCH($E$37,missionsDragonRelativeMetrics[Dragon],0)), " coins")</f>
        <v>10500 coins</v>
      </c>
      <c r="L111" s="111" t="str">
        <f t="shared" si="10"/>
        <v>108 to 122</v>
      </c>
      <c r="M111" s="264" t="str">
        <f>CONCATENATE(INDEX(missionsDragonRelativeMetrics[Hard Mission Reward],MATCH($E$37,missionsDragonRelativeMetrics[Dragon],0)), " coins")</f>
        <v>21000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 x14ac:dyDescent="0.25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10 to 15</v>
      </c>
      <c r="I112" s="264" t="str">
        <f>CONCATENATE(INDEX(missionsDragonRelativeMetrics[Easy Mission Reward],MATCH($E$37,missionsDragonRelativeMetrics[Dragon],0)), " coins")</f>
        <v>7000 coins</v>
      </c>
      <c r="J112" s="111" t="str">
        <f t="shared" si="9"/>
        <v>10 to 16</v>
      </c>
      <c r="K112" s="264" t="str">
        <f>CONCATENATE(INDEX(missionsDragonRelativeMetrics[Medium Mission Reward],MATCH($E$37,missionsDragonRelativeMetrics[Dragon],0)), " coins")</f>
        <v>10500 coins</v>
      </c>
      <c r="L112" s="111" t="str">
        <f t="shared" si="10"/>
        <v>11 to 16</v>
      </c>
      <c r="M112" s="264" t="str">
        <f>CONCATENATE(INDEX(missionsDragonRelativeMetrics[Hard Mission Reward],MATCH($E$37,missionsDragonRelativeMetrics[Dragon],0)), " coins")</f>
        <v>21000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 x14ac:dyDescent="0.25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89 to 115</v>
      </c>
      <c r="I113" s="264" t="str">
        <f>CONCATENATE(INDEX(missionsDragonRelativeMetrics[Easy Mission Reward],MATCH($E$37,missionsDragonRelativeMetrics[Dragon],0)), " coins")</f>
        <v>7000 coins</v>
      </c>
      <c r="J113" s="111" t="str">
        <f t="shared" si="9"/>
        <v>91 to 117</v>
      </c>
      <c r="K113" s="264" t="str">
        <f>CONCATENATE(INDEX(missionsDragonRelativeMetrics[Medium Mission Reward],MATCH($E$37,missionsDragonRelativeMetrics[Dragon],0)), " coins")</f>
        <v>10500 coins</v>
      </c>
      <c r="L113" s="111" t="str">
        <f t="shared" si="10"/>
        <v>95 to 122</v>
      </c>
      <c r="M113" s="264" t="str">
        <f>CONCATENATE(INDEX(missionsDragonRelativeMetrics[Hard Mission Reward],MATCH($E$37,missionsDragonRelativeMetrics[Dragon],0)), " coins")</f>
        <v>21000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 x14ac:dyDescent="0.25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Reward],MATCH($E$37,missionsDragonRelativeMetrics[Dragon],0)),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Reward],MATCH($E$37,missionsDragonRelativeMetrics[Dragon],0)),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Reward],MATCH($E$37,missionsDragonRelativeMetrics[Dragon],0)), " coins")</f>
        <v>21000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 x14ac:dyDescent="0.25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383 to 510</v>
      </c>
      <c r="I115" s="264" t="str">
        <f>CONCATENATE(INDEX(missionsDragonRelativeMetrics[Easy Mission Reward],MATCH($E$37,missionsDragonRelativeMetrics[Dragon],0)), " coins")</f>
        <v>7000 coins</v>
      </c>
      <c r="J115" s="111" t="str">
        <f t="shared" si="9"/>
        <v>390 to 520</v>
      </c>
      <c r="K115" s="264" t="str">
        <f>CONCATENATE(INDEX(missionsDragonRelativeMetrics[Medium Mission Reward],MATCH($E$37,missionsDragonRelativeMetrics[Dragon],0)), " coins")</f>
        <v>10500 coins</v>
      </c>
      <c r="L115" s="111" t="str">
        <f t="shared" si="10"/>
        <v>405 to 540</v>
      </c>
      <c r="M115" s="264" t="str">
        <f>CONCATENATE(INDEX(missionsDragonRelativeMetrics[Hard Mission Reward],MATCH($E$37,missionsDragonRelativeMetrics[Dragon],0)), " coins")</f>
        <v>21000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 x14ac:dyDescent="0.25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8 to 10</v>
      </c>
      <c r="I116" s="264" t="str">
        <f>CONCATENATE(INDEX(missionsDragonRelativeMetrics[Easy Mission Reward],MATCH($E$37,missionsDragonRelativeMetrics[Dragon],0)), " coins")</f>
        <v>7000 coins</v>
      </c>
      <c r="J116" s="111" t="str">
        <f t="shared" si="9"/>
        <v>8 to 10</v>
      </c>
      <c r="K116" s="264" t="str">
        <f>CONCATENATE(INDEX(missionsDragonRelativeMetrics[Medium Mission Reward],MATCH($E$37,missionsDragonRelativeMetrics[Dragon],0)), " coins")</f>
        <v>10500 coins</v>
      </c>
      <c r="L116" s="111" t="str">
        <f t="shared" si="10"/>
        <v>8 to 11</v>
      </c>
      <c r="M116" s="264" t="str">
        <f>CONCATENATE(INDEX(missionsDragonRelativeMetrics[Hard Mission Reward],MATCH($E$37,missionsDragonRelativeMetrics[Dragon],0)), " coins")</f>
        <v>21000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 x14ac:dyDescent="0.25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Reward],MATCH($E$37,missionsDragonRelativeMetrics[Dragon],0)),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Reward],MATCH($E$37,missionsDragonRelativeMetrics[Dragon],0)),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Reward],MATCH($E$37,missionsDragonRelativeMetrics[Dragon],0)), " coins")</f>
        <v>21000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 x14ac:dyDescent="0.25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Reward],MATCH($E$37,missionsDragonRelativeMetrics[Dragon],0)),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Reward],MATCH($E$37,missionsDragonRelativeMetrics[Dragon],0)),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Reward],MATCH($E$37,missionsDragonRelativeMetrics[Dragon],0)), " coins")</f>
        <v>21000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 x14ac:dyDescent="0.25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31 to 38</v>
      </c>
      <c r="I119" s="264" t="str">
        <f>CONCATENATE(INDEX(missionsDragonRelativeMetrics[Easy Mission Reward],MATCH($E$37,missionsDragonRelativeMetrics[Dragon],0)), " coins")</f>
        <v>7000 coins</v>
      </c>
      <c r="J119" s="111" t="str">
        <f t="shared" si="9"/>
        <v>31 to 39</v>
      </c>
      <c r="K119" s="264" t="str">
        <f>CONCATENATE(INDEX(missionsDragonRelativeMetrics[Medium Mission Reward],MATCH($E$37,missionsDragonRelativeMetrics[Dragon],0)), " coins")</f>
        <v>10500 coins</v>
      </c>
      <c r="L119" s="111" t="str">
        <f t="shared" si="10"/>
        <v>32 to 41</v>
      </c>
      <c r="M119" s="264" t="str">
        <f>CONCATENATE(INDEX(missionsDragonRelativeMetrics[Hard Mission Reward],MATCH($E$37,missionsDragonRelativeMetrics[Dragon],0)), " coins")</f>
        <v>21000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 x14ac:dyDescent="0.25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10 to 15</v>
      </c>
      <c r="I120" s="264" t="str">
        <f>CONCATENATE(INDEX(missionsDragonRelativeMetrics[Easy Mission Reward],MATCH($E$37,missionsDragonRelativeMetrics[Dragon],0)), " coins")</f>
        <v>7000 coins</v>
      </c>
      <c r="J120" s="111" t="str">
        <f t="shared" si="9"/>
        <v>10 to 16</v>
      </c>
      <c r="K120" s="264" t="str">
        <f>CONCATENATE(INDEX(missionsDragonRelativeMetrics[Medium Mission Reward],MATCH($E$37,missionsDragonRelativeMetrics[Dragon],0)), " coins")</f>
        <v>10500 coins</v>
      </c>
      <c r="L120" s="111" t="str">
        <f t="shared" si="10"/>
        <v>11 to 16</v>
      </c>
      <c r="M120" s="264" t="str">
        <f>CONCATENATE(INDEX(missionsDragonRelativeMetrics[Hard Mission Reward],MATCH($E$37,missionsDragonRelativeMetrics[Dragon],0)), " coins")</f>
        <v>21000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 x14ac:dyDescent="0.25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Reward],MATCH($E$37,missionsDragonRelativeMetrics[Dragon],0)),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Reward],MATCH($E$37,missionsDragonRelativeMetrics[Dragon],0)),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Reward],MATCH($E$37,missionsDragonRelativeMetrics[Dragon],0)), " coins")</f>
        <v>21000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 x14ac:dyDescent="0.25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Reward],MATCH($E$37,missionsDragonRelativeMetrics[Dragon],0)),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Reward],MATCH($E$37,missionsDragonRelativeMetrics[Dragon],0)),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Reward],MATCH($E$37,missionsDragonRelativeMetrics[Dragon],0)), " coins")</f>
        <v>21000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 x14ac:dyDescent="0.25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64 to 77</v>
      </c>
      <c r="I123" s="264" t="str">
        <f>CONCATENATE(INDEX(missionsDragonRelativeMetrics[Easy Mission Reward],MATCH($E$37,missionsDragonRelativeMetrics[Dragon],0)), " coins")</f>
        <v>7000 coins</v>
      </c>
      <c r="J123" s="111" t="str">
        <f t="shared" si="9"/>
        <v>65 to 78</v>
      </c>
      <c r="K123" s="264" t="str">
        <f>CONCATENATE(INDEX(missionsDragonRelativeMetrics[Medium Mission Reward],MATCH($E$37,missionsDragonRelativeMetrics[Dragon],0)), " coins")</f>
        <v>10500 coins</v>
      </c>
      <c r="L123" s="111" t="str">
        <f t="shared" si="10"/>
        <v>68 to 81</v>
      </c>
      <c r="M123" s="264" t="str">
        <f>CONCATENATE(INDEX(missionsDragonRelativeMetrics[Hard Mission Reward],MATCH($E$37,missionsDragonRelativeMetrics[Dragon],0)), " coins")</f>
        <v>21000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 x14ac:dyDescent="0.25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8 to 10</v>
      </c>
      <c r="I124" s="264" t="str">
        <f>CONCATENATE(INDEX(missionsDragonRelativeMetrics[Easy Mission Reward],MATCH($E$37,missionsDragonRelativeMetrics[Dragon],0)), " coins")</f>
        <v>7000 coins</v>
      </c>
      <c r="J124" s="111" t="str">
        <f t="shared" si="9"/>
        <v>8 to 10</v>
      </c>
      <c r="K124" s="264" t="str">
        <f>CONCATENATE(INDEX(missionsDragonRelativeMetrics[Medium Mission Reward],MATCH($E$37,missionsDragonRelativeMetrics[Dragon],0)), " coins")</f>
        <v>10500 coins</v>
      </c>
      <c r="L124" s="111" t="str">
        <f t="shared" si="10"/>
        <v>8 to 11</v>
      </c>
      <c r="M124" s="264" t="str">
        <f>CONCATENATE(INDEX(missionsDragonRelativeMetrics[Hard Mission Reward],MATCH($E$37,missionsDragonRelativeMetrics[Dragon],0)), " coins")</f>
        <v>21000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 x14ac:dyDescent="0.25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Reward],MATCH($E$37,missionsDragonRelativeMetrics[Dragon],0)),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Reward],MATCH($E$37,missionsDragonRelativeMetrics[Dragon],0)),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Reward],MATCH($E$37,missionsDragonRelativeMetrics[Dragon],0)), " coins")</f>
        <v>21000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 x14ac:dyDescent="0.25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Reward],MATCH($E$37,missionsDragonRelativeMetrics[Dragon],0)),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Reward],MATCH($E$37,missionsDragonRelativeMetrics[Dragon],0)),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Reward],MATCH($E$37,missionsDragonRelativeMetrics[Dragon],0)), " coins")</f>
        <v>21000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 x14ac:dyDescent="0.25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38 to 51</v>
      </c>
      <c r="I127" s="264" t="str">
        <f>CONCATENATE(INDEX(missionsDragonRelativeMetrics[Easy Mission Reward],MATCH($E$37,missionsDragonRelativeMetrics[Dragon],0)), " coins")</f>
        <v>7000 coins</v>
      </c>
      <c r="J127" s="111" t="str">
        <f t="shared" si="9"/>
        <v>39 to 52</v>
      </c>
      <c r="K127" s="264" t="str">
        <f>CONCATENATE(INDEX(missionsDragonRelativeMetrics[Medium Mission Reward],MATCH($E$37,missionsDragonRelativeMetrics[Dragon],0)), " coins")</f>
        <v>10500 coins</v>
      </c>
      <c r="L127" s="111" t="str">
        <f t="shared" si="10"/>
        <v>41 to 54</v>
      </c>
      <c r="M127" s="264" t="str">
        <f>CONCATENATE(INDEX(missionsDragonRelativeMetrics[Hard Mission Reward],MATCH($E$37,missionsDragonRelativeMetrics[Dragon],0)), " coins")</f>
        <v>21000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13" t="s">
        <v>428</v>
      </c>
      <c r="C12" s="414"/>
      <c r="D12" s="415"/>
      <c r="J12" s="410" t="s">
        <v>483</v>
      </c>
      <c r="K12" s="411"/>
      <c r="L12" s="410" t="s">
        <v>484</v>
      </c>
      <c r="M12" s="411"/>
      <c r="N12" s="264"/>
      <c r="O12" s="264" t="s">
        <v>491</v>
      </c>
      <c r="P12" s="264"/>
      <c r="Q12" s="269"/>
      <c r="T12" s="416" t="s">
        <v>442</v>
      </c>
      <c r="U12" s="417"/>
      <c r="V12" s="418"/>
      <c r="W12" s="410" t="s">
        <v>448</v>
      </c>
      <c r="X12" s="411"/>
      <c r="Y12" s="410" t="s">
        <v>450</v>
      </c>
      <c r="Z12" s="411"/>
      <c r="AA12" s="410" t="s">
        <v>453</v>
      </c>
      <c r="AB12" s="411"/>
      <c r="AD12" s="410" t="s">
        <v>448</v>
      </c>
      <c r="AE12" s="411"/>
      <c r="AF12" s="410" t="s">
        <v>450</v>
      </c>
      <c r="AG12" s="411"/>
      <c r="AH12" s="410" t="s">
        <v>453</v>
      </c>
      <c r="AI12" s="411"/>
      <c r="AK12" s="410" t="s">
        <v>490</v>
      </c>
      <c r="AL12" s="411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 x14ac:dyDescent="0.25">
      <c r="B22" s="412" t="s">
        <v>429</v>
      </c>
      <c r="C22" s="412"/>
      <c r="D22" s="412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 x14ac:dyDescent="0.25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 x14ac:dyDescent="0.25">
      <c r="H35" t="s">
        <v>411</v>
      </c>
      <c r="W35" t="s">
        <v>325</v>
      </c>
    </row>
    <row r="36" spans="2:38" x14ac:dyDescent="0.25">
      <c r="B36" s="147" t="s">
        <v>438</v>
      </c>
    </row>
    <row r="37" spans="2:38" x14ac:dyDescent="0.25">
      <c r="B37" s="274" t="s">
        <v>415</v>
      </c>
      <c r="C37" s="262">
        <v>7</v>
      </c>
      <c r="D37" t="s">
        <v>432</v>
      </c>
    </row>
    <row r="38" spans="2:38" x14ac:dyDescent="0.25">
      <c r="B38" s="323" t="s">
        <v>482</v>
      </c>
      <c r="C38" s="262">
        <v>1</v>
      </c>
      <c r="D38" t="s">
        <v>432</v>
      </c>
    </row>
    <row r="40" spans="2:38" x14ac:dyDescent="0.25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 x14ac:dyDescent="0.25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 x14ac:dyDescent="0.25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 x14ac:dyDescent="0.25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 x14ac:dyDescent="0.25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 x14ac:dyDescent="0.25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 x14ac:dyDescent="0.25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 x14ac:dyDescent="0.25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 x14ac:dyDescent="0.25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 x14ac:dyDescent="0.25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 x14ac:dyDescent="0.25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 x14ac:dyDescent="0.25">
      <c r="B60" s="409" t="s">
        <v>443</v>
      </c>
      <c r="C60" s="409"/>
      <c r="D60" s="409"/>
      <c r="E60" s="409"/>
      <c r="F60" s="409"/>
    </row>
    <row r="61" spans="2:10" x14ac:dyDescent="0.25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 x14ac:dyDescent="0.25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 x14ac:dyDescent="0.25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 x14ac:dyDescent="0.25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 x14ac:dyDescent="0.25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 x14ac:dyDescent="0.25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 x14ac:dyDescent="0.25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 x14ac:dyDescent="0.25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 x14ac:dyDescent="0.25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 x14ac:dyDescent="0.25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 x14ac:dyDescent="0.25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 x14ac:dyDescent="0.25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 x14ac:dyDescent="0.25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 x14ac:dyDescent="0.25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 x14ac:dyDescent="0.25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 x14ac:dyDescent="0.25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 x14ac:dyDescent="0.25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 x14ac:dyDescent="0.25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 x14ac:dyDescent="0.25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 x14ac:dyDescent="0.25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 x14ac:dyDescent="0.25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 x14ac:dyDescent="0.25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 x14ac:dyDescent="0.25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 x14ac:dyDescent="0.25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 x14ac:dyDescent="0.25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 x14ac:dyDescent="0.25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 x14ac:dyDescent="0.25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 x14ac:dyDescent="0.25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 x14ac:dyDescent="0.25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 x14ac:dyDescent="0.25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 x14ac:dyDescent="0.25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 x14ac:dyDescent="0.25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 x14ac:dyDescent="0.25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 x14ac:dyDescent="0.25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 x14ac:dyDescent="0.25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 x14ac:dyDescent="0.25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 x14ac:dyDescent="0.25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 x14ac:dyDescent="0.25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 x14ac:dyDescent="0.25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 x14ac:dyDescent="0.25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 x14ac:dyDescent="0.25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 x14ac:dyDescent="0.25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 x14ac:dyDescent="0.25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 x14ac:dyDescent="0.25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 x14ac:dyDescent="0.25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 x14ac:dyDescent="0.25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 x14ac:dyDescent="0.25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 x14ac:dyDescent="0.25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 x14ac:dyDescent="0.25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 x14ac:dyDescent="0.25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 x14ac:dyDescent="0.25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 x14ac:dyDescent="0.2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 x14ac:dyDescent="0.25">
      <c r="B115" s="1" t="s">
        <v>67</v>
      </c>
      <c r="C115" s="1">
        <v>1</v>
      </c>
      <c r="D115" s="281">
        <v>200</v>
      </c>
      <c r="E115" s="101">
        <v>200</v>
      </c>
    </row>
    <row r="116" spans="2:5" x14ac:dyDescent="0.25">
      <c r="B116" s="1" t="s">
        <v>68</v>
      </c>
      <c r="C116" s="1">
        <v>2</v>
      </c>
      <c r="D116" s="281">
        <v>300</v>
      </c>
      <c r="E116" s="101">
        <v>300</v>
      </c>
    </row>
    <row r="117" spans="2:5" x14ac:dyDescent="0.2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abSelected="1" topLeftCell="A109" workbookViewId="0">
      <selection activeCell="E153" sqref="E153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19" t="s">
        <v>202</v>
      </c>
      <c r="G15" s="420"/>
      <c r="H15" s="421"/>
      <c r="I15" s="419" t="s">
        <v>269</v>
      </c>
      <c r="J15" s="420"/>
      <c r="K15" s="421"/>
      <c r="L15" s="419" t="s">
        <v>280</v>
      </c>
      <c r="M15" s="420"/>
      <c r="N15" s="421"/>
      <c r="O15" s="419" t="s">
        <v>281</v>
      </c>
      <c r="P15" s="420"/>
      <c r="Q15" s="421"/>
      <c r="R15" s="419" t="s">
        <v>282</v>
      </c>
      <c r="S15" s="420"/>
      <c r="T15" s="421"/>
      <c r="U15" s="419" t="s">
        <v>496</v>
      </c>
      <c r="V15" s="420"/>
      <c r="W15" s="421"/>
      <c r="X15" s="419" t="s">
        <v>542</v>
      </c>
      <c r="Y15" s="420"/>
      <c r="Z15" s="421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5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  <c r="X18" s="204" t="s">
        <v>151</v>
      </c>
      <c r="Y18" s="179" t="s">
        <v>151</v>
      </c>
      <c r="Z18" s="179" t="s">
        <v>151</v>
      </c>
    </row>
    <row r="19" spans="1:26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  <c r="X19" s="204" t="s">
        <v>151</v>
      </c>
      <c r="Y19" s="171" t="s">
        <v>151</v>
      </c>
      <c r="Z19" s="171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  <c r="X21" s="204" t="s">
        <v>151</v>
      </c>
      <c r="Y21" s="171" t="s">
        <v>151</v>
      </c>
      <c r="Z21" s="171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  <c r="X22" s="204">
        <v>65</v>
      </c>
      <c r="Y22" s="179">
        <f>Table9[[#This Row],[Dis. 6 price (SC or HC)]]/$B$3</f>
        <v>6.5</v>
      </c>
      <c r="Z22" s="179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  <c r="X24" s="204" t="s">
        <v>151</v>
      </c>
      <c r="Y24" s="206" t="s">
        <v>151</v>
      </c>
      <c r="Z24" s="206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  <c r="X25" s="204" t="s">
        <v>151</v>
      </c>
      <c r="Y25" s="171" t="s">
        <v>151</v>
      </c>
      <c r="Z25" s="171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  <c r="X27" s="204" t="s">
        <v>151</v>
      </c>
      <c r="Y27" s="207" t="s">
        <v>151</v>
      </c>
      <c r="Z27" s="207" t="s">
        <v>151</v>
      </c>
    </row>
    <row r="28" spans="1:26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  <c r="X28" s="204">
        <v>65</v>
      </c>
      <c r="Y28" s="206">
        <f>Table9[[#This Row],[Dis. 6 price (SC or HC)]]/$B$3</f>
        <v>6.5</v>
      </c>
      <c r="Z28" s="206">
        <f>Table9[[#This Row],[Dis. 6 price (SC or HC)]]/$B$4</f>
        <v>4.333333333333333</v>
      </c>
    </row>
    <row r="29" spans="1:26" x14ac:dyDescent="0.25">
      <c r="A29" s="105"/>
      <c r="B29" s="105"/>
      <c r="C29" s="105"/>
      <c r="E29" s="105" t="s">
        <v>526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105" t="s">
        <v>550</v>
      </c>
      <c r="F30" s="161">
        <v>650</v>
      </c>
      <c r="G30" s="179">
        <f>F30/$B$3</f>
        <v>65</v>
      </c>
      <c r="H30" s="164">
        <f>ROUND(F30/$B$4,2)</f>
        <v>43.33</v>
      </c>
      <c r="I30" s="161">
        <v>500000</v>
      </c>
      <c r="J30" s="179">
        <f>(Table9[[#This Row],[Dis. 1 price (SC or HC)]]/($B$17/$B$3))/$B$3</f>
        <v>83.333333333333343</v>
      </c>
      <c r="K30" s="179">
        <f>Table9[[#This Row],[Dis. 1 price (SC or HC)]]/$B$18</f>
        <v>32.679738562091508</v>
      </c>
      <c r="L30" s="199">
        <v>500000</v>
      </c>
      <c r="M30" s="179">
        <f>Table9[[#This Row],[Dis. 2 price (SC or HC)]]/$B$17</f>
        <v>83.333333333333329</v>
      </c>
      <c r="N30" s="179">
        <f>Table9[[#This Row],[Dis. 2 price (SC or HC)]]/$B$18</f>
        <v>32.679738562091508</v>
      </c>
      <c r="O30" s="199">
        <v>500000</v>
      </c>
      <c r="P30" s="179">
        <f>Table9[[#This Row],[Dis. 3 price (SC or HC)]]/$B$17</f>
        <v>83.333333333333329</v>
      </c>
      <c r="Q30" s="179">
        <f>Table9[[#This Row],[Dis. 3 price (SC or HC)]]/$B$18</f>
        <v>32.679738562091508</v>
      </c>
      <c r="R30" s="199">
        <v>65</v>
      </c>
      <c r="S30" s="179">
        <f>Table9[[#This Row],[Dis. 4 price (SC or HC)]]/$B$3</f>
        <v>6.5</v>
      </c>
      <c r="T30" s="179">
        <f>Table9[[#This Row],[Dis. 4 price (SC or HC)]]/$B$4</f>
        <v>4.333333333333333</v>
      </c>
      <c r="U30" s="204" t="s">
        <v>151</v>
      </c>
      <c r="V30" s="206" t="s">
        <v>151</v>
      </c>
      <c r="W30" s="206" t="s">
        <v>151</v>
      </c>
      <c r="X30" s="204" t="s">
        <v>151</v>
      </c>
      <c r="Y30" s="206" t="s">
        <v>151</v>
      </c>
      <c r="Z30" s="206" t="s">
        <v>151</v>
      </c>
    </row>
    <row r="31" spans="1:26" x14ac:dyDescent="0.25">
      <c r="A31" s="105"/>
      <c r="B31" s="105"/>
      <c r="C31" s="105"/>
      <c r="E31" s="105" t="s">
        <v>235</v>
      </c>
      <c r="F31" s="161">
        <v>95</v>
      </c>
      <c r="G31" s="171">
        <f>F31/$B$3</f>
        <v>9.5</v>
      </c>
      <c r="H31" s="163">
        <f t="shared" si="1"/>
        <v>6.33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 x14ac:dyDescent="0.25">
      <c r="A32" s="148" t="s">
        <v>261</v>
      </c>
      <c r="B32" s="148" t="s">
        <v>262</v>
      </c>
      <c r="C32" s="105"/>
      <c r="E32" s="105" t="s">
        <v>236</v>
      </c>
      <c r="F32" s="161">
        <v>150</v>
      </c>
      <c r="G32" s="179">
        <f>F32/$B$3</f>
        <v>15</v>
      </c>
      <c r="H32" s="164">
        <f>ROUND(F32/$B$4,2)</f>
        <v>10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A33" s="162">
        <v>10</v>
      </c>
      <c r="B33" s="157">
        <f>A33/B3</f>
        <v>1</v>
      </c>
      <c r="C33" s="105"/>
      <c r="E33" s="105" t="s">
        <v>237</v>
      </c>
      <c r="F33" s="161">
        <v>200</v>
      </c>
      <c r="G33" s="171">
        <f t="shared" si="2"/>
        <v>20</v>
      </c>
      <c r="H33" s="163">
        <f t="shared" si="1"/>
        <v>13.33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  <c r="X33" s="204" t="s">
        <v>151</v>
      </c>
      <c r="Y33" s="207" t="s">
        <v>151</v>
      </c>
      <c r="Z33" s="207" t="s">
        <v>151</v>
      </c>
    </row>
    <row r="34" spans="1:26" x14ac:dyDescent="0.25">
      <c r="E34" s="105" t="s">
        <v>238</v>
      </c>
      <c r="F34" s="161">
        <v>250</v>
      </c>
      <c r="G34" s="179">
        <f t="shared" si="2"/>
        <v>25</v>
      </c>
      <c r="H34" s="164">
        <f t="shared" si="1"/>
        <v>16.670000000000002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 x14ac:dyDescent="0.3">
      <c r="A35" s="30" t="s">
        <v>231</v>
      </c>
      <c r="B35" s="36"/>
      <c r="C35" s="36"/>
      <c r="E35" s="105" t="s">
        <v>239</v>
      </c>
      <c r="F35" s="161">
        <v>300</v>
      </c>
      <c r="G35" s="171">
        <f t="shared" si="2"/>
        <v>30</v>
      </c>
      <c r="H35" s="163">
        <f t="shared" si="1"/>
        <v>20</v>
      </c>
      <c r="I35" s="161" t="s">
        <v>151</v>
      </c>
      <c r="J35" s="171" t="s">
        <v>151</v>
      </c>
      <c r="K35" s="171" t="s">
        <v>151</v>
      </c>
      <c r="L35" s="199" t="s">
        <v>151</v>
      </c>
      <c r="M35" s="171" t="s">
        <v>151</v>
      </c>
      <c r="N35" s="171" t="s">
        <v>151</v>
      </c>
      <c r="O35" s="199" t="s">
        <v>151</v>
      </c>
      <c r="P35" s="171" t="s">
        <v>151</v>
      </c>
      <c r="Q35" s="171" t="s">
        <v>151</v>
      </c>
      <c r="R35" s="199" t="s">
        <v>151</v>
      </c>
      <c r="S35" s="171" t="s">
        <v>151</v>
      </c>
      <c r="T35" s="171" t="s">
        <v>151</v>
      </c>
      <c r="U35" s="204" t="s">
        <v>151</v>
      </c>
      <c r="V35" s="171" t="s">
        <v>151</v>
      </c>
      <c r="W35" s="171" t="s">
        <v>151</v>
      </c>
      <c r="X35" s="204" t="s">
        <v>151</v>
      </c>
      <c r="Y35" s="171" t="s">
        <v>151</v>
      </c>
      <c r="Z35" s="171" t="s">
        <v>151</v>
      </c>
    </row>
    <row r="36" spans="1:26" ht="15.75" thickBot="1" x14ac:dyDescent="0.3"/>
    <row r="37" spans="1:26" x14ac:dyDescent="0.25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 x14ac:dyDescent="0.3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 x14ac:dyDescent="0.3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 x14ac:dyDescent="0.25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 x14ac:dyDescent="0.25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 x14ac:dyDescent="0.3">
      <c r="A45" s="30" t="s">
        <v>188</v>
      </c>
      <c r="B45" s="36"/>
      <c r="C45" s="36"/>
    </row>
    <row r="47" spans="1:26" x14ac:dyDescent="0.25">
      <c r="A47" s="4" t="s">
        <v>52</v>
      </c>
      <c r="B47" s="3">
        <f>B3/F8</f>
        <v>0.2</v>
      </c>
      <c r="C47" s="4" t="s">
        <v>54</v>
      </c>
    </row>
    <row r="48" spans="1:26" x14ac:dyDescent="0.25">
      <c r="A48" s="4" t="s">
        <v>53</v>
      </c>
      <c r="B48" s="5">
        <f>ROUND(B4/F8,1)</f>
        <v>0.3</v>
      </c>
      <c r="C48" s="4" t="s">
        <v>54</v>
      </c>
    </row>
    <row r="50" spans="1:15" ht="18.75" x14ac:dyDescent="0.3">
      <c r="A50" s="30" t="s">
        <v>189</v>
      </c>
      <c r="B50" s="36"/>
      <c r="C50" s="36"/>
    </row>
    <row r="52" spans="1:15" x14ac:dyDescent="0.25">
      <c r="A52" s="4" t="s">
        <v>52</v>
      </c>
      <c r="B52" s="3">
        <f>B3/F9</f>
        <v>0.1</v>
      </c>
      <c r="C52" s="4" t="s">
        <v>54</v>
      </c>
    </row>
    <row r="53" spans="1:15" x14ac:dyDescent="0.25">
      <c r="A53" s="4" t="s">
        <v>53</v>
      </c>
      <c r="B53" s="5">
        <f>ROUND(B4/F9,1)</f>
        <v>0.2</v>
      </c>
      <c r="C53" s="4" t="s">
        <v>54</v>
      </c>
    </row>
    <row r="55" spans="1:15" ht="15" customHeight="1" x14ac:dyDescent="0.25">
      <c r="A55" s="422" t="s">
        <v>266</v>
      </c>
      <c r="B55" s="422"/>
      <c r="C55" s="422"/>
      <c r="D55" s="422"/>
      <c r="E55" s="422"/>
      <c r="F55" s="422"/>
      <c r="G55" s="422"/>
      <c r="H55" s="422"/>
      <c r="I55" s="422"/>
      <c r="J55" s="422"/>
      <c r="K55" s="422"/>
      <c r="L55" s="422"/>
      <c r="M55" s="422"/>
      <c r="N55" s="422"/>
      <c r="O55" s="422"/>
    </row>
    <row r="56" spans="1:15" ht="15" customHeight="1" x14ac:dyDescent="0.25">
      <c r="A56" s="422"/>
      <c r="B56" s="422"/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22"/>
      <c r="O56" s="422"/>
    </row>
    <row r="57" spans="1:15" x14ac:dyDescent="0.25">
      <c r="A57" s="1"/>
      <c r="B57" s="1"/>
    </row>
    <row r="58" spans="1:15" ht="15.75" x14ac:dyDescent="0.2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 x14ac:dyDescent="0.2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 x14ac:dyDescent="0.2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 x14ac:dyDescent="0.3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 x14ac:dyDescent="0.2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 x14ac:dyDescent="0.2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 x14ac:dyDescent="0.25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 x14ac:dyDescent="0.3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 x14ac:dyDescent="0.25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 x14ac:dyDescent="0.25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 x14ac:dyDescent="0.3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 x14ac:dyDescent="0.25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 x14ac:dyDescent="0.25">
      <c r="A71" s="218" t="s">
        <v>206</v>
      </c>
      <c r="B71" s="144">
        <v>0</v>
      </c>
      <c r="C71" s="220">
        <f t="shared" si="3"/>
        <v>0</v>
      </c>
      <c r="D71" s="221">
        <f t="shared" si="4"/>
        <v>0</v>
      </c>
      <c r="F71" s="228">
        <v>1</v>
      </c>
      <c r="G71" s="218" t="s">
        <v>206</v>
      </c>
      <c r="H71" s="229">
        <f t="shared" si="5"/>
        <v>0.28599999999999998</v>
      </c>
      <c r="I71" s="230">
        <f t="shared" si="6"/>
        <v>0.42899999999999999</v>
      </c>
      <c r="K71" s="236">
        <v>1</v>
      </c>
      <c r="L71" s="218" t="s">
        <v>206</v>
      </c>
      <c r="M71" s="237">
        <f t="shared" si="7"/>
        <v>3.5</v>
      </c>
      <c r="N71" s="238">
        <f t="shared" si="8"/>
        <v>2.33</v>
      </c>
    </row>
    <row r="72" spans="1:14" x14ac:dyDescent="0.25">
      <c r="A72" s="131" t="s">
        <v>207</v>
      </c>
      <c r="B72" s="141">
        <v>0</v>
      </c>
      <c r="C72" s="142">
        <f t="shared" si="3"/>
        <v>0</v>
      </c>
      <c r="D72" s="143">
        <f t="shared" si="4"/>
        <v>0</v>
      </c>
      <c r="F72" s="209">
        <v>1</v>
      </c>
      <c r="G72" s="131" t="s">
        <v>207</v>
      </c>
      <c r="H72" s="125">
        <f t="shared" si="5"/>
        <v>0.25</v>
      </c>
      <c r="I72" s="132">
        <f t="shared" si="6"/>
        <v>0.375</v>
      </c>
      <c r="K72" s="208">
        <v>1</v>
      </c>
      <c r="L72" s="131" t="s">
        <v>207</v>
      </c>
      <c r="M72" s="192">
        <f t="shared" si="7"/>
        <v>4</v>
      </c>
      <c r="N72" s="195">
        <f t="shared" si="8"/>
        <v>2.67</v>
      </c>
    </row>
    <row r="73" spans="1:14" x14ac:dyDescent="0.25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 x14ac:dyDescent="0.25">
      <c r="A74" s="133" t="s">
        <v>209</v>
      </c>
      <c r="B74" s="219">
        <v>0</v>
      </c>
      <c r="C74" s="145">
        <f t="shared" si="3"/>
        <v>0</v>
      </c>
      <c r="D74" s="146">
        <f t="shared" si="4"/>
        <v>0</v>
      </c>
      <c r="F74" s="228">
        <v>1</v>
      </c>
      <c r="G74" s="133" t="s">
        <v>209</v>
      </c>
      <c r="H74" s="134">
        <f t="shared" si="5"/>
        <v>0.125</v>
      </c>
      <c r="I74" s="135">
        <f t="shared" si="6"/>
        <v>0.188</v>
      </c>
      <c r="K74" s="236">
        <v>1</v>
      </c>
      <c r="L74" s="133" t="s">
        <v>209</v>
      </c>
      <c r="M74" s="196">
        <f t="shared" si="7"/>
        <v>8</v>
      </c>
      <c r="N74" s="197">
        <f t="shared" si="8"/>
        <v>5.33</v>
      </c>
    </row>
    <row r="75" spans="1:14" x14ac:dyDescent="0.25">
      <c r="A75" s="129" t="s">
        <v>210</v>
      </c>
      <c r="B75" s="138">
        <v>0</v>
      </c>
      <c r="C75" s="139">
        <f t="shared" si="3"/>
        <v>0</v>
      </c>
      <c r="D75" s="140">
        <f t="shared" si="4"/>
        <v>0</v>
      </c>
      <c r="F75" s="209">
        <v>1</v>
      </c>
      <c r="G75" s="129" t="s">
        <v>210</v>
      </c>
      <c r="H75" s="124">
        <f t="shared" si="5"/>
        <v>0.1</v>
      </c>
      <c r="I75" s="130">
        <f t="shared" si="6"/>
        <v>0.15</v>
      </c>
      <c r="K75" s="208">
        <v>1</v>
      </c>
      <c r="L75" s="129" t="s">
        <v>210</v>
      </c>
      <c r="M75" s="193">
        <f t="shared" si="7"/>
        <v>10</v>
      </c>
      <c r="N75" s="194">
        <f t="shared" si="8"/>
        <v>6.67</v>
      </c>
    </row>
    <row r="76" spans="1:14" x14ac:dyDescent="0.25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7.0999999999999994E-2</v>
      </c>
      <c r="I76" s="132">
        <f t="shared" si="6"/>
        <v>0.107</v>
      </c>
      <c r="K76" s="208">
        <v>1</v>
      </c>
      <c r="L76" s="131" t="s">
        <v>211</v>
      </c>
      <c r="M76" s="192">
        <f t="shared" si="7"/>
        <v>14</v>
      </c>
      <c r="N76" s="195">
        <f t="shared" si="8"/>
        <v>9.33</v>
      </c>
    </row>
    <row r="77" spans="1:14" x14ac:dyDescent="0.25">
      <c r="A77" s="218" t="s">
        <v>212</v>
      </c>
      <c r="B77" s="144">
        <v>0</v>
      </c>
      <c r="C77" s="220">
        <f t="shared" si="3"/>
        <v>0</v>
      </c>
      <c r="D77" s="221">
        <f t="shared" si="4"/>
        <v>0</v>
      </c>
      <c r="F77" s="228">
        <v>1</v>
      </c>
      <c r="G77" s="218" t="s">
        <v>212</v>
      </c>
      <c r="H77" s="229">
        <f t="shared" si="5"/>
        <v>5.7000000000000002E-2</v>
      </c>
      <c r="I77" s="230">
        <f t="shared" si="6"/>
        <v>8.5999999999999993E-2</v>
      </c>
      <c r="K77" s="236">
        <v>1</v>
      </c>
      <c r="L77" s="218" t="s">
        <v>212</v>
      </c>
      <c r="M77" s="237">
        <f t="shared" si="7"/>
        <v>17.5</v>
      </c>
      <c r="N77" s="238">
        <f t="shared" si="8"/>
        <v>11.67</v>
      </c>
    </row>
    <row r="78" spans="1:14" x14ac:dyDescent="0.25">
      <c r="A78" s="131" t="s">
        <v>213</v>
      </c>
      <c r="B78" s="141">
        <v>0</v>
      </c>
      <c r="C78" s="142">
        <f t="shared" si="3"/>
        <v>0</v>
      </c>
      <c r="D78" s="143">
        <f t="shared" si="4"/>
        <v>0</v>
      </c>
      <c r="F78" s="209">
        <v>1</v>
      </c>
      <c r="G78" s="131" t="s">
        <v>213</v>
      </c>
      <c r="H78" s="125">
        <f t="shared" si="5"/>
        <v>2.9000000000000001E-2</v>
      </c>
      <c r="I78" s="132">
        <f t="shared" si="6"/>
        <v>4.2999999999999997E-2</v>
      </c>
      <c r="K78" s="208">
        <v>1</v>
      </c>
      <c r="L78" s="131" t="s">
        <v>213</v>
      </c>
      <c r="M78" s="192">
        <f t="shared" si="7"/>
        <v>35</v>
      </c>
      <c r="N78" s="195">
        <f t="shared" si="8"/>
        <v>23.33</v>
      </c>
    </row>
    <row r="79" spans="1:14" x14ac:dyDescent="0.25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2.5000000000000001E-2</v>
      </c>
      <c r="I79" s="130">
        <f t="shared" si="6"/>
        <v>3.6999999999999998E-2</v>
      </c>
      <c r="K79" s="208">
        <v>1</v>
      </c>
      <c r="L79" s="129" t="s">
        <v>214</v>
      </c>
      <c r="M79" s="193">
        <f t="shared" si="7"/>
        <v>40</v>
      </c>
      <c r="N79" s="194">
        <f t="shared" si="8"/>
        <v>26.67</v>
      </c>
    </row>
    <row r="80" spans="1:14" x14ac:dyDescent="0.25">
      <c r="A80" s="133" t="s">
        <v>215</v>
      </c>
      <c r="B80" s="219">
        <v>0</v>
      </c>
      <c r="C80" s="145">
        <f t="shared" si="3"/>
        <v>0</v>
      </c>
      <c r="D80" s="146">
        <f t="shared" si="4"/>
        <v>0</v>
      </c>
      <c r="F80" s="228">
        <v>1</v>
      </c>
      <c r="G80" s="133" t="s">
        <v>215</v>
      </c>
      <c r="H80" s="134">
        <f t="shared" si="5"/>
        <v>2.1999999999999999E-2</v>
      </c>
      <c r="I80" s="135">
        <f t="shared" si="6"/>
        <v>3.3000000000000002E-2</v>
      </c>
      <c r="K80" s="236">
        <v>1</v>
      </c>
      <c r="L80" s="133" t="s">
        <v>215</v>
      </c>
      <c r="M80" s="196">
        <f t="shared" si="7"/>
        <v>45</v>
      </c>
      <c r="N80" s="197">
        <f t="shared" si="8"/>
        <v>30</v>
      </c>
    </row>
    <row r="81" spans="1:14" x14ac:dyDescent="0.25">
      <c r="A81" s="129" t="s">
        <v>219</v>
      </c>
      <c r="B81" s="141">
        <v>0</v>
      </c>
      <c r="C81" s="139">
        <f t="shared" si="3"/>
        <v>0</v>
      </c>
      <c r="D81" s="140">
        <f t="shared" si="4"/>
        <v>0</v>
      </c>
      <c r="F81" s="364">
        <v>1</v>
      </c>
      <c r="G81" s="365" t="s">
        <v>219</v>
      </c>
      <c r="H81" s="366">
        <f t="shared" si="5"/>
        <v>1.7999999999999999E-2</v>
      </c>
      <c r="I81" s="367">
        <f t="shared" si="6"/>
        <v>2.7E-2</v>
      </c>
      <c r="K81" s="368">
        <v>1</v>
      </c>
      <c r="L81" s="365" t="s">
        <v>219</v>
      </c>
      <c r="M81" s="369">
        <f t="shared" si="7"/>
        <v>55</v>
      </c>
      <c r="N81" s="370">
        <f t="shared" si="8"/>
        <v>36.67</v>
      </c>
    </row>
    <row r="82" spans="1:14" x14ac:dyDescent="0.25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1.4999999999999999E-2</v>
      </c>
      <c r="I82" s="132">
        <f t="shared" si="6"/>
        <v>2.3E-2</v>
      </c>
      <c r="K82" s="208">
        <v>1</v>
      </c>
      <c r="L82" s="131" t="s">
        <v>527</v>
      </c>
      <c r="M82" s="192">
        <f t="shared" si="7"/>
        <v>65</v>
      </c>
      <c r="N82" s="195">
        <f t="shared" si="8"/>
        <v>43.33</v>
      </c>
    </row>
    <row r="83" spans="1:14" x14ac:dyDescent="0.25">
      <c r="A83" s="218" t="s">
        <v>551</v>
      </c>
      <c r="B83" s="144">
        <v>0</v>
      </c>
      <c r="C83" s="220">
        <f t="shared" si="3"/>
        <v>0</v>
      </c>
      <c r="D83" s="221">
        <f t="shared" si="4"/>
        <v>0</v>
      </c>
      <c r="F83" s="228">
        <v>1</v>
      </c>
      <c r="G83" s="218" t="s">
        <v>551</v>
      </c>
      <c r="H83" s="229">
        <f t="shared" si="5"/>
        <v>1.4999999999999999E-2</v>
      </c>
      <c r="I83" s="230">
        <f t="shared" si="6"/>
        <v>2.3E-2</v>
      </c>
      <c r="K83" s="236">
        <v>1</v>
      </c>
      <c r="L83" s="377" t="s">
        <v>551</v>
      </c>
      <c r="M83" s="380">
        <f t="shared" si="7"/>
        <v>65</v>
      </c>
      <c r="N83" s="381">
        <f t="shared" si="8"/>
        <v>43.33</v>
      </c>
    </row>
    <row r="84" spans="1:14" x14ac:dyDescent="0.25">
      <c r="A84" s="131" t="s">
        <v>240</v>
      </c>
      <c r="B84" s="141">
        <v>0</v>
      </c>
      <c r="C84" s="142">
        <f t="shared" si="3"/>
        <v>0</v>
      </c>
      <c r="D84" s="143">
        <f t="shared" si="4"/>
        <v>0</v>
      </c>
      <c r="F84" s="209">
        <v>1</v>
      </c>
      <c r="G84" s="131" t="s">
        <v>412</v>
      </c>
      <c r="H84" s="125">
        <f t="shared" si="5"/>
        <v>0.105</v>
      </c>
      <c r="I84" s="132">
        <f t="shared" si="6"/>
        <v>0.158</v>
      </c>
      <c r="K84" s="208">
        <v>1</v>
      </c>
      <c r="L84" s="131" t="s">
        <v>240</v>
      </c>
      <c r="M84" s="192">
        <f t="shared" si="7"/>
        <v>9.5</v>
      </c>
      <c r="N84" s="195">
        <f t="shared" si="8"/>
        <v>6.33</v>
      </c>
    </row>
    <row r="85" spans="1:14" x14ac:dyDescent="0.25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71" t="s">
        <v>413</v>
      </c>
      <c r="H85" s="384">
        <f t="shared" si="5"/>
        <v>6.7000000000000004E-2</v>
      </c>
      <c r="I85" s="385">
        <f t="shared" si="6"/>
        <v>0.1</v>
      </c>
      <c r="K85" s="208">
        <v>1</v>
      </c>
      <c r="L85" s="129" t="s">
        <v>241</v>
      </c>
      <c r="M85" s="193">
        <f t="shared" si="7"/>
        <v>15</v>
      </c>
      <c r="N85" s="194">
        <f t="shared" si="8"/>
        <v>10</v>
      </c>
    </row>
    <row r="86" spans="1:14" x14ac:dyDescent="0.25">
      <c r="A86" s="372" t="s">
        <v>242</v>
      </c>
      <c r="B86" s="101">
        <v>0</v>
      </c>
      <c r="C86" s="373">
        <f t="shared" si="3"/>
        <v>0</v>
      </c>
      <c r="D86" s="374">
        <f t="shared" si="4"/>
        <v>0</v>
      </c>
      <c r="F86" s="209">
        <v>1</v>
      </c>
      <c r="G86" s="372" t="s">
        <v>242</v>
      </c>
      <c r="H86" s="375">
        <f t="shared" si="5"/>
        <v>0.05</v>
      </c>
      <c r="I86" s="376">
        <f t="shared" si="6"/>
        <v>7.4999999999999997E-2</v>
      </c>
      <c r="K86" s="208">
        <v>1</v>
      </c>
      <c r="L86" s="131" t="s">
        <v>242</v>
      </c>
      <c r="M86" s="192">
        <f t="shared" si="7"/>
        <v>20</v>
      </c>
      <c r="N86" s="195">
        <f t="shared" si="8"/>
        <v>13.33</v>
      </c>
    </row>
    <row r="87" spans="1:14" x14ac:dyDescent="0.25">
      <c r="A87" s="371" t="s">
        <v>243</v>
      </c>
      <c r="B87" s="101">
        <v>0</v>
      </c>
      <c r="C87" s="382">
        <f t="shared" si="3"/>
        <v>0</v>
      </c>
      <c r="D87" s="383">
        <f t="shared" si="4"/>
        <v>0</v>
      </c>
      <c r="F87" s="209">
        <v>1</v>
      </c>
      <c r="G87" s="129" t="s">
        <v>243</v>
      </c>
      <c r="H87" s="124">
        <f t="shared" si="5"/>
        <v>0.04</v>
      </c>
      <c r="I87" s="130">
        <f t="shared" si="6"/>
        <v>0.06</v>
      </c>
      <c r="K87" s="208">
        <v>1</v>
      </c>
      <c r="L87" s="129" t="s">
        <v>243</v>
      </c>
      <c r="M87" s="193">
        <f t="shared" si="7"/>
        <v>25</v>
      </c>
      <c r="N87" s="194">
        <f t="shared" si="8"/>
        <v>16.670000000000002</v>
      </c>
    </row>
    <row r="88" spans="1:14" ht="15.75" thickBot="1" x14ac:dyDescent="0.3">
      <c r="A88" s="372" t="s">
        <v>249</v>
      </c>
      <c r="B88" s="101">
        <v>0</v>
      </c>
      <c r="C88" s="373">
        <f t="shared" si="3"/>
        <v>0</v>
      </c>
      <c r="D88" s="374">
        <f t="shared" si="4"/>
        <v>0</v>
      </c>
      <c r="F88" s="225">
        <v>1</v>
      </c>
      <c r="G88" s="210" t="s">
        <v>249</v>
      </c>
      <c r="H88" s="223">
        <f t="shared" si="5"/>
        <v>3.3000000000000002E-2</v>
      </c>
      <c r="I88" s="224">
        <f t="shared" si="6"/>
        <v>0.05</v>
      </c>
      <c r="K88" s="231">
        <v>1</v>
      </c>
      <c r="L88" s="210" t="s">
        <v>249</v>
      </c>
      <c r="M88" s="232">
        <f t="shared" si="7"/>
        <v>30</v>
      </c>
      <c r="N88" s="233">
        <f t="shared" si="8"/>
        <v>20</v>
      </c>
    </row>
    <row r="89" spans="1:14" x14ac:dyDescent="0.25">
      <c r="A89" s="395" t="s">
        <v>283</v>
      </c>
      <c r="B89" s="396">
        <v>0</v>
      </c>
      <c r="C89" s="397">
        <f>B89*J17</f>
        <v>0</v>
      </c>
      <c r="D89" s="398">
        <f>B89*K17</f>
        <v>0</v>
      </c>
      <c r="F89" s="209">
        <v>1</v>
      </c>
      <c r="G89" s="129" t="s">
        <v>283</v>
      </c>
      <c r="H89" s="124">
        <f>ROUND(F89/J17,2)</f>
        <v>3.53</v>
      </c>
      <c r="I89" s="130">
        <f>ROUND(F89/K17,2)</f>
        <v>9</v>
      </c>
      <c r="K89" s="208">
        <v>1</v>
      </c>
      <c r="L89" s="129" t="s">
        <v>283</v>
      </c>
      <c r="M89" s="193">
        <f>K89*J17</f>
        <v>0.28333333333333333</v>
      </c>
      <c r="N89" s="194">
        <f>K89*K17</f>
        <v>0.11111111111111112</v>
      </c>
    </row>
    <row r="90" spans="1:14" x14ac:dyDescent="0.25">
      <c r="A90" s="386" t="s">
        <v>284</v>
      </c>
      <c r="B90" s="222">
        <v>0</v>
      </c>
      <c r="C90" s="387">
        <f>B90*M17</f>
        <v>0</v>
      </c>
      <c r="D90" s="388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 x14ac:dyDescent="0.25">
      <c r="A91" s="371" t="s">
        <v>285</v>
      </c>
      <c r="B91" s="101">
        <v>0</v>
      </c>
      <c r="C91" s="382">
        <f>B91*J18</f>
        <v>0</v>
      </c>
      <c r="D91" s="383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 x14ac:dyDescent="0.25">
      <c r="A92" s="372" t="s">
        <v>286</v>
      </c>
      <c r="B92" s="101">
        <v>0</v>
      </c>
      <c r="C92" s="373">
        <f>B92*M18</f>
        <v>0</v>
      </c>
      <c r="D92" s="374">
        <f>B92*N18</f>
        <v>0</v>
      </c>
      <c r="F92" s="228">
        <v>1</v>
      </c>
      <c r="G92" s="133" t="s">
        <v>286</v>
      </c>
      <c r="H92" s="134">
        <f>ROUND(F92/M18,2)</f>
        <v>1</v>
      </c>
      <c r="I92" s="135">
        <f>ROUND(F92/N18,2)</f>
        <v>1.5</v>
      </c>
      <c r="K92" s="236">
        <v>1</v>
      </c>
      <c r="L92" s="133" t="s">
        <v>286</v>
      </c>
      <c r="M92" s="196">
        <f>K92*M18</f>
        <v>1</v>
      </c>
      <c r="N92" s="197">
        <f>K92*N18</f>
        <v>0.66666666666666663</v>
      </c>
    </row>
    <row r="93" spans="1:14" x14ac:dyDescent="0.25">
      <c r="A93" s="399" t="s">
        <v>287</v>
      </c>
      <c r="B93" s="400">
        <v>0</v>
      </c>
      <c r="C93" s="401">
        <f>B93*J19</f>
        <v>0</v>
      </c>
      <c r="D93" s="402">
        <f>B93*K19</f>
        <v>0</v>
      </c>
      <c r="F93" s="209">
        <v>1</v>
      </c>
      <c r="G93" s="129" t="s">
        <v>287</v>
      </c>
      <c r="H93" s="124">
        <f>ROUND(F93/J19,2)</f>
        <v>0.6</v>
      </c>
      <c r="I93" s="130">
        <f>ROUND(F93/K19,2)</f>
        <v>1.53</v>
      </c>
      <c r="K93" s="208">
        <v>1</v>
      </c>
      <c r="L93" s="129" t="s">
        <v>287</v>
      </c>
      <c r="M93" s="193">
        <f>K93*J19</f>
        <v>1.6666666666666667</v>
      </c>
      <c r="N93" s="194">
        <f>K93*K19</f>
        <v>0.65359477124183019</v>
      </c>
    </row>
    <row r="94" spans="1:14" x14ac:dyDescent="0.25">
      <c r="A94" s="372" t="s">
        <v>288</v>
      </c>
      <c r="B94" s="101">
        <v>0</v>
      </c>
      <c r="C94" s="373">
        <f>B94*M19</f>
        <v>0</v>
      </c>
      <c r="D94" s="374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 x14ac:dyDescent="0.25">
      <c r="A95" s="218" t="s">
        <v>289</v>
      </c>
      <c r="B95" s="144">
        <v>0</v>
      </c>
      <c r="C95" s="220">
        <f>B95*P19</f>
        <v>0</v>
      </c>
      <c r="D95" s="221">
        <f>B95*Q19</f>
        <v>0</v>
      </c>
      <c r="F95" s="228">
        <v>1</v>
      </c>
      <c r="G95" s="218" t="s">
        <v>289</v>
      </c>
      <c r="H95" s="229">
        <f>ROUND(F95/P19,2)</f>
        <v>0.67</v>
      </c>
      <c r="I95" s="230">
        <f>ROUND(F95/Q19,2)</f>
        <v>1</v>
      </c>
      <c r="K95" s="236">
        <v>1</v>
      </c>
      <c r="L95" s="218" t="s">
        <v>289</v>
      </c>
      <c r="M95" s="237">
        <f>K95*P19</f>
        <v>1.5</v>
      </c>
      <c r="N95" s="238">
        <f>K95*Q19</f>
        <v>1</v>
      </c>
    </row>
    <row r="96" spans="1:14" x14ac:dyDescent="0.25">
      <c r="A96" s="131" t="s">
        <v>290</v>
      </c>
      <c r="B96" s="141">
        <v>0</v>
      </c>
      <c r="C96" s="142">
        <f>B96*J20</f>
        <v>0</v>
      </c>
      <c r="D96" s="143">
        <f>B96*K20</f>
        <v>0</v>
      </c>
      <c r="F96" s="209">
        <v>1</v>
      </c>
      <c r="G96" s="131" t="s">
        <v>290</v>
      </c>
      <c r="H96" s="125">
        <f>ROUND(F96/J20,2)</f>
        <v>0.2</v>
      </c>
      <c r="I96" s="132">
        <f>ROUND(F96/K20,2)</f>
        <v>0.51</v>
      </c>
      <c r="K96" s="208">
        <v>1</v>
      </c>
      <c r="L96" s="131" t="s">
        <v>290</v>
      </c>
      <c r="M96" s="192">
        <f>K96*J20</f>
        <v>5</v>
      </c>
      <c r="N96" s="195">
        <f>K96*K20</f>
        <v>1.9607843137254903</v>
      </c>
    </row>
    <row r="97" spans="1:14" x14ac:dyDescent="0.25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 x14ac:dyDescent="0.25">
      <c r="A98" s="372" t="s">
        <v>292</v>
      </c>
      <c r="B98" s="101">
        <v>0</v>
      </c>
      <c r="C98" s="373">
        <f>B98*P20</f>
        <v>0</v>
      </c>
      <c r="D98" s="374">
        <f>B98*Q20</f>
        <v>0</v>
      </c>
      <c r="F98" s="228">
        <v>1</v>
      </c>
      <c r="G98" s="133" t="s">
        <v>292</v>
      </c>
      <c r="H98" s="134">
        <f>ROUND(F98/P20,2)</f>
        <v>0.67</v>
      </c>
      <c r="I98" s="135">
        <f>ROUND(F98/Q20,2)</f>
        <v>1</v>
      </c>
      <c r="J98" t="s">
        <v>325</v>
      </c>
      <c r="K98" s="236">
        <v>1</v>
      </c>
      <c r="L98" s="133" t="s">
        <v>292</v>
      </c>
      <c r="M98" s="196">
        <f>K98*P20</f>
        <v>1.5</v>
      </c>
      <c r="N98" s="197">
        <f>K98*Q20</f>
        <v>1</v>
      </c>
    </row>
    <row r="99" spans="1:14" x14ac:dyDescent="0.25">
      <c r="A99" s="399" t="s">
        <v>293</v>
      </c>
      <c r="B99" s="400">
        <v>0</v>
      </c>
      <c r="C99" s="401">
        <f>B99*J21</f>
        <v>0</v>
      </c>
      <c r="D99" s="402">
        <f>B99*K21</f>
        <v>0</v>
      </c>
      <c r="F99" s="209">
        <v>1</v>
      </c>
      <c r="G99" s="129" t="s">
        <v>293</v>
      </c>
      <c r="H99" s="124">
        <f>ROUND(F99/J21,2)</f>
        <v>0.1</v>
      </c>
      <c r="I99" s="130">
        <f>ROUND(F99/K21,2)</f>
        <v>0.26</v>
      </c>
      <c r="K99" s="208">
        <v>1</v>
      </c>
      <c r="L99" s="129" t="s">
        <v>293</v>
      </c>
      <c r="M99" s="193">
        <f>K99*J21</f>
        <v>9.6666666666666661</v>
      </c>
      <c r="N99" s="194">
        <f>K99*K21</f>
        <v>3.7908496732026147</v>
      </c>
    </row>
    <row r="100" spans="1:14" x14ac:dyDescent="0.25">
      <c r="A100" s="372" t="s">
        <v>294</v>
      </c>
      <c r="B100" s="101">
        <v>0</v>
      </c>
      <c r="C100" s="373">
        <f>B100*M21</f>
        <v>0</v>
      </c>
      <c r="D100" s="374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 x14ac:dyDescent="0.25">
      <c r="A101" s="218" t="s">
        <v>295</v>
      </c>
      <c r="B101" s="144">
        <v>0</v>
      </c>
      <c r="C101" s="220">
        <f>B101*P21</f>
        <v>0</v>
      </c>
      <c r="D101" s="221">
        <f>B101*Q21</f>
        <v>0</v>
      </c>
      <c r="F101" s="228">
        <v>1</v>
      </c>
      <c r="G101" s="218" t="s">
        <v>295</v>
      </c>
      <c r="H101" s="229">
        <f>ROUND(F101/P21,2)</f>
        <v>0.67</v>
      </c>
      <c r="I101" s="230">
        <f>ROUND(F101/Q21,2)</f>
        <v>1</v>
      </c>
      <c r="K101" s="236">
        <v>1</v>
      </c>
      <c r="L101" s="218" t="s">
        <v>295</v>
      </c>
      <c r="M101" s="237">
        <f>K101*P21</f>
        <v>1.5</v>
      </c>
      <c r="N101" s="238">
        <f>K101*Q21</f>
        <v>1</v>
      </c>
    </row>
    <row r="102" spans="1:14" x14ac:dyDescent="0.25">
      <c r="A102" s="131" t="s">
        <v>296</v>
      </c>
      <c r="B102" s="141">
        <v>0</v>
      </c>
      <c r="C102" s="142">
        <f>B102*J22</f>
        <v>0</v>
      </c>
      <c r="D102" s="143">
        <f>B102*K22</f>
        <v>0</v>
      </c>
      <c r="F102" s="209">
        <v>1</v>
      </c>
      <c r="G102" s="131" t="s">
        <v>296</v>
      </c>
      <c r="H102" s="125">
        <f>ROUND(F102/J22,4)</f>
        <v>0.08</v>
      </c>
      <c r="I102" s="132">
        <f>ROUND(F102/K22,4)</f>
        <v>0.20399999999999999</v>
      </c>
      <c r="K102" s="208">
        <v>1</v>
      </c>
      <c r="L102" s="131" t="s">
        <v>296</v>
      </c>
      <c r="M102" s="192">
        <f>K102*J22</f>
        <v>12.5</v>
      </c>
      <c r="N102" s="195">
        <f>K102*K22</f>
        <v>4.9019607843137258</v>
      </c>
    </row>
    <row r="103" spans="1:14" x14ac:dyDescent="0.25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 x14ac:dyDescent="0.25">
      <c r="A104" s="372" t="s">
        <v>298</v>
      </c>
      <c r="B104" s="101">
        <v>0</v>
      </c>
      <c r="C104" s="373">
        <f>B104*P22</f>
        <v>0</v>
      </c>
      <c r="D104" s="374">
        <f>B104*Q22</f>
        <v>0</v>
      </c>
      <c r="F104" s="209">
        <v>1</v>
      </c>
      <c r="G104" s="131" t="s">
        <v>298</v>
      </c>
      <c r="H104" s="125">
        <f>ROUND(F104/P22,4)</f>
        <v>0.08</v>
      </c>
      <c r="I104" s="132">
        <f>ROUND(F104/Q22,4)</f>
        <v>0.20399999999999999</v>
      </c>
      <c r="K104" s="208">
        <v>1</v>
      </c>
      <c r="L104" s="131" t="s">
        <v>298</v>
      </c>
      <c r="M104" s="192">
        <f>K104*P22</f>
        <v>12.5</v>
      </c>
      <c r="N104" s="195">
        <f>K104*Q22</f>
        <v>4.9019607843137258</v>
      </c>
    </row>
    <row r="105" spans="1:14" x14ac:dyDescent="0.25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 x14ac:dyDescent="0.25">
      <c r="A106" s="131" t="s">
        <v>492</v>
      </c>
      <c r="B106" s="141">
        <v>0</v>
      </c>
      <c r="C106" s="142">
        <f>B106*V22</f>
        <v>0</v>
      </c>
      <c r="D106" s="143">
        <f>B106*W22</f>
        <v>0</v>
      </c>
      <c r="F106" s="209">
        <v>1</v>
      </c>
      <c r="G106" s="131" t="s">
        <v>492</v>
      </c>
      <c r="H106" s="125">
        <f>ROUND(F106/V22,4)</f>
        <v>0.18179999999999999</v>
      </c>
      <c r="I106" s="132">
        <f>ROUND(F106/W22,4)</f>
        <v>0.2727</v>
      </c>
      <c r="K106" s="208">
        <v>1</v>
      </c>
      <c r="L106" s="131" t="s">
        <v>492</v>
      </c>
      <c r="M106" s="192">
        <f>K106*V22</f>
        <v>5.5</v>
      </c>
      <c r="N106" s="195">
        <f>K106*W22</f>
        <v>3.6666666666666665</v>
      </c>
    </row>
    <row r="107" spans="1:14" x14ac:dyDescent="0.25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 x14ac:dyDescent="0.25">
      <c r="A108" s="372" t="s">
        <v>300</v>
      </c>
      <c r="B108" s="101">
        <v>0</v>
      </c>
      <c r="C108" s="373">
        <f>B108*J23</f>
        <v>0</v>
      </c>
      <c r="D108" s="374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 x14ac:dyDescent="0.25">
      <c r="A109" s="371" t="s">
        <v>301</v>
      </c>
      <c r="B109" s="101">
        <v>0</v>
      </c>
      <c r="C109" s="382">
        <f>B109*M23</f>
        <v>0</v>
      </c>
      <c r="D109" s="383">
        <f>B109*N23</f>
        <v>0</v>
      </c>
      <c r="F109" s="209">
        <v>1</v>
      </c>
      <c r="G109" s="129" t="s">
        <v>301</v>
      </c>
      <c r="H109" s="124">
        <f>ROUND(F109/M23,4)</f>
        <v>7.4999999999999997E-2</v>
      </c>
      <c r="I109" s="130">
        <f>ROUND(F109/N23,4)</f>
        <v>0.1913</v>
      </c>
      <c r="K109" s="208">
        <v>1</v>
      </c>
      <c r="L109" s="129" t="s">
        <v>301</v>
      </c>
      <c r="M109" s="193">
        <f>K109*M23</f>
        <v>13.333333333333334</v>
      </c>
      <c r="N109" s="194">
        <f>K109*N23</f>
        <v>5.2287581699346415</v>
      </c>
    </row>
    <row r="110" spans="1:14" x14ac:dyDescent="0.25">
      <c r="A110" s="372" t="s">
        <v>302</v>
      </c>
      <c r="B110" s="101">
        <v>0</v>
      </c>
      <c r="C110" s="373">
        <f>B110*P23</f>
        <v>0</v>
      </c>
      <c r="D110" s="374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 x14ac:dyDescent="0.25">
      <c r="A111" s="377" t="s">
        <v>303</v>
      </c>
      <c r="B111" s="222">
        <v>0</v>
      </c>
      <c r="C111" s="378">
        <f>B111*S23</f>
        <v>0</v>
      </c>
      <c r="D111" s="379">
        <f>B111*T23</f>
        <v>0</v>
      </c>
      <c r="F111" s="228">
        <v>1</v>
      </c>
      <c r="G111" s="218" t="s">
        <v>303</v>
      </c>
      <c r="H111" s="229">
        <f>ROUND(F111/S23,4)</f>
        <v>0.22220000000000001</v>
      </c>
      <c r="I111" s="230">
        <f>ROUND(F111/T23,4)</f>
        <v>0.33329999999999999</v>
      </c>
      <c r="K111" s="236">
        <v>1</v>
      </c>
      <c r="L111" s="218" t="s">
        <v>303</v>
      </c>
      <c r="M111" s="237">
        <f>K111*S23</f>
        <v>4.5</v>
      </c>
      <c r="N111" s="238">
        <f>K111*T23</f>
        <v>3</v>
      </c>
    </row>
    <row r="112" spans="1:14" x14ac:dyDescent="0.25">
      <c r="A112" s="131" t="s">
        <v>304</v>
      </c>
      <c r="B112" s="141">
        <v>0</v>
      </c>
      <c r="C112" s="142">
        <f>B112*J24</f>
        <v>0</v>
      </c>
      <c r="D112" s="143">
        <f>B112*K24</f>
        <v>0</v>
      </c>
      <c r="F112" s="209">
        <v>1</v>
      </c>
      <c r="G112" s="131" t="s">
        <v>304</v>
      </c>
      <c r="H112" s="125">
        <f>ROUND(F112/J24,4)</f>
        <v>7.0599999999999996E-2</v>
      </c>
      <c r="I112" s="132">
        <f>ROUND(F112/K24,4)</f>
        <v>0.18</v>
      </c>
      <c r="K112" s="208">
        <v>1</v>
      </c>
      <c r="L112" s="131" t="s">
        <v>304</v>
      </c>
      <c r="M112" s="192">
        <f>K112*J24</f>
        <v>14.166666666666666</v>
      </c>
      <c r="N112" s="195">
        <f>K112*K24</f>
        <v>5.5555555555555562</v>
      </c>
    </row>
    <row r="113" spans="1:14" x14ac:dyDescent="0.25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 x14ac:dyDescent="0.25">
      <c r="A114" s="372" t="s">
        <v>306</v>
      </c>
      <c r="B114" s="101">
        <v>0</v>
      </c>
      <c r="C114" s="373">
        <f>B114*P24</f>
        <v>0</v>
      </c>
      <c r="D114" s="374">
        <f>B114*Q24</f>
        <v>0</v>
      </c>
      <c r="F114" s="209">
        <v>1</v>
      </c>
      <c r="G114" s="131" t="s">
        <v>306</v>
      </c>
      <c r="H114" s="125">
        <f>ROUND(F114/P24,4)</f>
        <v>7.0599999999999996E-2</v>
      </c>
      <c r="I114" s="132">
        <f>ROUND(F114/Q24,4)</f>
        <v>0.18</v>
      </c>
      <c r="K114" s="208">
        <v>1</v>
      </c>
      <c r="L114" s="131" t="s">
        <v>306</v>
      </c>
      <c r="M114" s="192">
        <f>K114*P24</f>
        <v>14.166666666666666</v>
      </c>
      <c r="N114" s="195">
        <f>K114*Q24</f>
        <v>5.5555555555555562</v>
      </c>
    </row>
    <row r="115" spans="1:14" x14ac:dyDescent="0.25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 x14ac:dyDescent="0.25">
      <c r="A116" s="372" t="s">
        <v>308</v>
      </c>
      <c r="B116" s="101">
        <v>0</v>
      </c>
      <c r="C116" s="373">
        <f>B116*J25</f>
        <v>0</v>
      </c>
      <c r="D116" s="374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 x14ac:dyDescent="0.25">
      <c r="A117" s="371" t="s">
        <v>309</v>
      </c>
      <c r="B117" s="101">
        <v>0</v>
      </c>
      <c r="C117" s="382">
        <f>B117*M25</f>
        <v>0</v>
      </c>
      <c r="D117" s="383">
        <f>B117*N25</f>
        <v>0</v>
      </c>
      <c r="F117" s="209">
        <v>1</v>
      </c>
      <c r="G117" s="129" t="s">
        <v>309</v>
      </c>
      <c r="H117" s="124">
        <f>ROUND(F117/M25,4)</f>
        <v>6.3200000000000006E-2</v>
      </c>
      <c r="I117" s="130">
        <f>ROUND(F117/N25,4)</f>
        <v>0.16109999999999999</v>
      </c>
      <c r="K117" s="208">
        <v>1</v>
      </c>
      <c r="L117" s="129" t="s">
        <v>309</v>
      </c>
      <c r="M117" s="193">
        <f>K117*M25</f>
        <v>15.833333333333334</v>
      </c>
      <c r="N117" s="194">
        <f>K117*N25</f>
        <v>6.2091503267973867</v>
      </c>
    </row>
    <row r="118" spans="1:14" x14ac:dyDescent="0.25">
      <c r="A118" s="372" t="s">
        <v>310</v>
      </c>
      <c r="B118" s="101">
        <v>0</v>
      </c>
      <c r="C118" s="373">
        <f>B118*P25</f>
        <v>0</v>
      </c>
      <c r="D118" s="374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 x14ac:dyDescent="0.25">
      <c r="A119" s="371" t="s">
        <v>311</v>
      </c>
      <c r="B119" s="101">
        <v>0</v>
      </c>
      <c r="C119" s="382">
        <f>B119*S25</f>
        <v>0</v>
      </c>
      <c r="D119" s="383">
        <f>B119*T25</f>
        <v>0</v>
      </c>
      <c r="F119" s="209">
        <v>1</v>
      </c>
      <c r="G119" s="129" t="s">
        <v>311</v>
      </c>
      <c r="H119" s="124">
        <f>ROUND(F119/S25,4)</f>
        <v>0.22220000000000001</v>
      </c>
      <c r="I119" s="130">
        <f>ROUND(F119/T25,4)</f>
        <v>0.33329999999999999</v>
      </c>
      <c r="K119" s="208">
        <v>1</v>
      </c>
      <c r="L119" s="129" t="s">
        <v>311</v>
      </c>
      <c r="M119" s="193">
        <f>K119*S25</f>
        <v>4.5</v>
      </c>
      <c r="N119" s="194">
        <f>K119*T25</f>
        <v>3</v>
      </c>
    </row>
    <row r="120" spans="1:14" x14ac:dyDescent="0.25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 x14ac:dyDescent="0.25">
      <c r="A121" s="371" t="s">
        <v>312</v>
      </c>
      <c r="B121" s="101">
        <v>0</v>
      </c>
      <c r="C121" s="382">
        <f>B121*J26</f>
        <v>0</v>
      </c>
      <c r="D121" s="383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 x14ac:dyDescent="0.25">
      <c r="A122" s="372" t="s">
        <v>313</v>
      </c>
      <c r="B122" s="101">
        <v>0</v>
      </c>
      <c r="C122" s="373">
        <f>B122*M26</f>
        <v>0</v>
      </c>
      <c r="D122" s="374">
        <f>B122*N26</f>
        <v>0</v>
      </c>
      <c r="F122" s="209">
        <v>1</v>
      </c>
      <c r="G122" s="131" t="s">
        <v>313</v>
      </c>
      <c r="H122" s="125">
        <f>ROUND(F122/M26,4)</f>
        <v>4.4400000000000002E-2</v>
      </c>
      <c r="I122" s="132">
        <f>ROUND(F122/N26,4)</f>
        <v>0.1133</v>
      </c>
      <c r="K122" s="208">
        <v>1</v>
      </c>
      <c r="L122" s="131" t="s">
        <v>313</v>
      </c>
      <c r="M122" s="192">
        <f>K122*M26</f>
        <v>22.5</v>
      </c>
      <c r="N122" s="195">
        <f>K122*N26</f>
        <v>8.8235294117647065</v>
      </c>
    </row>
    <row r="123" spans="1:14" x14ac:dyDescent="0.25">
      <c r="A123" s="371" t="s">
        <v>314</v>
      </c>
      <c r="B123" s="101">
        <v>0</v>
      </c>
      <c r="C123" s="382">
        <f>B123*P26</f>
        <v>0</v>
      </c>
      <c r="D123" s="383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 x14ac:dyDescent="0.25">
      <c r="A124" s="372" t="s">
        <v>315</v>
      </c>
      <c r="B124" s="101">
        <v>0</v>
      </c>
      <c r="C124" s="373">
        <f>B124*S26</f>
        <v>0</v>
      </c>
      <c r="D124" s="374">
        <f>B124*T26</f>
        <v>0</v>
      </c>
      <c r="F124" s="209">
        <v>1</v>
      </c>
      <c r="G124" s="131" t="s">
        <v>315</v>
      </c>
      <c r="H124" s="125">
        <f>ROUND(F124/S26,4)</f>
        <v>0.22220000000000001</v>
      </c>
      <c r="I124" s="132">
        <f>ROUND(F124/T26,4)</f>
        <v>0.33329999999999999</v>
      </c>
      <c r="K124" s="208">
        <v>1</v>
      </c>
      <c r="L124" s="131" t="s">
        <v>315</v>
      </c>
      <c r="M124" s="192">
        <f>K124*S26</f>
        <v>4.5</v>
      </c>
      <c r="N124" s="195">
        <f>K124*T26</f>
        <v>3</v>
      </c>
    </row>
    <row r="125" spans="1:14" x14ac:dyDescent="0.25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 x14ac:dyDescent="0.25">
      <c r="A126" s="372" t="s">
        <v>316</v>
      </c>
      <c r="B126" s="101">
        <v>0</v>
      </c>
      <c r="C126" s="373">
        <f>B126*J27</f>
        <v>0</v>
      </c>
      <c r="D126" s="374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 x14ac:dyDescent="0.25">
      <c r="A127" s="371" t="s">
        <v>317</v>
      </c>
      <c r="B127" s="101">
        <v>0</v>
      </c>
      <c r="C127" s="382">
        <f>B127*M27</f>
        <v>0</v>
      </c>
      <c r="D127" s="383">
        <f>B127*N27</f>
        <v>0</v>
      </c>
      <c r="F127" s="209">
        <v>1</v>
      </c>
      <c r="G127" s="129" t="s">
        <v>317</v>
      </c>
      <c r="H127" s="124">
        <f>ROUND(F127/M27,4)</f>
        <v>3.8699999999999998E-2</v>
      </c>
      <c r="I127" s="130">
        <f>ROUND(F127/N27,4)</f>
        <v>9.8699999999999996E-2</v>
      </c>
      <c r="K127" s="208">
        <v>1</v>
      </c>
      <c r="L127" s="129" t="s">
        <v>317</v>
      </c>
      <c r="M127" s="193">
        <f>K127*M27</f>
        <v>25.833333333333332</v>
      </c>
      <c r="N127" s="194">
        <f>K127*N27</f>
        <v>10.130718954248367</v>
      </c>
    </row>
    <row r="128" spans="1:14" x14ac:dyDescent="0.25">
      <c r="A128" s="372" t="s">
        <v>318</v>
      </c>
      <c r="B128" s="101">
        <v>0</v>
      </c>
      <c r="C128" s="373">
        <f>B128*P27</f>
        <v>0</v>
      </c>
      <c r="D128" s="374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 x14ac:dyDescent="0.25">
      <c r="A129" s="218" t="s">
        <v>319</v>
      </c>
      <c r="B129" s="144">
        <v>0</v>
      </c>
      <c r="C129" s="220">
        <f>B129*S27</f>
        <v>0</v>
      </c>
      <c r="D129" s="221">
        <f>B129*T27</f>
        <v>0</v>
      </c>
      <c r="F129" s="228">
        <v>1</v>
      </c>
      <c r="G129" s="218" t="s">
        <v>319</v>
      </c>
      <c r="H129" s="229">
        <f>ROUND(F129/S27,4)</f>
        <v>0.22220000000000001</v>
      </c>
      <c r="I129" s="230">
        <f>ROUND(F129/T27,4)</f>
        <v>0.33329999999999999</v>
      </c>
      <c r="K129" s="236">
        <v>1</v>
      </c>
      <c r="L129" s="218" t="s">
        <v>319</v>
      </c>
      <c r="M129" s="237">
        <f>K129*S27</f>
        <v>4.5</v>
      </c>
      <c r="N129" s="238">
        <f>K129*T27</f>
        <v>3</v>
      </c>
    </row>
    <row r="130" spans="1:14" x14ac:dyDescent="0.25">
      <c r="A130" s="372" t="s">
        <v>320</v>
      </c>
      <c r="B130" s="101">
        <v>0</v>
      </c>
      <c r="C130" s="373">
        <f>B130*J28</f>
        <v>0</v>
      </c>
      <c r="D130" s="374">
        <f>B130*K28</f>
        <v>0</v>
      </c>
      <c r="F130" s="209">
        <v>1</v>
      </c>
      <c r="G130" s="131" t="s">
        <v>320</v>
      </c>
      <c r="H130" s="125">
        <f>ROUND(F130/J28,4)</f>
        <v>0.02</v>
      </c>
      <c r="I130" s="132">
        <f>ROUND(F130/K28,4)</f>
        <v>5.0999999999999997E-2</v>
      </c>
      <c r="K130" s="208">
        <v>1</v>
      </c>
      <c r="L130" s="131" t="s">
        <v>320</v>
      </c>
      <c r="M130" s="192">
        <f>K130*J28</f>
        <v>50</v>
      </c>
      <c r="N130" s="195">
        <f>K130*K28</f>
        <v>19.607843137254903</v>
      </c>
    </row>
    <row r="131" spans="1:14" x14ac:dyDescent="0.25">
      <c r="A131" s="371" t="s">
        <v>321</v>
      </c>
      <c r="B131" s="101">
        <v>0</v>
      </c>
      <c r="C131" s="382">
        <f>B131*M28</f>
        <v>0</v>
      </c>
      <c r="D131" s="383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 x14ac:dyDescent="0.25">
      <c r="A132" s="372" t="s">
        <v>322</v>
      </c>
      <c r="B132" s="101">
        <v>0</v>
      </c>
      <c r="C132" s="373">
        <f>B132*P28</f>
        <v>0</v>
      </c>
      <c r="D132" s="374">
        <f>B132*Q28</f>
        <v>0</v>
      </c>
      <c r="F132" s="209">
        <v>1</v>
      </c>
      <c r="G132" s="131" t="s">
        <v>322</v>
      </c>
      <c r="H132" s="125">
        <f>ROUND(F132/P28,4)</f>
        <v>0.02</v>
      </c>
      <c r="I132" s="132">
        <f>ROUND(F132/Q28,4)</f>
        <v>5.0999999999999997E-2</v>
      </c>
      <c r="K132" s="208">
        <v>1</v>
      </c>
      <c r="L132" s="131" t="s">
        <v>322</v>
      </c>
      <c r="M132" s="192">
        <f>K132*P28</f>
        <v>50</v>
      </c>
      <c r="N132" s="195">
        <f>K132*Q28</f>
        <v>19.607843137254903</v>
      </c>
    </row>
    <row r="133" spans="1:14" x14ac:dyDescent="0.25">
      <c r="A133" s="371" t="s">
        <v>323</v>
      </c>
      <c r="B133" s="101">
        <v>0</v>
      </c>
      <c r="C133" s="382">
        <f>B133*S28</f>
        <v>0</v>
      </c>
      <c r="D133" s="383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 x14ac:dyDescent="0.25">
      <c r="A134" s="133" t="s">
        <v>546</v>
      </c>
      <c r="B134" s="222">
        <v>0</v>
      </c>
      <c r="C134" s="145">
        <f>B134*Y28</f>
        <v>0</v>
      </c>
      <c r="D134" s="146">
        <f>B134*Z28</f>
        <v>0</v>
      </c>
      <c r="F134" s="228">
        <v>1</v>
      </c>
      <c r="G134" s="133" t="s">
        <v>546</v>
      </c>
      <c r="H134" s="134">
        <f>ROUND(F134/Y28,4)</f>
        <v>0.15379999999999999</v>
      </c>
      <c r="I134" s="135">
        <f>ROUND(F134/Z28,4)</f>
        <v>0.23080000000000001</v>
      </c>
      <c r="K134" s="236">
        <v>1</v>
      </c>
      <c r="L134" s="133" t="s">
        <v>546</v>
      </c>
      <c r="M134" s="196">
        <f>K134*Y28</f>
        <v>6.5</v>
      </c>
      <c r="N134" s="197">
        <f>K134*Z28</f>
        <v>4.333333333333333</v>
      </c>
    </row>
    <row r="135" spans="1:14" x14ac:dyDescent="0.25">
      <c r="A135" s="371" t="s">
        <v>528</v>
      </c>
      <c r="B135" s="101">
        <v>0</v>
      </c>
      <c r="C135" s="382">
        <f>B135*J29</f>
        <v>0</v>
      </c>
      <c r="D135" s="383">
        <f>B135*K29</f>
        <v>0</v>
      </c>
      <c r="F135" s="209">
        <v>1</v>
      </c>
      <c r="G135" s="129" t="s">
        <v>528</v>
      </c>
      <c r="H135" s="124">
        <f>ROUND(F135/J29,4)</f>
        <v>1.4999999999999999E-2</v>
      </c>
      <c r="I135" s="130">
        <f>ROUND(F135/K29,4)</f>
        <v>3.8300000000000001E-2</v>
      </c>
      <c r="K135" s="208">
        <v>1</v>
      </c>
      <c r="L135" s="129" t="s">
        <v>528</v>
      </c>
      <c r="M135" s="193">
        <f>K135*J29</f>
        <v>66.666666666666657</v>
      </c>
      <c r="N135" s="194">
        <f>K135*K29</f>
        <v>26.143790849673206</v>
      </c>
    </row>
    <row r="136" spans="1:14" x14ac:dyDescent="0.25">
      <c r="A136" s="372" t="s">
        <v>529</v>
      </c>
      <c r="B136" s="101">
        <v>0</v>
      </c>
      <c r="C136" s="373">
        <f>B136*M29</f>
        <v>0</v>
      </c>
      <c r="D136" s="374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 x14ac:dyDescent="0.25">
      <c r="A137" s="371" t="s">
        <v>530</v>
      </c>
      <c r="B137" s="101">
        <v>0</v>
      </c>
      <c r="C137" s="382">
        <f>B137*P29</f>
        <v>0</v>
      </c>
      <c r="D137" s="383">
        <f>B137*Q29</f>
        <v>0</v>
      </c>
      <c r="F137" s="209">
        <v>1</v>
      </c>
      <c r="G137" s="129" t="s">
        <v>530</v>
      </c>
      <c r="H137" s="124">
        <f>ROUND(F137/P29,4)</f>
        <v>0.18179999999999999</v>
      </c>
      <c r="I137" s="130">
        <f>ROUND(F137/Q29,4)</f>
        <v>0.2727</v>
      </c>
      <c r="K137" s="208">
        <v>1</v>
      </c>
      <c r="L137" s="129" t="s">
        <v>530</v>
      </c>
      <c r="M137" s="193">
        <f>K137*P29</f>
        <v>5.5</v>
      </c>
      <c r="N137" s="194">
        <f>K137*Q29</f>
        <v>3.6666666666666665</v>
      </c>
    </row>
    <row r="138" spans="1:14" x14ac:dyDescent="0.25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 x14ac:dyDescent="0.25">
      <c r="A139" s="371" t="s">
        <v>552</v>
      </c>
      <c r="B139" s="101">
        <v>0</v>
      </c>
      <c r="C139" s="382">
        <f>B139*J30</f>
        <v>0</v>
      </c>
      <c r="D139" s="383">
        <f>B139*K30</f>
        <v>0</v>
      </c>
      <c r="F139" s="209">
        <v>1</v>
      </c>
      <c r="G139" s="371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 x14ac:dyDescent="0.25">
      <c r="A140" s="372" t="s">
        <v>553</v>
      </c>
      <c r="B140" s="101">
        <v>0</v>
      </c>
      <c r="C140" s="373">
        <f>B140*M30</f>
        <v>0</v>
      </c>
      <c r="D140" s="374">
        <f>B140*N30</f>
        <v>0</v>
      </c>
      <c r="F140" s="209">
        <v>1</v>
      </c>
      <c r="G140" s="372" t="s">
        <v>553</v>
      </c>
      <c r="H140" s="125">
        <f>ROUND(F140/M30,4)</f>
        <v>1.2E-2</v>
      </c>
      <c r="I140" s="132">
        <f>ROUND(F140/N30,4)</f>
        <v>3.0599999999999999E-2</v>
      </c>
      <c r="K140" s="208">
        <v>1</v>
      </c>
      <c r="L140" s="131" t="s">
        <v>553</v>
      </c>
      <c r="M140" s="192">
        <f>K140*M30</f>
        <v>83.333333333333329</v>
      </c>
      <c r="N140" s="195">
        <f>K140*N30</f>
        <v>32.679738562091508</v>
      </c>
    </row>
    <row r="141" spans="1:14" x14ac:dyDescent="0.25">
      <c r="A141" s="371" t="s">
        <v>554</v>
      </c>
      <c r="B141" s="101">
        <v>0</v>
      </c>
      <c r="C141" s="382">
        <f>B141*P30</f>
        <v>0</v>
      </c>
      <c r="D141" s="383">
        <f>B141*Q30</f>
        <v>0</v>
      </c>
      <c r="F141" s="209">
        <v>1</v>
      </c>
      <c r="G141" s="371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 x14ac:dyDescent="0.25">
      <c r="A142" s="133" t="s">
        <v>555</v>
      </c>
      <c r="B142" s="222">
        <v>0</v>
      </c>
      <c r="C142" s="145">
        <f>B142*S30</f>
        <v>0</v>
      </c>
      <c r="D142" s="146">
        <f>B142*T30</f>
        <v>0</v>
      </c>
      <c r="F142" s="228">
        <v>1</v>
      </c>
      <c r="G142" s="133" t="s">
        <v>555</v>
      </c>
      <c r="H142" s="134">
        <f>ROUND(F142/S30,4)</f>
        <v>0.15379999999999999</v>
      </c>
      <c r="I142" s="135">
        <f>ROUND(F142/T30,4)</f>
        <v>0.23080000000000001</v>
      </c>
      <c r="K142" s="236">
        <v>1</v>
      </c>
      <c r="L142" s="133" t="s">
        <v>555</v>
      </c>
      <c r="M142" s="196">
        <f>K142*S30</f>
        <v>6.5</v>
      </c>
      <c r="N142" s="197">
        <f>K142*T30</f>
        <v>4.333333333333333</v>
      </c>
    </row>
    <row r="144" spans="1:14" ht="15.75" thickBot="1" x14ac:dyDescent="0.3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 x14ac:dyDescent="0.3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 x14ac:dyDescent="0.25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 x14ac:dyDescent="0.25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 x14ac:dyDescent="0.25">
      <c r="A148" s="247"/>
      <c r="B148" s="248"/>
      <c r="C148" s="248"/>
      <c r="D148" s="249"/>
      <c r="F148" s="247"/>
      <c r="G148" s="248"/>
      <c r="H148" s="249"/>
    </row>
    <row r="149" spans="1:8" x14ac:dyDescent="0.25">
      <c r="A149" s="250"/>
      <c r="B149" s="251"/>
      <c r="C149" s="251"/>
      <c r="D149" s="252"/>
      <c r="F149" s="250"/>
      <c r="G149" s="251"/>
      <c r="H149" s="252"/>
    </row>
    <row r="150" spans="1:8" x14ac:dyDescent="0.25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57F4C07-1709-4595-8EC4-6C0DABF04268}">
  <ds:schemaRefs/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B0B7BE38-2889-44EA-9FB0-2D6FF9BB889A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E4A9B254-DDD8-464F-AF7A-4D112BB6FD8E}">
  <ds:schemaRefs/>
</ds:datastoreItem>
</file>

<file path=customXml/itemProps9.xml><?xml version="1.0" encoding="utf-8"?>
<ds:datastoreItem xmlns:ds="http://schemas.openxmlformats.org/officeDocument/2006/customXml" ds:itemID="{73EAB481-866B-4C0F-8627-26832E150B4D}">
  <ds:schemaRefs/>
</ds:datastoreItem>
</file>

<file path=customXml/itemProps10.xml><?xml version="1.0" encoding="utf-8"?>
<ds:datastoreItem xmlns:ds="http://schemas.openxmlformats.org/officeDocument/2006/customXml" ds:itemID="{CA5FF991-C66A-4AAF-AC09-3E8322DE2999}">
  <ds:schemaRefs/>
</ds:datastoreItem>
</file>

<file path=customXml/itemProps11.xml><?xml version="1.0" encoding="utf-8"?>
<ds:datastoreItem xmlns:ds="http://schemas.openxmlformats.org/officeDocument/2006/customXml" ds:itemID="{8428E760-B837-43D3-BFB6-FA3F00E4351C}">
  <ds:schemaRefs/>
</ds:datastoreItem>
</file>

<file path=customXml/itemProps12.xml><?xml version="1.0" encoding="utf-8"?>
<ds:datastoreItem xmlns:ds="http://schemas.openxmlformats.org/officeDocument/2006/customXml" ds:itemID="{14FA3DBF-3D10-4CEC-9C13-2B643DF1E106}">
  <ds:schemaRefs/>
</ds:datastoreItem>
</file>

<file path=customXml/itemProps1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3B5C8196-2348-4D06-B408-7ECE9A09663C}">
  <ds:schemaRefs/>
</ds:datastoreItem>
</file>

<file path=customXml/itemProps16.xml><?xml version="1.0" encoding="utf-8"?>
<ds:datastoreItem xmlns:ds="http://schemas.openxmlformats.org/officeDocument/2006/customXml" ds:itemID="{27B0BC59-0E6A-4278-957E-2A6158A5EF58}">
  <ds:schemaRefs/>
</ds:datastoreItem>
</file>

<file path=customXml/itemProps17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</ds:schemaRefs>
</ds:datastoreItem>
</file>

<file path=customXml/itemProps18.xml><?xml version="1.0" encoding="utf-8"?>
<ds:datastoreItem xmlns:ds="http://schemas.openxmlformats.org/officeDocument/2006/customXml" ds:itemID="{09DE11B8-3459-491D-8BA8-7D75F0234420}">
  <ds:schemaRefs/>
</ds:datastoreItem>
</file>

<file path=customXml/itemProps19.xml><?xml version="1.0" encoding="utf-8"?>
<ds:datastoreItem xmlns:ds="http://schemas.openxmlformats.org/officeDocument/2006/customXml" ds:itemID="{A502F854-1DC8-4930-AC9B-4F60D9DD5EEF}">
  <ds:schemaRefs/>
</ds:datastoreItem>
</file>

<file path=customXml/itemProps20.xml><?xml version="1.0" encoding="utf-8"?>
<ds:datastoreItem xmlns:ds="http://schemas.openxmlformats.org/officeDocument/2006/customXml" ds:itemID="{498F0357-19EF-429B-ABBE-9EE0F18B7652}">
  <ds:schemaRefs/>
</ds:datastoreItem>
</file>

<file path=customXml/itemProps21.xml><?xml version="1.0" encoding="utf-8"?>
<ds:datastoreItem xmlns:ds="http://schemas.openxmlformats.org/officeDocument/2006/customXml" ds:itemID="{C5CBC30E-2F3A-4931-BF4A-9F61DD9D84E2}">
  <ds:schemaRefs/>
</ds:datastoreItem>
</file>

<file path=customXml/itemProps22.xml><?xml version="1.0" encoding="utf-8"?>
<ds:datastoreItem xmlns:ds="http://schemas.openxmlformats.org/officeDocument/2006/customXml" ds:itemID="{72671333-EA01-4E61-9495-0C521CFF4E42}">
  <ds:schemaRefs/>
</ds:datastoreItem>
</file>

<file path=customXml/itemProps23.xml><?xml version="1.0" encoding="utf-8"?>
<ds:datastoreItem xmlns:ds="http://schemas.openxmlformats.org/officeDocument/2006/customXml" ds:itemID="{5C670962-9690-435C-A5BE-6413D7595F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2019-12-23T14:13:26Z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