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8" i="57" l="1"/>
  <c r="N147" i="57"/>
  <c r="N146" i="57"/>
  <c r="N145" i="57"/>
  <c r="M148" i="57"/>
  <c r="M147" i="57"/>
  <c r="M146" i="57"/>
  <c r="M145" i="57"/>
  <c r="I148" i="57"/>
  <c r="I147" i="57"/>
  <c r="I146" i="57"/>
  <c r="I145" i="57"/>
  <c r="H148" i="57"/>
  <c r="H147" i="57"/>
  <c r="H146" i="57"/>
  <c r="H145" i="57"/>
  <c r="D148" i="57"/>
  <c r="D147" i="57"/>
  <c r="D146" i="57"/>
  <c r="D145" i="57"/>
  <c r="C148" i="57"/>
  <c r="C147" i="57"/>
  <c r="C146" i="57"/>
  <c r="C145" i="57"/>
  <c r="M31" i="57"/>
  <c r="C85" i="57" l="1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L29" i="56" l="1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1" i="57" l="1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I144" i="57" l="1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91" i="57" l="1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<sst xmlns="http://schemas.openxmlformats.org/spreadsheetml/2006/main" count="1649" uniqueCount="808">
  <si>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</si>
  <si>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</si>
  <si>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</si>
  <si>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</si>
  <si>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</si>
  <si>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</si>
  <si>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</si>
  <si>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</si>
  <si>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</si>
  <si>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</si>
  <si>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</si>
  <si>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</si>
  <si>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</si>
  <si>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</si>
  <si>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</si>
  <si>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</si>
  <si>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</si>
  <si>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</si>
  <si>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</si>
  <si>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</si>
  <si>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</si>
  <si>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</si>
  <si>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</si>
  <si>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</si>
  <si>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</si>
  <si>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</si>
  <si>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</si>
  <si>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</si>
  <si>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</si>
  <si>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</si>
  <si>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</si>
  <si>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</si>
  <si>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</si>
  <si>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</si>
  <si>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</si>
  <si>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</si>
  <si>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</si>
  <si>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</si>
  <si>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</si>
  <si>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</si>
  <si>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</si>
  <si>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</si>
  <si>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</si>
  <si>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</si>
  <si>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</si>
  <si>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</si>
  <si>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</si>
  <si>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</si>
  <si>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</si>
  <si>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</si>
  <si>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</si>
  <si>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</si>
  <si>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</si>
  <si>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</si>
  <si>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</si>
  <si>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</si>
  <si>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</si>
  <si>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</si>
  <si>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</si>
  <si>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</si>
  <si>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</si>
  <si>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</si>
  <si>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</si>
  <si>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</si>
  <si>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</si>
  <si>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</si>
  <si>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</si>
  <si>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</si>
  <si>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</si>
  <si>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</si>
  <si>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</si>
  <si>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</si>
  <si>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</si>
  <si>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</si>
  <si>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</si>
  <si>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</si>
  <si>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</si>
  <si>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</si>
  <si>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</si>
  <si>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</si>
  <si>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</si>
  <si>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</si>
  <si>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</si>
  <si>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</si>
  <si>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</si>
  <si>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</si>
  <si>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</si>
  <si>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</si>
  <si>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</si>
  <si>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</si>
  <si>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</si>
  <si>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</si>
  <si>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</si>
  <si>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</si>
  <si>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</si>
  <si>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</si>
  <si>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</si>
  <si>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</si>
  <si>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</si>
  <si>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</si>
  <si>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</si>
  <si>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</si>
  <si>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</si>
  <si>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</si>
  <si>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</si>
  <si>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</si>
  <si>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</si>
  <si>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</si>
  <si>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</si>
  <si>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</si>
  <si>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</si>
  <si>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</si>
  <si>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</si>
  <si>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</si>
  <si>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</si>
  <si>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</si>
  <si>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</si>
  <si>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</si>
  <si>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</si>
  <si>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</si>
  <si>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</si>
  <si>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</si>
  <si>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</si>
  <si>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</si>
  <si>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</si>
  <si>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</si>
  <si>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</si>
  <si>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</si>
  <si>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</si>
  <si>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</si>
  <si>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</si>
  <si>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</si>
  <si>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</si>
  <si>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</si>
  <si>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</si>
  <si>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</si>
  <si>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</si>
  <si>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</si>
  <si>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</si>
  <si>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</si>
  <si>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</si>
  <si>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</si>
  <si>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</si>
  <si>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</si>
  <si>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</si>
  <si>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</si>
  <si>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</si>
  <si>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</si>
  <si>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</si>
  <si>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</si>
  <si>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</si>
  <si>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</si>
  <si>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</si>
  <si>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</si>
  <si>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</si>
  <si>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</si>
  <si>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</si>
  <si>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</si>
  <si>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</si>
  <si>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</si>
  <si>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</si>
  <si>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</si>
  <si>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</si>
  <si>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</si>
  <si>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</si>
  <si>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</si>
  <si>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</si>
  <si>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</si>
  <si>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</si>
  <si>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</si>
  <si>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</si>
  <si>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</si>
  <si>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</si>
  <si>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</si>
  <si>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</si>
  <si>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</si>
  <si>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</si>
  <si>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</si>
  <si>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</si>
  <si>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</si>
  <si>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</si>
  <si>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</si>
  <si>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</si>
  <si>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</si>
  <si>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</si>
  <si>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</si>
  <si>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</si>
  <si>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</si>
  <si>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</si>
  <si>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</si>
  <si>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</si>
  <si>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</si>
  <si>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</si>
  <si>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</si>
  <si>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</si>
  <si>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</si>
  <si>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</si>
  <si>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</si>
  <si>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</si>
  <si>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</si>
  <si>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</si>
  <si>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</si>
  <si>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</si>
  <si>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</si>
  <si>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</si>
  <si>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</si>
  <si>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</si>
  <si>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</si>
  <si>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</si>
  <si>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</si>
  <si>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</si>
  <si>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</si>
  <si>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</si>
  <si>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</si>
  <si>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</si>
  <si>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</si>
  <si>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</si>
  <si>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</si>
  <si>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</si>
  <si>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</si>
  <si>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</si>
  <si>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</si>
  <si>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</si>
  <si>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</si>
  <si>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</si>
  <si>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</si>
  <si>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</si>
  <si>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</si>
  <si>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</si>
  <si>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</si>
  <si>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</si>
  <si>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</si>
  <si>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</si>
  <si>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</si>
  <si>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</si>
  <si>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</si>
  <si>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</si>
  <si>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</si>
  <si>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</si>
  <si>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</si>
  <si>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</si>
  <si>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</si>
  <si>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</si>
  <si>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</si>
  <si>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</si>
  <si>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</si>
  <si>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</si>
  <si>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</si>
  <si>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</si>
  <si>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</si>
  <si>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</si>
  <si>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</si>
  <si>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</si>
  <si>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</si>
  <si>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</si>
  <si>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</si>
  <si>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</si>
  <si>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</si>
  <si>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</si>
  <si>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</si>
  <si>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</si>
  <si>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</si>
  <si>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</si>
  <si>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</si>
  <si>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</si>
  <si>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</si>
  <si>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</si>
  <si>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</si>
  <si>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</si>
  <si>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</si>
  <si>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</si>
  <si>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</si>
  <si>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</si>
  <si>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</si>
  <si>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</si>
  <si>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</si>
  <si>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</si>
  <si>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</si>
  <si>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</si>
  <si>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</si>
  <si>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</si>
  <si>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</si>
  <si>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</si>
  <si>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</si>
  <si>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</si>
  <si>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</si>
  <si>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</si>
  <si>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</si>
  <si>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</si>
  <si>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</si>
  <si>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</si>
  <si>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</si>
  <si>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</si>
  <si>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</si>
  <si>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</si>
  <si>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</si>
  <si>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</si>
  <si>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</si>
  <si>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</si>
  <si>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</si>
  <si>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</si>
  <si>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</si>
  <si>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</si>
  <si>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</si>
  <si>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</si>
  <si>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</si>
  <si>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</si>
  <si>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</si>
  <si>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</si>
  <si>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</si>
  <si>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</si>
  <si>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</si>
  <si>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</si>
  <si>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</si>
  <si>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</si>
  <si>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</si>
  <si>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</si>
  <si>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</si>
  <si>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</si>
  <si>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</si>
  <si>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</si>
  <si>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</si>
  <si>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</si>
  <si>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</si>
  <si>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</si>
  <si>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</si>
  <si>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</si>
  <si>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</si>
  <si>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</si>
  <si>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</si>
  <si>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</si>
  <si>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</si>
  <si>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</si>
  <si>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</si>
  <si>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</si>
  <si>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</si>
  <si>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</si>
  <si>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</si>
  <si>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</si>
  <si>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</si>
  <si>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</si>
  <si>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</si>
  <si>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</si>
  <si>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</si>
  <si>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</si>
  <si>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</si>
  <si>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</si>
  <si>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</si>
  <si>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</si>
  <si>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</si>
  <si>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</si>
  <si>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</si>
  <si>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</si>
  <si>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</si>
  <si>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</si>
  <si>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</si>
  <si>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</si>
  <si>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</si>
  <si>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</si>
  <si>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</si>
  <si>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</si>
  <si>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</si>
  <si>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</si>
  <si>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</si>
  <si>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</si>
  <si>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</si>
  <si>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</si>
  <si>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</si>
  <si>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</si>
  <si>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</si>
  <si>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</si>
  <si>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</si>
  <si>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</si>
  <si>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</si>
  <si>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</si>
  <si>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</si>
  <si>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</si>
  <si>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</si>
  <si>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</si>
  <si>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</si>
  <si>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</si>
  <si>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</si>
  <si>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</si>
  <si>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</si>
  <si>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</si>
  <si>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</si>
  <si>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</si>
  <si>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</si>
  <si>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</si>
  <si>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</si>
  <si>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</si>
  <si>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</si>
  <si>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</si>
  <si>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</si>
  <si>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</si>
  <si>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</si>
  <si>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</si>
  <si>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</si>
  <si>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</si>
  <si>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</si>
  <si>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</si>
  <si>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</si>
  <si>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</si>
  <si>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</si>
  <si>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</si>
  <si>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</si>
  <si>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</si>
  <si>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</si>
  <si>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</si>
  <si>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</si>
  <si>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</si>
  <si>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</si>
  <si>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</si>
  <si>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</si>
  <si>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</si>
  <si>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</si>
  <si>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</si>
  <si>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</si>
  <si>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</si>
  <si>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</si>
  <si>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</si>
  <si>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</si>
  <si>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</si>
  <si>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</si>
  <si>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</si>
  <si>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</si>
  <si>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</si>
  <si>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</si>
  <si>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</si>
  <si>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</si>
  <si>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</si>
  <si>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</si>
  <si>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</si>
  <si>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</si>
  <si>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</si>
  <si>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</si>
  <si>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</si>
  <si>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</si>
  <si>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</si>
  <si>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</si>
  <si>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</si>
  <si>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</si>
  <si>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</si>
  <si>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</si>
  <si>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</si>
  <si>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</si>
  <si>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</si>
  <si>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</si>
  <si>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</si>
  <si>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</si>
  <si>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</si>
  <si>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</si>
  <si>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</si>
  <si>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</si>
  <si>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</si>
  <si>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</si>
  <si>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</si>
  <si>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</si>
  <si>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</si>
  <si>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</si>
  <si>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</si>
  <si>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</si>
  <si>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</si>
  <si>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</si>
  <si>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</si>
  <si>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</si>
  <si>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</si>
  <si>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</si>
  <si>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</si>
  <si>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</si>
  <si>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</si>
  <si>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</si>
  <si>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</si>
  <si>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</si>
  <si>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</si>
  <si>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</si>
  <si>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</si>
  <si>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</si>
  <si>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</si>
  <si>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</si>
  <si>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</si>
  <si>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</si>
  <si>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</si>
  <si>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</si>
  <si>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</si>
  <si>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</si>
  <si>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</si>
  <si>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</si>
  <si>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</si>
  <si>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</si>
  <si>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</si>
  <si>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</si>
  <si>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</si>
  <si>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</si>
  <si>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</si>
  <si>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</si>
  <si>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</si>
  <si>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</si>
  <si>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</si>
  <si>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</si>
  <si>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</si>
  <si>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</si>
  <si>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</si>
  <si>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</si>
  <si>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</si>
  <si>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</si>
  <si>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</si>
  <si>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</si>
  <si>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</si>
  <si>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</si>
  <si>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</si>
  <si>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</si>
  <si>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</si>
  <si>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</si>
  <si>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</si>
  <si>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</si>
  <si>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</si>
  <si>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</si>
  <si>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</si>
  <si>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</si>
  <si>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</si>
  <si>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</si>
  <si>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</si>
  <si>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</si>
  <si>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</si>
  <si>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</si>
  <si>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</si>
  <si>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</si>
  <si>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</si>
  <si>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</si>
  <si>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</si>
  <si>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</si>
  <si>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</si>
  <si>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</si>
  <si>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</si>
  <si>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</si>
  <si>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</si>
  <si>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</si>
  <si>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</si>
  <si>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</si>
  <si>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</si>
  <si>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</si>
  <si>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</si>
  <si>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</si>
  <si>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</si>
  <si>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</si>
  <si>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</si>
  <si>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</si>
  <si>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</si>
  <si>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</si>
  <si>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</si>
  <si>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</si>
  <si>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</si>
  <si>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</si>
  <si>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</si>
  <si>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</si>
  <si>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</si>
  <si>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</si>
  <si>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</si>
  <si>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</si>
  <si>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</si>
  <si>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</si>
  <si>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</si>
  <si>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</si>
  <si>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</si>
  <si>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</si>
  <si>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</si>
  <si>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</si>
  <si>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</si>
  <si>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</si>
  <si>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</si>
  <si>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</si>
  <si>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</si>
  <si>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</si>
  <si>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</si>
  <si>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</si>
  <si>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</si>
  <si>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</si>
  <si>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</si>
  <si>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</si>
  <si>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</si>
  <si>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</si>
  <si>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</si>
  <si>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</si>
  <si>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</si>
  <si>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</si>
  <si>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</si>
  <si>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</si>
  <si>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</si>
  <si>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</si>
  <si>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</si>
  <si>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</si>
  <si>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</si>
  <si>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</si>
  <si>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</si>
  <si>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</si>
  <si>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</si>
  <si>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</si>
  <si>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</si>
  <si>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</si>
  <si>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</si>
  <si>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</si>
  <si>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</si>
  <si>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</si>
  <si>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</si>
  <si>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</si>
  <si>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</si>
  <si>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</si>
  <si>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</si>
  <si>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</si>
  <si>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</si>
  <si>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</si>
  <si>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</si>
  <si>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</si>
  <si>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</si>
  <si>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</si>
  <si>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</si>
  <si>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</si>
  <si>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</si>
  <si>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</si>
  <si>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</si>
  <si>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</si>
  <si>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</si>
  <si>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</si>
  <si>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</si>
  <si>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</si>
  <si>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</si>
  <si>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</si>
  <si>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</si>
  <si>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</si>
  <si>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</si>
  <si>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</si>
  <si>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</si>
  <si>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</si>
  <si>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</si>
  <si>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</si>
  <si>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</si>
  <si>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</si>
  <si>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</si>
  <si>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</si>
  <si>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</si>
  <si>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</si>
  <si>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</si>
  <si>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</si>
  <si>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</si>
  <si>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</si>
  <si>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</si>
  <si>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</si>
  <si>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</si>
  <si>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</si>
  <si>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</si>
  <si>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</si>
  <si>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</si>
  <si>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</si>
  <si>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</si>
  <si>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</si>
  <si>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</si>
  <si>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</si>
  <si>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</si>
  <si>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</si>
  <si>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</si>
  <si>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</si>
  <si>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</si>
  <si>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</si>
  <si>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</si>
  <si>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</si>
  <si>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</si>
  <si>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</si>
  <si>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</si>
  <si>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</si>
  <si>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</si>
  <si>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</si>
  <si>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</si>
  <si>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</si>
  <si>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</si>
  <si>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</si>
  <si>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</si>
  <si>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</si>
  <si>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</si>
  <si>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</si>
  <si>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</si>
  <si>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</si>
  <si>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</si>
  <si>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</si>
  <si>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</si>
  <si>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</si>
  <si>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</si>
  <si>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</si>
  <si>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</si>
  <si>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</si>
  <si>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</si>
  <si>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</si>
  <si>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</si>
  <si>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</si>
  <si>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</si>
  <si>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</si>
  <si>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</si>
  <si>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</si>
  <si>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</si>
  <si>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</si>
  <si>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</si>
  <si>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</si>
  <si>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</si>
  <si>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</si>
  <si>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</si>
  <si>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</si>
  <si>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</si>
  <si>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</si>
  <si>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</si>
  <si>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</si>
  <si>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</si>
  <si>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</si>
  <si>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</si>
  <si>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</si>
  <si>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</si>
  <si>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</si>
  <si>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</si>
  <si>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</si>
  <si>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</si>
  <si>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</si>
  <si>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</si>
  <si>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</si>
  <si>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</si>
  <si>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</si>
  <si>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</si>
  <si>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</si>
  <si>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</si>
  <si>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</si>
  <si>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</si>
  <si>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</si>
  <si>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</si>
  <si>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</si>
  <si>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</si>
  <si>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</si>
  <si>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</si>
  <si>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</si>
  <si>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</si>
  <si>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</si>
  <si>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</si>
  <si>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</si>
  <si>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</si>
  <si>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</si>
  <si>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</si>
  <si>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</si>
  <si>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</si>
  <si>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</si>
  <si>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</si>
  <si>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</si>
  <si>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</si>
  <si>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</si>
  <si>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</si>
  <si>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</si>
  <si>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</si>
  <si>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</si>
  <si>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</si>
  <si>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</si>
  <si>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</si>
  <si>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</si>
  <si>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</si>
  <si>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</si>
  <si>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</si>
  <si>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</si>
  <si>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</si>
  <si>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</si>
  <si>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</si>
  <si>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</si>
  <si>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</si>
  <si>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</si>
  <si>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</si>
  <si>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</si>
  <si>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</si>
  <si>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</si>
  <si>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</si>
  <si>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</si>
  <si>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</si>
  <si>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</si>
  <si>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</si>
  <si>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</si>
  <si>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 152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</si>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</sst>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5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M2" sqref="M2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778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0" t="s">
        <v>221</v>
      </c>
      <c r="I9" s="480"/>
      <c r="J9" s="480"/>
      <c r="L9" s="480" t="s">
        <v>224</v>
      </c>
      <c r="M9" s="480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779</v>
      </c>
      <c r="B27" s="293">
        <v>8</v>
      </c>
      <c r="C27" s="293">
        <v>5</v>
      </c>
      <c r="E27" s="384" t="s">
        <v>779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780</v>
      </c>
      <c r="B28" s="458">
        <v>8</v>
      </c>
      <c r="C28" s="458">
        <v>5</v>
      </c>
      <c r="E28" s="459" t="s">
        <v>780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1" t="s">
        <v>135</v>
      </c>
      <c r="H46" s="481"/>
      <c r="I46" s="482" t="s">
        <v>136</v>
      </c>
      <c r="J46" s="483"/>
      <c r="K46" s="484" t="s">
        <v>137</v>
      </c>
      <c r="L46" s="485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89" t="s">
        <v>424</v>
      </c>
      <c r="C12" s="490"/>
      <c r="D12" s="491"/>
      <c r="J12" s="486" t="s">
        <v>479</v>
      </c>
      <c r="K12" s="487"/>
      <c r="L12" s="486" t="s">
        <v>480</v>
      </c>
      <c r="M12" s="487"/>
      <c r="N12" s="264"/>
      <c r="O12" s="264" t="s">
        <v>487</v>
      </c>
      <c r="P12" s="264"/>
      <c r="Q12" s="269"/>
      <c r="T12" s="492" t="s">
        <v>438</v>
      </c>
      <c r="U12" s="493"/>
      <c r="V12" s="494"/>
      <c r="W12" s="486" t="s">
        <v>444</v>
      </c>
      <c r="X12" s="487"/>
      <c r="Y12" s="486" t="s">
        <v>446</v>
      </c>
      <c r="Z12" s="487"/>
      <c r="AA12" s="486" t="s">
        <v>449</v>
      </c>
      <c r="AB12" s="487"/>
      <c r="AD12" s="486" t="s">
        <v>444</v>
      </c>
      <c r="AE12" s="487"/>
      <c r="AF12" s="486" t="s">
        <v>446</v>
      </c>
      <c r="AG12" s="487"/>
      <c r="AH12" s="486" t="s">
        <v>449</v>
      </c>
      <c r="AI12" s="487"/>
      <c r="AK12" s="486" t="s">
        <v>486</v>
      </c>
      <c r="AL12" s="487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88" t="s">
        <v>425</v>
      </c>
      <c r="C22" s="488"/>
      <c r="D22" s="488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780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5" t="s">
        <v>439</v>
      </c>
      <c r="C60" s="495"/>
      <c r="D60" s="495"/>
      <c r="E60" s="495"/>
      <c r="F60" s="495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30" workbookViewId="0">
      <selection activeCell="N150" sqref="N15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98" t="s">
        <v>202</v>
      </c>
      <c r="G15" s="499"/>
      <c r="H15" s="500"/>
      <c r="I15" s="498" t="s">
        <v>266</v>
      </c>
      <c r="J15" s="499"/>
      <c r="K15" s="500"/>
      <c r="L15" s="498" t="s">
        <v>277</v>
      </c>
      <c r="M15" s="499"/>
      <c r="N15" s="500"/>
      <c r="O15" s="498" t="s">
        <v>278</v>
      </c>
      <c r="P15" s="499"/>
      <c r="Q15" s="500"/>
      <c r="R15" s="498" t="s">
        <v>279</v>
      </c>
      <c r="S15" s="499"/>
      <c r="T15" s="500"/>
      <c r="U15" s="498" t="s">
        <v>492</v>
      </c>
      <c r="V15" s="499"/>
      <c r="W15" s="500"/>
      <c r="X15" s="498" t="s">
        <v>538</v>
      </c>
      <c r="Y15" s="499"/>
      <c r="Z15" s="500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781</v>
      </c>
      <c r="F31" s="161">
        <v>550</v>
      </c>
      <c r="G31" s="171">
        <f>F31/$B$3</f>
        <v>55</v>
      </c>
      <c r="H31" s="163">
        <f>ROUND(F31/$B$4,2)</f>
        <v>36.67</v>
      </c>
      <c r="I31" s="478">
        <v>600000</v>
      </c>
      <c r="J31" s="171">
        <f>(Table9[[#This Row],[Dis. 1 price (SC or HC)]]/($B$17/$B$3))/$B$3</f>
        <v>100</v>
      </c>
      <c r="K31" s="171">
        <f>Table9[[#This Row],[Dis. 1 price (SC or HC)]]/$B$18</f>
        <v>39.215686274509807</v>
      </c>
      <c r="L31" s="479">
        <v>55</v>
      </c>
      <c r="M31" s="171">
        <f>Table9[[#This Row],[Dis. 2 price (SC or HC)]]/$B$3</f>
        <v>5.5</v>
      </c>
      <c r="N31" s="171">
        <f>Table9[[#This Row],[Dis. 2 price (SC or HC)]]/$B$4</f>
        <v>3.6666666666666665</v>
      </c>
      <c r="O31" s="47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479">
        <v>70</v>
      </c>
      <c r="S31" s="171">
        <f>Table9[[#This Row],[Dis. 4 price (SC or HC)]]/$B$3</f>
        <v>7</v>
      </c>
      <c r="T31" s="171">
        <f>Table9[[#This Row],[Dis. 4 price (SC or HC)]]/$B$4</f>
        <v>4.666666666666667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1" t="s">
        <v>263</v>
      </c>
      <c r="B56" s="501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</row>
    <row r="57" spans="1:15" ht="15" customHeight="1">
      <c r="A57" s="501"/>
      <c r="B57" s="501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782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782</v>
      </c>
      <c r="M84" s="192">
        <f t="shared" si="7"/>
        <v>55</v>
      </c>
      <c r="N84" s="195">
        <f t="shared" si="8"/>
        <v>36.67</v>
      </c>
    </row>
    <row r="85" spans="1:14">
      <c r="A85" s="451" t="s">
        <v>785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783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783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790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790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791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791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792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792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793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793</v>
      </c>
      <c r="M144" s="375">
        <f>K144*S30</f>
        <v>7</v>
      </c>
      <c r="N144" s="376">
        <f>K144*T30</f>
        <v>4.666666666666667</v>
      </c>
    </row>
    <row r="145" spans="1:14">
      <c r="A145" s="445" t="s">
        <v>786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794</v>
      </c>
      <c r="H145" s="370">
        <f>ROUND(F145/J31,4)</f>
        <v>0.01</v>
      </c>
      <c r="I145" s="371">
        <f>ROUND(F145/K31,4)</f>
        <v>2.5499999999999998E-2</v>
      </c>
      <c r="K145" s="208">
        <v>1</v>
      </c>
      <c r="L145" s="367" t="s">
        <v>794</v>
      </c>
      <c r="M145" s="414">
        <f>K145*J31</f>
        <v>100</v>
      </c>
      <c r="N145" s="415">
        <f>K145*K31</f>
        <v>39.215686274509807</v>
      </c>
    </row>
    <row r="146" spans="1:14">
      <c r="A146" s="451" t="s">
        <v>787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795</v>
      </c>
      <c r="H146" s="125">
        <f>ROUND(F146/M31,4)</f>
        <v>0.18179999999999999</v>
      </c>
      <c r="I146" s="132">
        <f>ROUND(F146/N31,4)</f>
        <v>0.2727</v>
      </c>
      <c r="K146" s="208">
        <v>1</v>
      </c>
      <c r="L146" s="131" t="s">
        <v>795</v>
      </c>
      <c r="M146" s="192">
        <f>K146*M31</f>
        <v>5.5</v>
      </c>
      <c r="N146" s="195">
        <f>K146*N31</f>
        <v>3.6666666666666665</v>
      </c>
    </row>
    <row r="147" spans="1:14">
      <c r="A147" s="445" t="s">
        <v>788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796</v>
      </c>
      <c r="H147" s="370">
        <f>ROUND(F147/P31,4)</f>
        <v>0.18179999999999999</v>
      </c>
      <c r="I147" s="371">
        <f>ROUND(F147/Q31,4)</f>
        <v>0.2727</v>
      </c>
      <c r="K147" s="208">
        <v>1</v>
      </c>
      <c r="L147" s="367" t="s">
        <v>796</v>
      </c>
      <c r="M147" s="414">
        <f>K147*P31</f>
        <v>5.5</v>
      </c>
      <c r="N147" s="415">
        <f>K147*Q31</f>
        <v>3.6666666666666665</v>
      </c>
    </row>
    <row r="148" spans="1:14">
      <c r="A148" s="455" t="s">
        <v>789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797</v>
      </c>
      <c r="H148" s="134">
        <f>ROUND(F148/S31,4)</f>
        <v>0.1429</v>
      </c>
      <c r="I148" s="135">
        <f>ROUND(F148/T31,4)</f>
        <v>0.21429999999999999</v>
      </c>
      <c r="K148" s="236">
        <v>1</v>
      </c>
      <c r="L148" s="133" t="s">
        <v>797</v>
      </c>
      <c r="M148" s="196">
        <f>K148*S31</f>
        <v>7</v>
      </c>
      <c r="N148" s="197">
        <f>K148*T31</f>
        <v>4.666666666666667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496" t="s">
        <v>684</v>
      </c>
      <c r="C160" s="497"/>
    </row>
    <row r="161" spans="2:3">
      <c r="B161" s="126" t="s">
        <v>682</v>
      </c>
      <c r="C161" s="439" t="s">
        <v>683</v>
      </c>
    </row>
    <row r="162" spans="2:3">
      <c r="B162" s="440">
        <v>200</v>
      </c>
      <c r="C162" s="441">
        <v>100</v>
      </c>
    </row>
    <row r="163" spans="2:3">
      <c r="B163" s="442" t="s">
        <v>47</v>
      </c>
      <c r="C163" s="456">
        <f>1- (C162/B162)</f>
        <v>0.5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abSelected="1" topLeftCell="A22" workbookViewId="0">
      <selection activeCell="N52" sqref="N5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784</v>
      </c>
      <c r="L17" s="427" t="s">
        <v>798</v>
      </c>
    </row>
    <row r="18" spans="3:12" ht="15.75" thickBot="1">
      <c r="C18" s="426" t="s">
        <v>712</v>
      </c>
      <c r="D18" s="427" t="s">
        <v>564</v>
      </c>
      <c r="J18" s="435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5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5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5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5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5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5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5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5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5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5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5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5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5" t="s">
        <v>580</v>
      </c>
      <c r="K31" s="432" t="s">
        <v>641</v>
      </c>
      <c r="L31" s="427" t="s">
        <v>642</v>
      </c>
    </row>
    <row r="32" spans="3:12" ht="15.75" thickBot="1">
      <c r="J32" s="435" t="s">
        <v>580</v>
      </c>
      <c r="K32" s="432" t="s">
        <v>643</v>
      </c>
      <c r="L32" s="427" t="s">
        <v>644</v>
      </c>
    </row>
    <row r="33" spans="10:12" ht="15.75" thickBot="1">
      <c r="J33" s="435" t="s">
        <v>580</v>
      </c>
      <c r="K33" s="432" t="s">
        <v>645</v>
      </c>
      <c r="L33" s="427" t="s">
        <v>646</v>
      </c>
    </row>
    <row r="34" spans="10:12" ht="15.75" thickBot="1">
      <c r="J34" s="435" t="s">
        <v>580</v>
      </c>
      <c r="K34" s="432" t="s">
        <v>647</v>
      </c>
      <c r="L34" s="427" t="s">
        <v>648</v>
      </c>
    </row>
    <row r="35" spans="10:12" ht="15.75" thickBot="1">
      <c r="J35" s="435" t="s">
        <v>580</v>
      </c>
      <c r="K35" s="432" t="s">
        <v>649</v>
      </c>
      <c r="L35" s="427" t="s">
        <v>650</v>
      </c>
    </row>
    <row r="36" spans="10:12" ht="15.75" thickBot="1">
      <c r="J36" s="435" t="s">
        <v>580</v>
      </c>
      <c r="K36" s="432" t="s">
        <v>651</v>
      </c>
      <c r="L36" s="427" t="s">
        <v>652</v>
      </c>
    </row>
    <row r="37" spans="10:12" ht="15.75" thickBot="1">
      <c r="J37" s="435" t="s">
        <v>580</v>
      </c>
      <c r="K37" s="432" t="s">
        <v>653</v>
      </c>
      <c r="L37" s="427" t="s">
        <v>654</v>
      </c>
    </row>
    <row r="38" spans="10:12" ht="15.75" thickBot="1">
      <c r="J38" s="435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 ht="15.75" thickBot="1">
      <c r="J52" s="437" t="s">
        <v>675</v>
      </c>
      <c r="K52" s="438" t="s">
        <v>680</v>
      </c>
      <c r="L52" s="431" t="s">
        <v>681</v>
      </c>
    </row>
    <row r="53" spans="10:12" ht="15.75" thickBot="1">
      <c r="J53" s="502" t="s">
        <v>799</v>
      </c>
      <c r="K53" s="503" t="s">
        <v>800</v>
      </c>
      <c r="L53" s="504" t="s">
        <v>804</v>
      </c>
    </row>
    <row r="54" spans="10:12" ht="15.75" thickBot="1">
      <c r="J54" s="502" t="s">
        <v>799</v>
      </c>
      <c r="K54" s="503" t="s">
        <v>801</v>
      </c>
      <c r="L54" s="504" t="s">
        <v>805</v>
      </c>
    </row>
    <row r="55" spans="10:12" ht="15.75" thickBot="1">
      <c r="J55" s="502" t="s">
        <v>799</v>
      </c>
      <c r="K55" s="503" t="s">
        <v>802</v>
      </c>
      <c r="L55" s="504" t="s">
        <v>806</v>
      </c>
    </row>
    <row r="56" spans="10:12">
      <c r="J56" s="505" t="s">
        <v>799</v>
      </c>
      <c r="K56" s="506" t="s">
        <v>803</v>
      </c>
      <c r="L56" s="507" t="s">
        <v>807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E4A9B254-DDD8-464F-AF7A-4D112BB6FD8E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72671333-EA01-4E61-9495-0C521CFF4E42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457F4C07-1709-4595-8EC4-6C0DABF04268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2020-04-28T12:54:12Z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