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D60" i="57" l="1"/>
  <c r="D61" i="57"/>
  <c r="C61" i="57"/>
  <c r="C60" i="57"/>
  <c r="N132" i="57" l="1"/>
  <c r="M132" i="57"/>
  <c r="N105" i="57"/>
  <c r="M105" i="57"/>
  <c r="I132" i="57"/>
  <c r="H132" i="57"/>
  <c r="I105" i="57"/>
  <c r="H105" i="57"/>
  <c r="D105" i="57"/>
  <c r="C105" i="57"/>
  <c r="C132" i="57"/>
  <c r="D132" i="57"/>
  <c r="Y28" i="57"/>
  <c r="Y22" i="57"/>
  <c r="V25" i="57"/>
  <c r="V26" i="57"/>
  <c r="M13" i="2" l="1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13" i="2"/>
  <c r="L14" i="2"/>
  <c r="L15" i="2"/>
  <c r="L16" i="2"/>
  <c r="L17" i="2"/>
  <c r="N17" i="2" s="1"/>
  <c r="L18" i="2"/>
  <c r="N18" i="2" s="1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N21" i="2" l="1"/>
  <c r="N20" i="2"/>
  <c r="N25" i="2"/>
  <c r="N13" i="2"/>
  <c r="N15" i="2"/>
  <c r="N19" i="2"/>
  <c r="N16" i="2"/>
  <c r="N23" i="2"/>
  <c r="N22" i="2"/>
  <c r="N24" i="2"/>
  <c r="N30" i="2"/>
  <c r="N28" i="2"/>
  <c r="N27" i="2"/>
  <c r="N31" i="2"/>
  <c r="N29" i="2"/>
  <c r="N26" i="2"/>
  <c r="N14" i="2"/>
  <c r="E12" i="55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8" i="2" l="1"/>
  <c r="G27" i="2"/>
  <c r="H27" i="2"/>
  <c r="I27" i="2"/>
  <c r="G28" i="2"/>
  <c r="H28" i="2"/>
  <c r="I28" i="2"/>
  <c r="G29" i="2"/>
  <c r="H29" i="2"/>
  <c r="I29" i="2"/>
  <c r="G30" i="2"/>
  <c r="H30" i="2"/>
  <c r="I30" i="2"/>
  <c r="G31" i="2"/>
  <c r="H31" i="2"/>
  <c r="I31" i="2"/>
  <c r="M83" i="57" l="1"/>
  <c r="M81" i="57"/>
  <c r="M79" i="57"/>
  <c r="M77" i="57"/>
  <c r="C70" i="57"/>
  <c r="M61" i="57"/>
  <c r="H61" i="57"/>
  <c r="M60" i="57"/>
  <c r="H60" i="57"/>
  <c r="E36" i="57"/>
  <c r="G34" i="57"/>
  <c r="H86" i="57" s="1"/>
  <c r="G33" i="57"/>
  <c r="H85" i="57" s="1"/>
  <c r="G32" i="57"/>
  <c r="H84" i="57" s="1"/>
  <c r="B32" i="57"/>
  <c r="G31" i="57"/>
  <c r="H83" i="57" s="1"/>
  <c r="G30" i="57"/>
  <c r="S29" i="57"/>
  <c r="H136" i="57" s="1"/>
  <c r="P29" i="57"/>
  <c r="H135" i="57" s="1"/>
  <c r="M29" i="57"/>
  <c r="M134" i="57" s="1"/>
  <c r="J29" i="57"/>
  <c r="H133" i="57" s="1"/>
  <c r="G29" i="57"/>
  <c r="H81" i="57" s="1"/>
  <c r="S28" i="57"/>
  <c r="P28" i="57"/>
  <c r="H130" i="57" s="1"/>
  <c r="M28" i="57"/>
  <c r="H129" i="57" s="1"/>
  <c r="J28" i="57"/>
  <c r="H128" i="57" s="1"/>
  <c r="G28" i="57"/>
  <c r="H80" i="57" s="1"/>
  <c r="S27" i="57"/>
  <c r="M127" i="57" s="1"/>
  <c r="P27" i="57"/>
  <c r="M27" i="57"/>
  <c r="H125" i="57" s="1"/>
  <c r="J27" i="57"/>
  <c r="H124" i="57" s="1"/>
  <c r="G27" i="57"/>
  <c r="H79" i="57" s="1"/>
  <c r="H123" i="57"/>
  <c r="S26" i="57"/>
  <c r="H122" i="57" s="1"/>
  <c r="P26" i="57"/>
  <c r="M26" i="57"/>
  <c r="H120" i="57" s="1"/>
  <c r="J26" i="57"/>
  <c r="H119" i="57" s="1"/>
  <c r="G26" i="57"/>
  <c r="M78" i="57" s="1"/>
  <c r="B26" i="57"/>
  <c r="H118" i="57"/>
  <c r="S25" i="57"/>
  <c r="P25" i="57"/>
  <c r="H116" i="57" s="1"/>
  <c r="M25" i="57"/>
  <c r="H115" i="57" s="1"/>
  <c r="J25" i="57"/>
  <c r="H114" i="57" s="1"/>
  <c r="G25" i="57"/>
  <c r="H77" i="57" s="1"/>
  <c r="B25" i="57"/>
  <c r="S24" i="57"/>
  <c r="M113" i="57" s="1"/>
  <c r="P24" i="57"/>
  <c r="M24" i="57"/>
  <c r="H111" i="57" s="1"/>
  <c r="J24" i="57"/>
  <c r="H110" i="57" s="1"/>
  <c r="G24" i="57"/>
  <c r="M76" i="57" s="1"/>
  <c r="B24" i="57"/>
  <c r="S23" i="57"/>
  <c r="M109" i="57" s="1"/>
  <c r="P23" i="57"/>
  <c r="M23" i="57"/>
  <c r="H107" i="57" s="1"/>
  <c r="J23" i="57"/>
  <c r="H106" i="57" s="1"/>
  <c r="G23" i="57"/>
  <c r="H75" i="57" s="1"/>
  <c r="B23" i="57"/>
  <c r="V22" i="57"/>
  <c r="S22" i="57"/>
  <c r="H103" i="57" s="1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B4" i="57" s="1"/>
  <c r="F12" i="57"/>
  <c r="B12" i="57"/>
  <c r="B11" i="57"/>
  <c r="B10" i="57"/>
  <c r="F9" i="57"/>
  <c r="H68" i="57" s="1"/>
  <c r="B9" i="57"/>
  <c r="F8" i="57"/>
  <c r="H67" i="57" s="1"/>
  <c r="B8" i="57"/>
  <c r="F7" i="57"/>
  <c r="G7" i="57" s="1"/>
  <c r="M66" i="57" s="1"/>
  <c r="B7" i="57"/>
  <c r="F4" i="57"/>
  <c r="H63" i="57" s="1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G3" i="57" l="1"/>
  <c r="M62" i="57" s="1"/>
  <c r="H104" i="57"/>
  <c r="C104" i="57"/>
  <c r="M97" i="57"/>
  <c r="M106" i="57"/>
  <c r="M135" i="57"/>
  <c r="W25" i="57"/>
  <c r="Z22" i="57"/>
  <c r="W26" i="57"/>
  <c r="Z28" i="57"/>
  <c r="C100" i="57"/>
  <c r="C107" i="57"/>
  <c r="C115" i="57"/>
  <c r="M120" i="57"/>
  <c r="M124" i="57"/>
  <c r="M133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0" i="57"/>
  <c r="N82" i="57" s="1"/>
  <c r="H3" i="57"/>
  <c r="N62" i="57" s="1"/>
  <c r="I67" i="57"/>
  <c r="M95" i="57"/>
  <c r="C111" i="57"/>
  <c r="M123" i="57"/>
  <c r="M111" i="57"/>
  <c r="C84" i="57"/>
  <c r="M99" i="57"/>
  <c r="M114" i="57"/>
  <c r="C125" i="57"/>
  <c r="M84" i="57"/>
  <c r="M125" i="57"/>
  <c r="G8" i="57"/>
  <c r="M67" i="57" s="1"/>
  <c r="M70" i="57"/>
  <c r="M85" i="57"/>
  <c r="M100" i="57"/>
  <c r="M115" i="57"/>
  <c r="M128" i="57"/>
  <c r="B51" i="57"/>
  <c r="C68" i="57" s="1"/>
  <c r="M71" i="57"/>
  <c r="C86" i="57"/>
  <c r="M101" i="57"/>
  <c r="M116" i="57"/>
  <c r="C129" i="57"/>
  <c r="M73" i="57"/>
  <c r="M86" i="57"/>
  <c r="M103" i="57"/>
  <c r="M118" i="57"/>
  <c r="M129" i="57"/>
  <c r="M75" i="57"/>
  <c r="M87" i="57"/>
  <c r="M104" i="57"/>
  <c r="C119" i="57"/>
  <c r="M130" i="57"/>
  <c r="M91" i="57"/>
  <c r="M119" i="57"/>
  <c r="C92" i="57"/>
  <c r="H12" i="57"/>
  <c r="N64" i="57" s="1"/>
  <c r="C80" i="57"/>
  <c r="M92" i="57"/>
  <c r="M107" i="57"/>
  <c r="M122" i="57"/>
  <c r="C136" i="57"/>
  <c r="B18" i="57"/>
  <c r="N26" i="57" s="1"/>
  <c r="M80" i="57"/>
  <c r="M93" i="57"/>
  <c r="M110" i="57"/>
  <c r="C123" i="57"/>
  <c r="M136" i="57"/>
  <c r="M69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2" i="57"/>
  <c r="H19" i="57"/>
  <c r="H31" i="57"/>
  <c r="T26" i="57"/>
  <c r="T24" i="57"/>
  <c r="B52" i="57"/>
  <c r="D68" i="57" s="1"/>
  <c r="T23" i="57"/>
  <c r="Q21" i="57"/>
  <c r="H17" i="57"/>
  <c r="H29" i="57"/>
  <c r="T27" i="57"/>
  <c r="T22" i="57"/>
  <c r="N18" i="57"/>
  <c r="T25" i="57"/>
  <c r="K21" i="57"/>
  <c r="H65" i="57"/>
  <c r="N41" i="57"/>
  <c r="C65" i="57" s="1"/>
  <c r="H13" i="57"/>
  <c r="N65" i="57" s="1"/>
  <c r="M131" i="57"/>
  <c r="H131" i="57"/>
  <c r="C131" i="57"/>
  <c r="G13" i="57"/>
  <c r="M65" i="57" s="1"/>
  <c r="M72" i="57"/>
  <c r="H72" i="57"/>
  <c r="C72" i="57"/>
  <c r="H108" i="57"/>
  <c r="C108" i="57"/>
  <c r="T28" i="57"/>
  <c r="H20" i="57"/>
  <c r="I63" i="57"/>
  <c r="M108" i="57"/>
  <c r="H89" i="57"/>
  <c r="C89" i="57"/>
  <c r="Q28" i="57"/>
  <c r="N27" i="57"/>
  <c r="K23" i="57"/>
  <c r="K17" i="57"/>
  <c r="K26" i="57"/>
  <c r="K24" i="57"/>
  <c r="K22" i="57"/>
  <c r="K29" i="57"/>
  <c r="N20" i="57"/>
  <c r="N61" i="57"/>
  <c r="Q23" i="57"/>
  <c r="N21" i="57"/>
  <c r="M82" i="57"/>
  <c r="H82" i="57"/>
  <c r="C82" i="57"/>
  <c r="M121" i="57"/>
  <c r="H121" i="57"/>
  <c r="C121" i="57"/>
  <c r="Q25" i="57"/>
  <c r="B37" i="57"/>
  <c r="D62" i="57" s="1"/>
  <c r="H126" i="57"/>
  <c r="C126" i="57"/>
  <c r="M126" i="57"/>
  <c r="Q27" i="57"/>
  <c r="H112" i="57"/>
  <c r="C112" i="57"/>
  <c r="M112" i="57"/>
  <c r="M98" i="57"/>
  <c r="H98" i="57"/>
  <c r="C98" i="57"/>
  <c r="H8" i="57"/>
  <c r="N67" i="57" s="1"/>
  <c r="M102" i="57"/>
  <c r="H102" i="57"/>
  <c r="C102" i="57"/>
  <c r="M117" i="57"/>
  <c r="H117" i="57"/>
  <c r="C117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9" i="57"/>
  <c r="C113" i="57"/>
  <c r="C127" i="57"/>
  <c r="C134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9" i="57"/>
  <c r="H113" i="57"/>
  <c r="H127" i="57"/>
  <c r="H134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6" i="57"/>
  <c r="C110" i="57"/>
  <c r="C114" i="57"/>
  <c r="C116" i="57"/>
  <c r="C118" i="57"/>
  <c r="C120" i="57"/>
  <c r="C122" i="57"/>
  <c r="C124" i="57"/>
  <c r="C128" i="57"/>
  <c r="C130" i="57"/>
  <c r="C133" i="57"/>
  <c r="C135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I82" i="57" l="1"/>
  <c r="D82" i="57"/>
  <c r="K20" i="57"/>
  <c r="I94" i="57" s="1"/>
  <c r="K27" i="57"/>
  <c r="N124" i="57" s="1"/>
  <c r="E37" i="57"/>
  <c r="N28" i="57"/>
  <c r="K28" i="57"/>
  <c r="N25" i="57"/>
  <c r="I115" i="57" s="1"/>
  <c r="Q26" i="57"/>
  <c r="N121" i="57" s="1"/>
  <c r="N23" i="57"/>
  <c r="N107" i="57" s="1"/>
  <c r="K25" i="57"/>
  <c r="D114" i="57" s="1"/>
  <c r="K18" i="57"/>
  <c r="D89" i="57" s="1"/>
  <c r="N29" i="57"/>
  <c r="I134" i="57" s="1"/>
  <c r="N24" i="57"/>
  <c r="K19" i="57"/>
  <c r="N22" i="57"/>
  <c r="N19" i="57"/>
  <c r="I61" i="57"/>
  <c r="Q22" i="57"/>
  <c r="Q24" i="57"/>
  <c r="C139" i="57"/>
  <c r="B141" i="57" s="1"/>
  <c r="D95" i="57"/>
  <c r="N95" i="57"/>
  <c r="I95" i="57"/>
  <c r="D71" i="57"/>
  <c r="N71" i="57"/>
  <c r="I71" i="57"/>
  <c r="N84" i="57"/>
  <c r="I84" i="57"/>
  <c r="D84" i="57"/>
  <c r="D106" i="57"/>
  <c r="N106" i="57"/>
  <c r="I106" i="57"/>
  <c r="I72" i="57"/>
  <c r="N72" i="57"/>
  <c r="D72" i="57"/>
  <c r="N127" i="57"/>
  <c r="I127" i="57"/>
  <c r="D127" i="57"/>
  <c r="D77" i="57"/>
  <c r="N77" i="57"/>
  <c r="I77" i="57"/>
  <c r="D128" i="57"/>
  <c r="N128" i="57"/>
  <c r="I128" i="57"/>
  <c r="D115" i="57"/>
  <c r="I121" i="57"/>
  <c r="D121" i="57"/>
  <c r="D81" i="57"/>
  <c r="N81" i="57"/>
  <c r="I81" i="57"/>
  <c r="N123" i="57"/>
  <c r="I123" i="57"/>
  <c r="D123" i="57"/>
  <c r="I74" i="57"/>
  <c r="N74" i="57"/>
  <c r="D74" i="57"/>
  <c r="D116" i="57"/>
  <c r="N116" i="57"/>
  <c r="I116" i="57"/>
  <c r="D87" i="57"/>
  <c r="N87" i="57"/>
  <c r="I87" i="57"/>
  <c r="D103" i="57"/>
  <c r="N103" i="57"/>
  <c r="I103" i="57"/>
  <c r="D133" i="57"/>
  <c r="N133" i="57"/>
  <c r="I133" i="57"/>
  <c r="I104" i="57"/>
  <c r="N104" i="57"/>
  <c r="D104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9" i="57"/>
  <c r="N129" i="57"/>
  <c r="D129" i="57"/>
  <c r="I90" i="57"/>
  <c r="N90" i="57"/>
  <c r="D90" i="57"/>
  <c r="D135" i="57"/>
  <c r="N135" i="57"/>
  <c r="I135" i="57"/>
  <c r="D118" i="57"/>
  <c r="N118" i="57"/>
  <c r="I118" i="57"/>
  <c r="D126" i="57"/>
  <c r="N126" i="57"/>
  <c r="I126" i="57"/>
  <c r="I100" i="57"/>
  <c r="N100" i="57"/>
  <c r="D100" i="57"/>
  <c r="I125" i="57"/>
  <c r="N125" i="57"/>
  <c r="D125" i="57"/>
  <c r="N76" i="57"/>
  <c r="I76" i="57"/>
  <c r="D76" i="57"/>
  <c r="I131" i="57"/>
  <c r="N131" i="57"/>
  <c r="D131" i="57"/>
  <c r="N136" i="57"/>
  <c r="I136" i="57"/>
  <c r="D136" i="57"/>
  <c r="I96" i="57"/>
  <c r="N96" i="57"/>
  <c r="D96" i="57"/>
  <c r="D108" i="57"/>
  <c r="N108" i="57"/>
  <c r="I108" i="57"/>
  <c r="D110" i="57"/>
  <c r="N110" i="57"/>
  <c r="I110" i="57"/>
  <c r="D130" i="57"/>
  <c r="N130" i="57"/>
  <c r="I130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1" i="57"/>
  <c r="N111" i="57"/>
  <c r="D111" i="57"/>
  <c r="N92" i="57"/>
  <c r="I92" i="57"/>
  <c r="D92" i="57"/>
  <c r="N98" i="57"/>
  <c r="I98" i="57"/>
  <c r="D98" i="57"/>
  <c r="N119" i="57"/>
  <c r="I119" i="57"/>
  <c r="D119" i="57"/>
  <c r="D97" i="57"/>
  <c r="N97" i="57"/>
  <c r="I97" i="57"/>
  <c r="N113" i="57"/>
  <c r="I113" i="57"/>
  <c r="D113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9" i="57"/>
  <c r="N109" i="57"/>
  <c r="D109" i="57"/>
  <c r="D120" i="57"/>
  <c r="N120" i="57"/>
  <c r="I120" i="57"/>
  <c r="D112" i="57"/>
  <c r="N112" i="57"/>
  <c r="I112" i="57"/>
  <c r="D124" i="57"/>
  <c r="I124" i="57"/>
  <c r="I117" i="57"/>
  <c r="N117" i="57"/>
  <c r="D117" i="57"/>
  <c r="D122" i="57"/>
  <c r="N122" i="57"/>
  <c r="I122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I114" i="57" l="1"/>
  <c r="N114" i="57"/>
  <c r="N89" i="57"/>
  <c r="N115" i="57"/>
  <c r="D94" i="57"/>
  <c r="D134" i="57"/>
  <c r="D107" i="57"/>
  <c r="N94" i="57"/>
  <c r="N134" i="57"/>
  <c r="I107" i="57"/>
  <c r="I102" i="57"/>
  <c r="N102" i="57"/>
  <c r="D102" i="57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D139" i="57" l="1"/>
  <c r="C83" i="55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D38" i="2" l="1"/>
  <c r="Q47" i="2" l="1"/>
  <c r="Q59" i="2"/>
  <c r="Q71" i="2"/>
  <c r="Q83" i="2"/>
  <c r="Q95" i="2"/>
  <c r="Q107" i="2"/>
  <c r="Q119" i="2"/>
  <c r="Q61" i="2"/>
  <c r="Q85" i="2"/>
  <c r="Q109" i="2"/>
  <c r="Q52" i="2"/>
  <c r="Q76" i="2"/>
  <c r="Q124" i="2"/>
  <c r="Q89" i="2"/>
  <c r="Q57" i="2"/>
  <c r="Q69" i="2"/>
  <c r="Q117" i="2"/>
  <c r="Q82" i="2"/>
  <c r="Q48" i="2"/>
  <c r="Q60" i="2"/>
  <c r="Q72" i="2"/>
  <c r="Q84" i="2"/>
  <c r="Q96" i="2"/>
  <c r="Q108" i="2"/>
  <c r="Q120" i="2"/>
  <c r="Q49" i="2"/>
  <c r="Q73" i="2"/>
  <c r="Q97" i="2"/>
  <c r="Q121" i="2"/>
  <c r="Q88" i="2"/>
  <c r="Q112" i="2"/>
  <c r="Q65" i="2"/>
  <c r="Q113" i="2"/>
  <c r="Q81" i="2"/>
  <c r="Q58" i="2"/>
  <c r="Q94" i="2"/>
  <c r="Q50" i="2"/>
  <c r="Q62" i="2"/>
  <c r="Q74" i="2"/>
  <c r="Q86" i="2"/>
  <c r="Q98" i="2"/>
  <c r="Q110" i="2"/>
  <c r="Q122" i="2"/>
  <c r="Q63" i="2"/>
  <c r="Q75" i="2"/>
  <c r="Q87" i="2"/>
  <c r="Q99" i="2"/>
  <c r="Q111" i="2"/>
  <c r="Q123" i="2"/>
  <c r="Q64" i="2"/>
  <c r="Q100" i="2"/>
  <c r="Q53" i="2"/>
  <c r="Q77" i="2"/>
  <c r="Q125" i="2"/>
  <c r="Q105" i="2"/>
  <c r="Q70" i="2"/>
  <c r="Q106" i="2"/>
  <c r="Q51" i="2"/>
  <c r="Q101" i="2"/>
  <c r="Q54" i="2"/>
  <c r="Q66" i="2"/>
  <c r="Q78" i="2"/>
  <c r="Q90" i="2"/>
  <c r="Q102" i="2"/>
  <c r="Q114" i="2"/>
  <c r="Q126" i="2"/>
  <c r="Q55" i="2"/>
  <c r="Q67" i="2"/>
  <c r="Q79" i="2"/>
  <c r="Q91" i="2"/>
  <c r="Q103" i="2"/>
  <c r="Q115" i="2"/>
  <c r="Q56" i="2"/>
  <c r="Q68" i="2"/>
  <c r="Q80" i="2"/>
  <c r="Q92" i="2"/>
  <c r="Q104" i="2"/>
  <c r="Q116" i="2"/>
  <c r="Q93" i="2"/>
  <c r="Q46" i="2"/>
  <c r="Q118" i="2"/>
  <c r="G26" i="2"/>
  <c r="H26" i="2"/>
  <c r="I26" i="2"/>
  <c r="G25" i="2" l="1"/>
  <c r="H25" i="2"/>
  <c r="I25" i="2"/>
  <c r="G24" i="2" l="1"/>
  <c r="H24" i="2"/>
  <c r="I24" i="2"/>
  <c r="G23" i="2"/>
  <c r="I48" i="2" s="1"/>
  <c r="H23" i="2"/>
  <c r="I23" i="2"/>
  <c r="F41" i="2"/>
  <c r="I38" i="2"/>
  <c r="G13" i="2"/>
  <c r="I14" i="2"/>
  <c r="I13" i="2"/>
  <c r="M94" i="2" l="1"/>
  <c r="M120" i="2"/>
  <c r="M108" i="2"/>
  <c r="M96" i="2"/>
  <c r="M119" i="2"/>
  <c r="M125" i="2"/>
  <c r="M113" i="2"/>
  <c r="M101" i="2"/>
  <c r="M123" i="2"/>
  <c r="M104" i="2"/>
  <c r="M109" i="2"/>
  <c r="M118" i="2"/>
  <c r="M106" i="2"/>
  <c r="M111" i="2"/>
  <c r="M99" i="2"/>
  <c r="M102" i="2"/>
  <c r="M124" i="2"/>
  <c r="M112" i="2"/>
  <c r="M100" i="2"/>
  <c r="M97" i="2"/>
  <c r="M117" i="2"/>
  <c r="M105" i="2"/>
  <c r="M114" i="2"/>
  <c r="M122" i="2"/>
  <c r="M110" i="2"/>
  <c r="M98" i="2"/>
  <c r="M115" i="2"/>
  <c r="M103" i="2"/>
  <c r="M116" i="2"/>
  <c r="M121" i="2"/>
  <c r="M126" i="2"/>
  <c r="M95" i="2"/>
  <c r="M107" i="2"/>
  <c r="I94" i="2"/>
  <c r="I116" i="2"/>
  <c r="I104" i="2"/>
  <c r="I100" i="2"/>
  <c r="I105" i="2"/>
  <c r="I121" i="2"/>
  <c r="I109" i="2"/>
  <c r="I97" i="2"/>
  <c r="I122" i="2"/>
  <c r="I126" i="2"/>
  <c r="I114" i="2"/>
  <c r="I102" i="2"/>
  <c r="I95" i="2"/>
  <c r="I119" i="2"/>
  <c r="I107" i="2"/>
  <c r="I124" i="2"/>
  <c r="I117" i="2"/>
  <c r="I103" i="2"/>
  <c r="I120" i="2"/>
  <c r="I108" i="2"/>
  <c r="I96" i="2"/>
  <c r="I101" i="2"/>
  <c r="I110" i="2"/>
  <c r="I125" i="2"/>
  <c r="I113" i="2"/>
  <c r="I123" i="2"/>
  <c r="I111" i="2"/>
  <c r="I99" i="2"/>
  <c r="I112" i="2"/>
  <c r="I98" i="2"/>
  <c r="I115" i="2"/>
  <c r="I118" i="2"/>
  <c r="I106" i="2"/>
  <c r="H94" i="2"/>
  <c r="H95" i="2"/>
  <c r="H121" i="2"/>
  <c r="H109" i="2"/>
  <c r="H97" i="2"/>
  <c r="H110" i="2"/>
  <c r="H115" i="2"/>
  <c r="H96" i="2"/>
  <c r="H126" i="2"/>
  <c r="H114" i="2"/>
  <c r="H102" i="2"/>
  <c r="H112" i="2"/>
  <c r="H100" i="2"/>
  <c r="H122" i="2"/>
  <c r="H119" i="2"/>
  <c r="H107" i="2"/>
  <c r="H124" i="2"/>
  <c r="H105" i="2"/>
  <c r="H120" i="2"/>
  <c r="H125" i="2"/>
  <c r="H113" i="2"/>
  <c r="H101" i="2"/>
  <c r="H116" i="2"/>
  <c r="H108" i="2"/>
  <c r="H118" i="2"/>
  <c r="H106" i="2"/>
  <c r="H104" i="2"/>
  <c r="H117" i="2"/>
  <c r="H123" i="2"/>
  <c r="H111" i="2"/>
  <c r="H99" i="2"/>
  <c r="H98" i="2"/>
  <c r="H103" i="2"/>
  <c r="I75" i="2"/>
  <c r="I80" i="2"/>
  <c r="I86" i="2"/>
  <c r="I93" i="2"/>
  <c r="I89" i="2"/>
  <c r="I85" i="2"/>
  <c r="I81" i="2"/>
  <c r="I77" i="2"/>
  <c r="I84" i="2"/>
  <c r="I87" i="2"/>
  <c r="I82" i="2"/>
  <c r="I88" i="2"/>
  <c r="I83" i="2"/>
  <c r="I78" i="2"/>
  <c r="I92" i="2"/>
  <c r="I76" i="2"/>
  <c r="I90" i="2"/>
  <c r="I91" i="2"/>
  <c r="I79" i="2"/>
  <c r="M90" i="2"/>
  <c r="M86" i="2"/>
  <c r="M82" i="2"/>
  <c r="M78" i="2"/>
  <c r="M75" i="2"/>
  <c r="M91" i="2"/>
  <c r="M87" i="2"/>
  <c r="M93" i="2"/>
  <c r="M89" i="2"/>
  <c r="M85" i="2"/>
  <c r="M81" i="2"/>
  <c r="M77" i="2"/>
  <c r="M92" i="2"/>
  <c r="M88" i="2"/>
  <c r="M84" i="2"/>
  <c r="M80" i="2"/>
  <c r="M76" i="2"/>
  <c r="M79" i="2"/>
  <c r="M83" i="2"/>
  <c r="H93" i="2"/>
  <c r="H90" i="2"/>
  <c r="H80" i="2"/>
  <c r="H75" i="2"/>
  <c r="H91" i="2"/>
  <c r="H89" i="2"/>
  <c r="H87" i="2"/>
  <c r="H85" i="2"/>
  <c r="H83" i="2"/>
  <c r="H81" i="2"/>
  <c r="H79" i="2"/>
  <c r="H77" i="2"/>
  <c r="H92" i="2"/>
  <c r="H88" i="2"/>
  <c r="H86" i="2"/>
  <c r="H84" i="2"/>
  <c r="H82" i="2"/>
  <c r="H78" i="2"/>
  <c r="H76" i="2"/>
  <c r="H73" i="2"/>
  <c r="H69" i="2"/>
  <c r="H65" i="2"/>
  <c r="H61" i="2"/>
  <c r="H57" i="2"/>
  <c r="H72" i="2"/>
  <c r="H68" i="2"/>
  <c r="H64" i="2"/>
  <c r="H60" i="2"/>
  <c r="H56" i="2"/>
  <c r="H54" i="2"/>
  <c r="H52" i="2"/>
  <c r="H50" i="2"/>
  <c r="H74" i="2"/>
  <c r="H70" i="2"/>
  <c r="H66" i="2"/>
  <c r="H62" i="2"/>
  <c r="H58" i="2"/>
  <c r="H51" i="2"/>
  <c r="H55" i="2"/>
  <c r="H49" i="2"/>
  <c r="H67" i="2"/>
  <c r="H59" i="2"/>
  <c r="H71" i="2"/>
  <c r="H63" i="2"/>
  <c r="H48" i="2"/>
  <c r="H53" i="2"/>
  <c r="H47" i="2"/>
  <c r="H46" i="2"/>
  <c r="H41" i="2"/>
  <c r="G41" i="2"/>
  <c r="J94" i="2" l="1"/>
  <c r="J123" i="2"/>
  <c r="J111" i="2"/>
  <c r="J99" i="2"/>
  <c r="J107" i="2"/>
  <c r="J116" i="2"/>
  <c r="J104" i="2"/>
  <c r="J114" i="2"/>
  <c r="J102" i="2"/>
  <c r="J105" i="2"/>
  <c r="J121" i="2"/>
  <c r="J109" i="2"/>
  <c r="J97" i="2"/>
  <c r="J126" i="2"/>
  <c r="J95" i="2"/>
  <c r="J100" i="2"/>
  <c r="J110" i="2"/>
  <c r="J115" i="2"/>
  <c r="J103" i="2"/>
  <c r="J96" i="2"/>
  <c r="J118" i="2"/>
  <c r="J122" i="2"/>
  <c r="J120" i="2"/>
  <c r="J108" i="2"/>
  <c r="J112" i="2"/>
  <c r="J117" i="2"/>
  <c r="J98" i="2"/>
  <c r="J125" i="2"/>
  <c r="J113" i="2"/>
  <c r="J101" i="2"/>
  <c r="J106" i="2"/>
  <c r="J119" i="2"/>
  <c r="J124" i="2"/>
  <c r="L94" i="2"/>
  <c r="L125" i="2"/>
  <c r="L113" i="2"/>
  <c r="L101" i="2"/>
  <c r="L119" i="2"/>
  <c r="L124" i="2"/>
  <c r="L118" i="2"/>
  <c r="L106" i="2"/>
  <c r="L116" i="2"/>
  <c r="L104" i="2"/>
  <c r="L114" i="2"/>
  <c r="L100" i="2"/>
  <c r="L123" i="2"/>
  <c r="L111" i="2"/>
  <c r="L99" i="2"/>
  <c r="L109" i="2"/>
  <c r="L95" i="2"/>
  <c r="L107" i="2"/>
  <c r="L117" i="2"/>
  <c r="L105" i="2"/>
  <c r="L108" i="2"/>
  <c r="L96" i="2"/>
  <c r="L121" i="2"/>
  <c r="L97" i="2"/>
  <c r="L126" i="2"/>
  <c r="L102" i="2"/>
  <c r="L122" i="2"/>
  <c r="L110" i="2"/>
  <c r="L98" i="2"/>
  <c r="L115" i="2"/>
  <c r="L103" i="2"/>
  <c r="L120" i="2"/>
  <c r="L112" i="2"/>
  <c r="J47" i="2"/>
  <c r="J90" i="2"/>
  <c r="J82" i="2"/>
  <c r="J76" i="2"/>
  <c r="J75" i="2"/>
  <c r="J78" i="2"/>
  <c r="J93" i="2"/>
  <c r="J91" i="2"/>
  <c r="J89" i="2"/>
  <c r="J87" i="2"/>
  <c r="J85" i="2"/>
  <c r="J83" i="2"/>
  <c r="J81" i="2"/>
  <c r="J79" i="2"/>
  <c r="J77" i="2"/>
  <c r="J92" i="2"/>
  <c r="J88" i="2"/>
  <c r="J86" i="2"/>
  <c r="J84" i="2"/>
  <c r="J80" i="2"/>
  <c r="L92" i="2"/>
  <c r="L90" i="2"/>
  <c r="L88" i="2"/>
  <c r="L86" i="2"/>
  <c r="L84" i="2"/>
  <c r="L82" i="2"/>
  <c r="L80" i="2"/>
  <c r="L78" i="2"/>
  <c r="L76" i="2"/>
  <c r="L75" i="2"/>
  <c r="L93" i="2"/>
  <c r="L91" i="2"/>
  <c r="L89" i="2"/>
  <c r="L87" i="2"/>
  <c r="L85" i="2"/>
  <c r="L83" i="2"/>
  <c r="L81" i="2"/>
  <c r="L79" i="2"/>
  <c r="L77" i="2"/>
  <c r="J46" i="2"/>
  <c r="L73" i="2"/>
  <c r="L69" i="2"/>
  <c r="L65" i="2"/>
  <c r="L61" i="2"/>
  <c r="L57" i="2"/>
  <c r="L48" i="2"/>
  <c r="L62" i="2"/>
  <c r="L51" i="2"/>
  <c r="L72" i="2"/>
  <c r="L68" i="2"/>
  <c r="L64" i="2"/>
  <c r="L60" i="2"/>
  <c r="L56" i="2"/>
  <c r="L54" i="2"/>
  <c r="L52" i="2"/>
  <c r="L50" i="2"/>
  <c r="L49" i="2"/>
  <c r="L71" i="2"/>
  <c r="L67" i="2"/>
  <c r="L63" i="2"/>
  <c r="L59" i="2"/>
  <c r="L74" i="2"/>
  <c r="L66" i="2"/>
  <c r="L58" i="2"/>
  <c r="L53" i="2"/>
  <c r="L70" i="2"/>
  <c r="L55" i="2"/>
  <c r="J74" i="2"/>
  <c r="J70" i="2"/>
  <c r="J66" i="2"/>
  <c r="J62" i="2"/>
  <c r="J58" i="2"/>
  <c r="J51" i="2"/>
  <c r="J73" i="2"/>
  <c r="J69" i="2"/>
  <c r="J65" i="2"/>
  <c r="J61" i="2"/>
  <c r="J57" i="2"/>
  <c r="J53" i="2"/>
  <c r="J72" i="2"/>
  <c r="J68" i="2"/>
  <c r="J64" i="2"/>
  <c r="J60" i="2"/>
  <c r="J56" i="2"/>
  <c r="J54" i="2"/>
  <c r="J52" i="2"/>
  <c r="J50" i="2"/>
  <c r="J48" i="2"/>
  <c r="J49" i="2"/>
  <c r="J55" i="2"/>
  <c r="J71" i="2"/>
  <c r="J67" i="2"/>
  <c r="J63" i="2"/>
  <c r="J59" i="2"/>
  <c r="L46" i="2"/>
  <c r="L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K94" i="2" l="1"/>
  <c r="K118" i="2"/>
  <c r="K106" i="2"/>
  <c r="K112" i="2"/>
  <c r="K123" i="2"/>
  <c r="K111" i="2"/>
  <c r="K99" i="2"/>
  <c r="K109" i="2"/>
  <c r="K97" i="2"/>
  <c r="K126" i="2"/>
  <c r="K100" i="2"/>
  <c r="K117" i="2"/>
  <c r="K116" i="2"/>
  <c r="K104" i="2"/>
  <c r="K121" i="2"/>
  <c r="K102" i="2"/>
  <c r="K124" i="2"/>
  <c r="K122" i="2"/>
  <c r="K110" i="2"/>
  <c r="K98" i="2"/>
  <c r="K113" i="2"/>
  <c r="K101" i="2"/>
  <c r="K114" i="2"/>
  <c r="K119" i="2"/>
  <c r="K105" i="2"/>
  <c r="K115" i="2"/>
  <c r="K103" i="2"/>
  <c r="K95" i="2"/>
  <c r="K107" i="2"/>
  <c r="K120" i="2"/>
  <c r="K108" i="2"/>
  <c r="K96" i="2"/>
  <c r="K125" i="2"/>
  <c r="K92" i="2"/>
  <c r="K76" i="2"/>
  <c r="K82" i="2"/>
  <c r="K84" i="2"/>
  <c r="K93" i="2"/>
  <c r="K89" i="2"/>
  <c r="K85" i="2"/>
  <c r="K81" i="2"/>
  <c r="K77" i="2"/>
  <c r="K88" i="2"/>
  <c r="K80" i="2"/>
  <c r="K75" i="2"/>
  <c r="K78" i="2"/>
  <c r="K90" i="2"/>
  <c r="K91" i="2"/>
  <c r="K87" i="2"/>
  <c r="K83" i="2"/>
  <c r="K79" i="2"/>
  <c r="K86" i="2"/>
  <c r="M56" i="2"/>
  <c r="M68" i="2"/>
  <c r="M54" i="2"/>
  <c r="M50" i="2"/>
  <c r="M73" i="2"/>
  <c r="M74" i="2"/>
  <c r="M47" i="2"/>
  <c r="M57" i="2"/>
  <c r="M69" i="2"/>
  <c r="M62" i="2"/>
  <c r="M55" i="2"/>
  <c r="M67" i="2"/>
  <c r="M58" i="2"/>
  <c r="M70" i="2"/>
  <c r="M72" i="2"/>
  <c r="M61" i="2"/>
  <c r="M52" i="2"/>
  <c r="M65" i="2"/>
  <c r="M59" i="2"/>
  <c r="M71" i="2"/>
  <c r="M53" i="2"/>
  <c r="M49" i="2"/>
  <c r="M60" i="2"/>
  <c r="M66" i="2"/>
  <c r="M63" i="2"/>
  <c r="M48" i="2"/>
  <c r="M64" i="2"/>
  <c r="M51" i="2"/>
  <c r="M46" i="2"/>
  <c r="I66" i="2"/>
  <c r="I71" i="2"/>
  <c r="I52" i="2"/>
  <c r="I55" i="2"/>
  <c r="I67" i="2"/>
  <c r="I58" i="2"/>
  <c r="I59" i="2"/>
  <c r="I72" i="2"/>
  <c r="I51" i="2"/>
  <c r="I56" i="2"/>
  <c r="I68" i="2"/>
  <c r="I54" i="2"/>
  <c r="I50" i="2"/>
  <c r="I47" i="2"/>
  <c r="I70" i="2"/>
  <c r="I53" i="2"/>
  <c r="I60" i="2"/>
  <c r="I57" i="2"/>
  <c r="I69" i="2"/>
  <c r="I46" i="2"/>
  <c r="I49" i="2"/>
  <c r="I74" i="2"/>
  <c r="I63" i="2"/>
  <c r="I65" i="2"/>
  <c r="I61" i="2"/>
  <c r="I73" i="2"/>
  <c r="I62" i="2"/>
  <c r="I64" i="2"/>
  <c r="K61" i="2"/>
  <c r="K73" i="2"/>
  <c r="K47" i="2"/>
  <c r="K46" i="2"/>
  <c r="K65" i="2"/>
  <c r="K70" i="2"/>
  <c r="K59" i="2"/>
  <c r="K62" i="2"/>
  <c r="K74" i="2"/>
  <c r="K54" i="2"/>
  <c r="K50" i="2"/>
  <c r="K49" i="2"/>
  <c r="K48" i="2"/>
  <c r="K71" i="2"/>
  <c r="K63" i="2"/>
  <c r="K55" i="2"/>
  <c r="K60" i="2"/>
  <c r="K64" i="2"/>
  <c r="K53" i="2"/>
  <c r="K66" i="2"/>
  <c r="K67" i="2"/>
  <c r="K51" i="2"/>
  <c r="K56" i="2"/>
  <c r="K68" i="2"/>
  <c r="K52" i="2"/>
  <c r="K57" i="2"/>
  <c r="K69" i="2"/>
  <c r="K58" i="2"/>
  <c r="K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<sst xmlns="http://schemas.openxmlformats.org/spreadsheetml/2006/main" count="1366" uniqueCount="548">
  <si>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</si>
  <si>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</si>
  <si>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</si>
  <si>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</si>
  <si>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</si>
  <si>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</si>
  <si>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</si>
  <si>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</si>
  <si>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</si>
  <si>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</si>
  <si>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</si>
  <si>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</si>
  <si>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</si>
  <si>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</si>
  <si>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</si>
  <si>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</si>
  <si>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</si>
  <si>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</si>
  <si>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</si>
  <si>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</si>
  <si>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</si>
  <si>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</si>
  <si>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</si>
  <si>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</si>
  <si>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</si>
  <si>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</si>
  <si>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</si>
  <si>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</si>
  <si>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</si>
  <si>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</si>
  <si>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</si>
  <si>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</si>
  <si>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</si>
  <si>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</si>
  <si>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</si>
  <si>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</si>
  <si>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</si>
  <si>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</si>
  <si>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</si>
  <si>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</si>
  <si>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</si>
  <si>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</si>
  <si>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</si>
  <si>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</si>
  <si>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</si>
  <si>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</si>
  <si>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</si>
  <si>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</si>
  <si>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</si>
  <si>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</si>
  <si>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</si>
  <si>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</si>
  <si>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</si>
  <si>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</si>
  <si>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</si>
  <si>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</si>
  <si>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</si>
  <si>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</si>
  <si>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</si>
  <si>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</si>
  <si>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</si>
  <si>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</si>
  <si>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</si>
  <si>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</si>
  <si>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</si>
  <si>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</si>
  <si>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</si>
  <si>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</si>
  <si>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</si>
  <si>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</si>
  <si>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</si>
  <si>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</si>
  <si>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</si>
  <si>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</si>
  <si>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</si>
  <si>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</si>
  <si>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</si>
  <si>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</si>
  <si>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</si>
  <si>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</si>
  <si>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</si>
  <si>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</si>
  <si>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</si>
  <si>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</si>
  <si>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</si>
  <si>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</si>
  <si>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</si>
  <si>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</si>
  <si>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</si>
  <si>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</si>
  <si>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</si>
  <si>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</si>
  <si>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</si>
  <si>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</si>
  <si>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</si>
  <si>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</si>
  <si>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</si>
  <si>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</si>
  <si>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</si>
  <si>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</si>
  <si>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</si>
  <si>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</si>
  <si>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</si>
  <si>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</si>
  <si>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</si>
  <si>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</si>
  <si>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</si>
  <si>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</si>
  <si>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</si>
  <si>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</si>
  <si>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</si>
  <si>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</si>
  <si>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</si>
  <si>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</si>
  <si>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</si>
  <si>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</si>
  <si>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</si>
  <si>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</si>
  <si>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</si>
  <si>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</si>
  <si>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</si>
  <si>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</si>
  <si>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</si>
  <si>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</si>
  <si>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</si>
  <si>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</si>
  <si>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</si>
  <si>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</si>
  <si>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</si>
  <si>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</si>
  <si>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</si>
  <si>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</si>
  <si>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</si>
  <si>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</si>
  <si>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</si>
  <si>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</si>
  <si>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</si>
  <si>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</si>
  <si>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</si>
  <si>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</si>
  <si>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</si>
  <si>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</si>
  <si>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</si>
  <si>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</si>
  <si>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</si>
  <si>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</si>
  <si>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</si>
  <si>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</si>
  <si>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</si>
  <si>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</si>
  <si>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</si>
  <si>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</si>
  <si>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</si>
  <si>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</si>
  <si>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</si>
  <si>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</si>
  <si>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</si>
  <si>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</si>
  <si>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</si>
  <si>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</si>
  <si>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</si>
  <si>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</si>
  <si>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</si>
  <si>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</si>
  <si>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</si>
  <si>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</si>
  <si>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</si>
  <si>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</si>
  <si>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</si>
  <si>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</si>
  <si>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</si>
  <si>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</si>
  <si>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</si>
  <si>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</si>
  <si>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</si>
  <si>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</si>
  <si>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</si>
  <si>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</si>
  <si>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</si>
  <si>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</si>
  <si>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</si>
  <si>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</si>
  <si>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</si>
  <si>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</si>
  <si>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</si>
  <si>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</si>
  <si>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</si>
  <si>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</si>
  <si>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</si>
  <si>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</si>
  <si>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</si>
  <si>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</si>
  <si>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</si>
  <si>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</si>
  <si>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</si>
  <si>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</si>
  <si>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</si>
  <si>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</si>
  <si>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</si>
  <si>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</si>
  <si>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</si>
  <si>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</si>
  <si>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</si>
  <si>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</si>
  <si>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</si>
  <si>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</si>
  <si>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</si>
  <si>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</si>
  <si>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</si>
  <si>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</si>
  <si>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</si>
  <si>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</si>
  <si>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</si>
  <si>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</si>
  <si>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</si>
  <si>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</si>
  <si>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</si>
  <si>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</si>
  <si>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</si>
  <si>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</si>
  <si>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</si>
  <si>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</si>
  <si>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</si>
  <si>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</si>
  <si>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</si>
  <si>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</si>
  <si>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</si>
  <si>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</si>
  <si>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</si>
  <si>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</si>
  <si>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</si>
  <si>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</si>
  <si>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</si>
  <si>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</si>
  <si>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</si>
  <si>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</si>
  <si>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</si>
  <si>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</si>
  <si>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</si>
  <si>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</si>
  <si>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</si>
  <si>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</si>
  <si>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</si>
  <si>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</si>
  <si>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</si>
  <si>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</si>
  <si>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</si>
  <si>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</si>
  <si>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</si>
  <si>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</si>
  <si>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</si>
  <si>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</si>
  <si>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</si>
  <si>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</si>
  <si>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</si>
  <si>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</si>
  <si>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</si>
  <si>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</si>
  <si>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</si>
  <si>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</si>
  <si>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</si>
  <si>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</si>
  <si>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</si>
  <si>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</si>
  <si>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</si>
  <si>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</si>
  <si>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</si>
  <si>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</si>
  <si>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</si>
  <si>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</si>
  <si>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</si>
  <si>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</si>
  <si>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</si>
  <si>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</si>
  <si>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</si>
  <si>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</si>
  <si>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</si>
  <si>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</si>
  <si>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</si>
  <si>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</si>
  <si>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</si>
  <si>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</si>
  <si>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</si>
  <si>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</si>
  <si>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</si>
  <si>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</si>
  <si>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</si>
  <si>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</si>
  <si>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</si>
  <si>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</si>
  <si>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</si>
  <si>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</si>
  <si>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</si>
  <si>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</si>
  <si>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</si>
  <si>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</si>
  <si>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</si>
  <si>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</si>
  <si>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</si>
  <si>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</si>
  <si>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</si>
  <si>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</si>
  <si>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</si>
  <si>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</si>
  <si>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</si>
  <si>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</si>
  <si>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</si>
  <si>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</si>
  <si>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</si>
  <si>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</si>
  <si>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</si>
  <si>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</si>
  <si>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</si>
  <si>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</si>
  <si>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</si>
  <si>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</si>
  <si>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</si>
  <si>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</si>
  <si>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</si>
  <si>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</si>
  <si>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</si>
  <si>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</si>
  <si>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</si>
  <si>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</si>
  <si>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</si>
  <si>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</si>
  <si>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</si>
  <si>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</si>
  <si>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</si>
  <si>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</si>
  <si>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</si>
  <si>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</si>
  <si>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</si>
  <si>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</si>
  <si>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</si>
  <si>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</si>
  <si>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</si>
  <si>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</si>
  <si>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</si>
  <si>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</si>
  <si>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</si>
  <si>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</si>
  <si>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</si>
  <si>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</si>
  <si>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</si>
  <si>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</si>
  <si>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</si>
  <si>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</si>
  <si>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</si>
  <si>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</si>
  <si>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</si>
  <si>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</si>
  <si>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</si>
  <si>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</si>
  <si>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</si>
  <si>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</si>
  <si>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</si>
  <si>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</si>
  <si>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</si>
  <si>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</si>
  <si>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</si>
  <si>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</si>
  <si>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</si>
  <si>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</si>
  <si>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</si>
  <si>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</si>
  <si>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</si>
  <si>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</si>
  <si>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</si>
  <si>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</si>
  <si>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</si>
  <si>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</si>
  <si>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</si>
  <si>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</si>
  <si>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</si>
  <si>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</si>
  <si>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</si>
  <si>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</si>
  <si>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</si>
  <si>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</si>
  <si>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</si>
  <si>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</si>
  <si>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</si>
  <si>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</si>
  <si>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</si>
  <si>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</si>
  <si>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</si>
  <si>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</si>
  <si>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</si>
  <si>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</si>
  <si>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</si>
  <si>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</si>
  <si>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</si>
  <si>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</si>
  <si>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</si>
  <si>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</si>
  <si>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</si>
  <si>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</si>
  <si>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</si>
  <si>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</si>
  <si>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</si>
  <si>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</si>
  <si>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</si>
  <si>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</si>
  <si>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</si>
  <si>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</si>
  <si>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</si>
  <si>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</si>
  <si>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</si>
  <si>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</si>
  <si>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</si>
  <si>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</si>
  <si>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</si>
  <si>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</si>
  <si>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</si>
  <si>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</si>
  <si>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</si>
  <si>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</si>
  <si>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</si>
  <si>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</si>
  <si>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</si>
  <si>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</si>
  <si>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</si>
  <si>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</si>
  <si>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</si>
  <si>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</si>
  <si>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</si>
  <si>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</si>
  <si>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</si>
  <si>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</si>
  <si>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</si>
  <si>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</si>
  <si>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</si>
  <si>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</si>
  <si>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</si>
  <si>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</si>
  <si>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</si>
  <si>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</si>
  <si>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</si>
  <si>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</si>
  <si>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</si>
  <si>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</si>
  <si>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</si>
  <si>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</si>
  <si>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</si>
  <si>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</si>
  <si>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</si>
  <si>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</si>
  <si>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</si>
  <si>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</si>
  <si>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</si>
  <si>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</si>
  <si>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</si>
  <si>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</si>
  <si>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</si>
  <si>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</si>
  <si>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</si>
  <si>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</si>
  <si>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</si>
  <si>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</si>
  <si>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</si>
  <si>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</si>
  <si>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</si>
  <si>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</si>
  <si>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</si>
  <si>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</si>
  <si>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</si>
  <si>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</si>
  <si>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</si>
  <si>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</si>
  <si>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</si>
  <si>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</si>
  <si>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</si>
  <si>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</si>
  <si>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</si>
  <si>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</si>
  <si>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</si>
  <si>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</si>
  <si>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</si>
  <si>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</si>
  <si>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</si>
  <si>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</si>
  <si>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</si>
  <si>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</si>
  <si>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</si>
  <si>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</si>
  <si>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</si>
  <si>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</si>
  <si>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</si>
  <si>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</si>
  <si>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</si>
  <si>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</si>
  <si>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</si>
  <si>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</si>
  <si>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</si>
  <si>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</si>
  <si>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</si>
  <si>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</si>
  <si>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</si>
  <si>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</si>
  <si>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</si>
  <si>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</si>
  <si>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</si>
  <si>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</si>
  <si>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</si>
  <si>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</si>
  <si>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</si>
  <si>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</si>
  <si>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</si>
  <si>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</si>
  <si>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</si>
  <si>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</si>
  <si>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</si>
  <si>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</si>
  <si>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</si>
  <si>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</si>
  <si>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</si>
  <si>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</si>
  <si>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</si>
  <si>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</si>
  <si>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</si>
  <si>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</si>
  <si>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</si>
  <si>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</si>
  <si>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</si>
  <si>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</si>
  <si>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</si>
  <si>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</si>
  <si>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</si>
  <si>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</si>
  <si>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</si>
  <si>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</si>
  <si>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</si>
  <si>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</si>
  <si>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</si>
  <si>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</si>
  <si>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</si>
  <si>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</si>
  <si>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</si>
  <si>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epic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</si>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</sst>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39" borderId="0" xfId="0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140</xdr:row>
          <xdr:rowOff>76200</xdr:rowOff>
        </xdr:from>
        <xdr:to>
          <xdr:col>3</xdr:col>
          <xdr:colOff>647700</xdr:colOff>
          <xdr:row>142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140</xdr:row>
          <xdr:rowOff>76200</xdr:rowOff>
        </xdr:from>
        <xdr:to>
          <xdr:col>6</xdr:col>
          <xdr:colOff>1390650</xdr:colOff>
          <xdr:row>142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17" dataDxfId="216">
  <autoFilter ref="A6:C20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12" dataDxfId="211">
  <autoFilter ref="A3:U17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183" dataDxfId="182">
  <autoFilter ref="A61:T75"/>
  <tableColumns count="20">
    <tableColumn id="1" name="Dragon ID / Step XP per Level" dataDxfId="181"/>
    <tableColumn id="2" name="1" dataDxfId="180">
      <calculatedColumnFormula>IF(OFFSET(F31,$A62,0)="","",ROUND(SUM(OFFSET($F31:F31,$A62,0)),0))</calculatedColumnFormula>
    </tableColumn>
    <tableColumn id="3" name="2" dataDxfId="179">
      <calculatedColumnFormula>IF(OFFSET(G31,$A62,0)="","",ROUND(SUM(OFFSET($F31:G31,$A62,0)),0))</calculatedColumnFormula>
    </tableColumn>
    <tableColumn id="4" name="3" dataDxfId="178">
      <calculatedColumnFormula>IF(OFFSET(H31,$A62,0)="","",ROUND(SUM(OFFSET($F31:H31,$A62,0)),0))</calculatedColumnFormula>
    </tableColumn>
    <tableColumn id="5" name="4" dataDxfId="177">
      <calculatedColumnFormula>IF(OFFSET(I31,$A62,0)="","",ROUND(SUM(OFFSET($F31:I31,$A62,0)),0))</calculatedColumnFormula>
    </tableColumn>
    <tableColumn id="6" name="5" dataDxfId="176">
      <calculatedColumnFormula>IF(OFFSET(J31,$A62,0)="","",ROUND(SUM(OFFSET($F31:J31,$A62,0)),0))</calculatedColumnFormula>
    </tableColumn>
    <tableColumn id="7" name="6" dataDxfId="175">
      <calculatedColumnFormula>IF(OFFSET(K31,$A62,0)="","",ROUND(SUM(OFFSET($F31:K31,$A62,0)),0))</calculatedColumnFormula>
    </tableColumn>
    <tableColumn id="8" name="7" dataDxfId="174">
      <calculatedColumnFormula>IF(OFFSET(L31,$A62,0)="","",ROUND(SUM(OFFSET($F31:L31,$A62,0)),0))</calculatedColumnFormula>
    </tableColumn>
    <tableColumn id="9" name="8" dataDxfId="173">
      <calculatedColumnFormula>IF(OFFSET(M31,$A62,0)="","",ROUND(SUM(OFFSET($F31:M31,$A62,0)),0))</calculatedColumnFormula>
    </tableColumn>
    <tableColumn id="10" name="9" dataDxfId="172">
      <calculatedColumnFormula>IF(OFFSET(N31,$A62,0)="","",ROUND(SUM(OFFSET($F31:N31,$A62,0)),0))</calculatedColumnFormula>
    </tableColumn>
    <tableColumn id="11" name="10" dataDxfId="171">
      <calculatedColumnFormula>IF(OFFSET(O31,$A62,0)="","",ROUND(SUM(OFFSET($F31:O31,$A62,0)),0))</calculatedColumnFormula>
    </tableColumn>
    <tableColumn id="12" name="11" dataDxfId="170">
      <calculatedColumnFormula>IF(OFFSET(P31,$A62,0)="","",ROUND(SUM(OFFSET($F31:P31,$A62,0)),0))</calculatedColumnFormula>
    </tableColumn>
    <tableColumn id="13" name="12" dataDxfId="169">
      <calculatedColumnFormula>IF(OFFSET(Q31,$A62,0)="","",ROUND(SUM(OFFSET($F31:Q31,$A62,0)),0))</calculatedColumnFormula>
    </tableColumn>
    <tableColumn id="14" name="13" dataDxfId="168">
      <calculatedColumnFormula>IF(OFFSET(R31,$A62,0)="","",ROUND(SUM(OFFSET($F31:R31,$A62,0)),0))</calculatedColumnFormula>
    </tableColumn>
    <tableColumn id="15" name="14" dataDxfId="167">
      <calculatedColumnFormula>IF(OFFSET(S31,$A62,0)="","",ROUND(SUM(OFFSET($F31:S31,$A62,0)),0))</calculatedColumnFormula>
    </tableColumn>
    <tableColumn id="16" name="15" dataDxfId="166">
      <calculatedColumnFormula>IF(OFFSET(T31,$A62,0)="","",ROUND(SUM(OFFSET($F31:T31,$A62,0)),0))</calculatedColumnFormula>
    </tableColumn>
    <tableColumn id="17" name="16" dataDxfId="165">
      <calculatedColumnFormula>IF(OFFSET(U31,$A62,0)="","",ROUND(SUM(OFFSET($F31:U31,$A62,0)),0))</calculatedColumnFormula>
    </tableColumn>
    <tableColumn id="18" name="17" dataDxfId="164">
      <calculatedColumnFormula>IF(OFFSET(V31,$A62,0)="","",ROUND(SUM(OFFSET($F31:V31,$A62,0)),0))</calculatedColumnFormula>
    </tableColumn>
    <tableColumn id="19" name="18" dataDxfId="163">
      <calculatedColumnFormula>IF(OFFSET(W31,$A62,0)="","",ROUND(SUM(OFFSET($F31:W31,$A62,0)),0))</calculatedColumnFormula>
    </tableColumn>
    <tableColumn id="20" name="19" dataDxfId="162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161" dataDxfId="160">
  <autoFilter ref="A78:C92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1" totalsRowShown="0" headerRowDxfId="156" dataDxfId="154" headerRowBorderDxfId="155">
  <autoFilter ref="E12:N31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136" dataDxfId="134" headerRowBorderDxfId="135" tableBorderDxfId="133">
  <autoFilter ref="A12:C31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Q126" totalsRowShown="0" headerRowDxfId="129" headerRowBorderDxfId="128" tableBorderDxfId="127">
  <autoFilter ref="B45:Q126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CONCATENATE(ROUND((F46*$F$41)*(1-$I$38),0), " to ",ROUND((G46*$F$41)*(1-$I$38),0))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122">
      <calculatedColumnFormula>CONCATENATE(ROUND((F46*$G$41)*(1-$I$38),0), " to ",ROUND((G46*$G$41)*(1-$I$38),0))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121">
      <calculatedColumnFormula>CONCATENATE(ROUND((F46*$H$41)*(1-$I$38),0), " to ",ROUND((G46*$H$41)*(1-$I$38),0))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IF(P46="",NOT(OR(N46&gt;$D$38,O46&lt;$D$38)),AND(NOT(OR(N46&gt;$D$38,O46&lt;$D$38)),P46=$E$36))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111" headerRowBorderDxfId="110" tableBorderDxfId="109">
  <autoFilter ref="G13:AL32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/$C$37,0)</calculatedColumnFormula>
    </tableColumn>
    <tableColumn id="13" name="LEAGUES GEMS" dataDxfId="87">
      <calculatedColumnFormula>ROUND((INDEX(Table12[AVG GEMS],MATCH(Table6[[#This Row],[LEAGUE]],Table12[LEAGUE],0))) /$C$36,2)</calculatedColumnFormula>
    </tableColumn>
    <tableColumn id="14" name="MISSIONS COINS" dataDxfId="86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/$C$37,0)</calculatedColumnFormula>
    </tableColumn>
    <tableColumn id="25" name="LEAGUES GEMS NEW" dataDxfId="80">
      <calculatedColumnFormula>ROUND((INDEX(Table12[AVG GEMS NEW],MATCH(Table6[[#This Row],[LEAGUE]],Table12[LEAGUE],0))) / $C$37,2)</calculatedColumnFormula>
    </tableColumn>
    <tableColumn id="26" name="MISSIONS COINS NEW" dataDxfId="79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68" headerRowBorderDxfId="67" tableBorderDxfId="66">
  <autoFilter ref="B39:F49"/>
  <tableColumns count="5">
    <tableColumn id="1" name="LEAGUE" dataDxfId="65"/>
    <tableColumn id="2" name="AVG COINS" dataDxfId="64">
      <calculatedColumnFormula>SUM(F61:F65)/100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60" dataDxfId="58" headerRowBorderDxfId="59" tableBorderDxfId="57">
  <autoFilter ref="B60:J110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47" dataDxfId="46">
  <autoFilter ref="B113:E116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4" totalsRowShown="0" headerRowDxfId="27" tableBorderDxfId="26">
  <autoFilter ref="E16:Z34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3" tableBorderDxfId="2">
  <autoFilter ref="A31:B32"/>
  <tableColumns count="2">
    <tableColumn id="1" name="price HC" dataDxfId="1"/>
    <tableColumn id="2" name="Price $" dataDxfId="0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N4" sqref="N4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workbookViewId="0">
      <selection activeCell="G16" sqref="G16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14" t="s">
        <v>221</v>
      </c>
      <c r="I9" s="414"/>
      <c r="J9" s="414"/>
      <c r="L9" s="414" t="s">
        <v>224</v>
      </c>
      <c r="M9" s="414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176</v>
      </c>
      <c r="B26" s="97"/>
      <c r="C26" s="97"/>
      <c r="D26" t="s">
        <v>227</v>
      </c>
    </row>
    <row r="27" spans="1:25" x14ac:dyDescent="0.25">
      <c r="A27" s="1"/>
      <c r="B27" s="1"/>
      <c r="C27" s="82" t="s">
        <v>83</v>
      </c>
      <c r="D27" s="82" t="s">
        <v>226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175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6"/>
  <sheetViews>
    <sheetView topLeftCell="A20" workbookViewId="0">
      <selection activeCell="N39" sqref="N3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411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409">
        <f>COUNTIFS(Table8[MIN TIER],"&lt;="&amp;missionsDragonRelativeMetrics[[#This Row],[Tier]],Table8[MAX TIER],"&gt;="&amp;missionsDragonRelativeMetrics[[#This Row],[Tier]],Table8[DRAGON],"="&amp;"")</f>
        <v>14</v>
      </c>
      <c r="M1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410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409">
        <f>COUNTIFS(Table8[MIN TIER],"&lt;="&amp;missionsDragonRelativeMetrics[[#This Row],[Tier]],Table8[MAX TIER],"&gt;="&amp;missionsDragonRelativeMetrics[[#This Row],[Tier]],Table8[DRAGON],"="&amp;"")</f>
        <v>25</v>
      </c>
      <c r="M1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410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409">
        <f>COUNTIFS(Table8[MIN TIER],"&lt;="&amp;missionsDragonRelativeMetrics[[#This Row],[Tier]],Table8[MAX TIER],"&gt;="&amp;missionsDragonRelativeMetrics[[#This Row],[Tier]],Table8[DRAGON],"="&amp;"")</f>
        <v>25</v>
      </c>
      <c r="M1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410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409">
        <f>COUNTIFS(Table8[MIN TIER],"&lt;="&amp;missionsDragonRelativeMetrics[[#This Row],[Tier]],Table8[MAX TIER],"&gt;="&amp;missionsDragonRelativeMetrics[[#This Row],[Tier]],Table8[DRAGON],"="&amp;"")</f>
        <v>34</v>
      </c>
      <c r="M1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410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409">
        <f>COUNTIFS(Table8[MIN TIER],"&lt;="&amp;missionsDragonRelativeMetrics[[#This Row],[Tier]],Table8[MAX TIER],"&gt;="&amp;missionsDragonRelativeMetrics[[#This Row],[Tier]],Table8[DRAGON],"="&amp;"")</f>
        <v>34</v>
      </c>
      <c r="M1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410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409">
        <f>COUNTIFS(Table8[MIN TIER],"&lt;="&amp;missionsDragonRelativeMetrics[[#This Row],[Tier]],Table8[MAX TIER],"&gt;="&amp;missionsDragonRelativeMetrics[[#This Row],[Tier]],Table8[DRAGON],"="&amp;"")</f>
        <v>34</v>
      </c>
      <c r="M1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410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409">
        <f>COUNTIFS(Table8[MIN TIER],"&lt;="&amp;missionsDragonRelativeMetrics[[#This Row],[Tier]],Table8[MAX TIER],"&gt;="&amp;missionsDragonRelativeMetrics[[#This Row],[Tier]],Table8[DRAGON],"="&amp;"")</f>
        <v>38</v>
      </c>
      <c r="M1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410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409">
        <f>COUNTIFS(Table8[MIN TIER],"&lt;="&amp;missionsDragonRelativeMetrics[[#This Row],[Tier]],Table8[MAX TIER],"&gt;="&amp;missionsDragonRelativeMetrics[[#This Row],[Tier]],Table8[DRAGON],"="&amp;"")</f>
        <v>38</v>
      </c>
      <c r="M2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410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409">
        <f>COUNTIFS(Table8[MIN TIER],"&lt;="&amp;missionsDragonRelativeMetrics[[#This Row],[Tier]],Table8[MAX TIER],"&gt;="&amp;missionsDragonRelativeMetrics[[#This Row],[Tier]],Table8[DRAGON],"="&amp;"")</f>
        <v>38</v>
      </c>
      <c r="M2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410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409">
        <f>COUNTIFS(Table8[MIN TIER],"&lt;="&amp;missionsDragonRelativeMetrics[[#This Row],[Tier]],Table8[MAX TIER],"&gt;="&amp;missionsDragonRelativeMetrics[[#This Row],[Tier]],Table8[DRAGON],"="&amp;"")</f>
        <v>34</v>
      </c>
      <c r="M22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410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409">
        <f>COUNTIFS(Table8[MIN TIER],"&lt;="&amp;missionsDragonRelativeMetrics[[#This Row],[Tier]],Table8[MAX TIER],"&gt;="&amp;missionsDragonRelativeMetrics[[#This Row],[Tier]],Table8[DRAGON],"="&amp;"")</f>
        <v>34</v>
      </c>
      <c r="M2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410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409">
        <f>COUNTIFS(Table8[MIN TIER],"&lt;="&amp;missionsDragonRelativeMetrics[[#This Row],[Tier]],Table8[MAX TIER],"&gt;="&amp;missionsDragonRelativeMetrics[[#This Row],[Tier]],Table8[DRAGON],"="&amp;"")</f>
        <v>34</v>
      </c>
      <c r="M2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410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409">
        <f>COUNTIFS(Table8[MIN TIER],"&lt;="&amp;missionsDragonRelativeMetrics[[#This Row],[Tier]],Table8[MAX TIER],"&gt;="&amp;missionsDragonRelativeMetrics[[#This Row],[Tier]],Table8[DRAGON],"="&amp;"")</f>
        <v>34</v>
      </c>
      <c r="M2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410">
        <f>missionsDragonRelativeMetrics[[#This Row],[General Missions]]+missionsDragonRelativeMetrics[[#This Row],[Dedicated Missions]]</f>
        <v>34</v>
      </c>
    </row>
    <row r="26" spans="1:14" x14ac:dyDescent="0.25">
      <c r="A26" s="406" t="s">
        <v>525</v>
      </c>
      <c r="B26" s="293">
        <v>8</v>
      </c>
      <c r="C26" s="293">
        <v>5</v>
      </c>
      <c r="E26" s="406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409">
        <f>COUNTIFS(Table8[MIN TIER],"&lt;="&amp;missionsDragonRelativeMetrics[[#This Row],[Tier]],Table8[MAX TIER],"&gt;="&amp;missionsDragonRelativeMetrics[[#This Row],[Tier]],Table8[DRAGON],"="&amp;"")</f>
        <v>34</v>
      </c>
      <c r="M2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410">
        <f>missionsDragonRelativeMetrics[[#This Row],[General Missions]]+missionsDragonRelativeMetrics[[#This Row],[Dedicated Missions]]</f>
        <v>34</v>
      </c>
    </row>
    <row r="27" spans="1:14" x14ac:dyDescent="0.25">
      <c r="A27" s="259" t="s">
        <v>406</v>
      </c>
      <c r="B27" s="293">
        <v>8.5</v>
      </c>
      <c r="C27" s="293">
        <v>6</v>
      </c>
      <c r="E27" s="259" t="s">
        <v>406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409">
        <f>COUNTIFS(Table8[MIN TIER],"&lt;="&amp;missionsDragonRelativeMetrics[[#This Row],[Tier]],Table8[MAX TIER],"&gt;="&amp;missionsDragonRelativeMetrics[[#This Row],[Tier]],Table8[DRAGON],"="&amp;"")</f>
        <v>34</v>
      </c>
      <c r="M2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7" s="410">
        <f>missionsDragonRelativeMetrics[[#This Row],[General Missions]]+missionsDragonRelativeMetrics[[#This Row],[Dedicated Missions]]</f>
        <v>42</v>
      </c>
    </row>
    <row r="28" spans="1:14" x14ac:dyDescent="0.25">
      <c r="A28" s="259" t="s">
        <v>407</v>
      </c>
      <c r="B28" s="293">
        <v>8.5</v>
      </c>
      <c r="C28" s="293">
        <v>6</v>
      </c>
      <c r="E28" s="406" t="s">
        <v>407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409">
        <f>COUNTIFS(Table8[MIN TIER],"&lt;="&amp;missionsDragonRelativeMetrics[[#This Row],[Tier]],Table8[MAX TIER],"&gt;="&amp;missionsDragonRelativeMetrics[[#This Row],[Tier]],Table8[DRAGON],"="&amp;"")</f>
        <v>34</v>
      </c>
      <c r="M2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410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408</v>
      </c>
      <c r="B29" s="293">
        <v>8.5</v>
      </c>
      <c r="C29" s="293">
        <v>6</v>
      </c>
      <c r="E29" s="406" t="s">
        <v>408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409">
        <f>COUNTIFS(Table8[MIN TIER],"&lt;="&amp;missionsDragonRelativeMetrics[[#This Row],[Tier]],Table8[MAX TIER],"&gt;="&amp;missionsDragonRelativeMetrics[[#This Row],[Tier]],Table8[DRAGON],"="&amp;"")</f>
        <v>34</v>
      </c>
      <c r="M2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10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409</v>
      </c>
      <c r="B30" s="293">
        <v>8.5</v>
      </c>
      <c r="C30" s="293">
        <v>6</v>
      </c>
      <c r="E30" s="406" t="s">
        <v>409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409">
        <f>COUNTIFS(Table8[MIN TIER],"&lt;="&amp;missionsDragonRelativeMetrics[[#This Row],[Tier]],Table8[MAX TIER],"&gt;="&amp;missionsDragonRelativeMetrics[[#This Row],[Tier]],Table8[DRAGON],"="&amp;"")</f>
        <v>34</v>
      </c>
      <c r="M3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10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410</v>
      </c>
      <c r="B31" s="293">
        <v>8.5</v>
      </c>
      <c r="C31" s="293">
        <v>6</v>
      </c>
      <c r="E31" s="260" t="s">
        <v>410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409">
        <f>COUNTIFS(Table8[MIN TIER],"&lt;="&amp;missionsDragonRelativeMetrics[[#This Row],[Tier]],Table8[MAX TIER],"&gt;="&amp;missionsDragonRelativeMetrics[[#This Row],[Tier]],Table8[DRAGON],"="&amp;"")</f>
        <v>34</v>
      </c>
      <c r="M3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1" s="410">
        <f>missionsDragonRelativeMetrics[[#This Row],[General Missions]]+missionsDragonRelativeMetrics[[#This Row],[Dedicated Missions]]</f>
        <v>34</v>
      </c>
    </row>
    <row r="32" spans="1:14" x14ac:dyDescent="0.25">
      <c r="C32" s="1"/>
    </row>
    <row r="33" spans="1:17" x14ac:dyDescent="0.25">
      <c r="C33" s="1"/>
      <c r="D33" s="1"/>
      <c r="E33" s="100" t="s">
        <v>411</v>
      </c>
    </row>
    <row r="34" spans="1:17" x14ac:dyDescent="0.25">
      <c r="D34" s="1"/>
    </row>
    <row r="35" spans="1:17" x14ac:dyDescent="0.25">
      <c r="A35" s="299" t="s">
        <v>139</v>
      </c>
      <c r="B35" s="339" t="s">
        <v>138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7" x14ac:dyDescent="0.25">
      <c r="A36" s="343" t="b">
        <v>1</v>
      </c>
      <c r="B36" s="342">
        <v>0.7</v>
      </c>
      <c r="E36" s="239" t="s">
        <v>97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7" x14ac:dyDescent="0.25">
      <c r="D37" s="339" t="s">
        <v>499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7" x14ac:dyDescent="0.25">
      <c r="D38" s="340">
        <f>INDEX(Table1[Dragon Tier],MATCH(E36,Table1[Dragon],0))</f>
        <v>2</v>
      </c>
      <c r="E38" s="340">
        <f>INDEX(Table1[QuantityModifier],MATCH(E36,Table1[Dragon],0))</f>
        <v>2.5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7" x14ac:dyDescent="0.25">
      <c r="E41" s="339" t="s">
        <v>107</v>
      </c>
      <c r="F41" s="340">
        <f>$E$38+F38</f>
        <v>2.5499999999999998</v>
      </c>
      <c r="G41" s="340">
        <f>$E$38+G38</f>
        <v>2.6</v>
      </c>
      <c r="H41" s="340">
        <f>$E$38+H38</f>
        <v>2.7</v>
      </c>
      <c r="I41" t="s">
        <v>411</v>
      </c>
    </row>
    <row r="44" spans="1:17" x14ac:dyDescent="0.25">
      <c r="G44" s="415" t="s">
        <v>135</v>
      </c>
      <c r="H44" s="415"/>
      <c r="I44" s="416" t="s">
        <v>136</v>
      </c>
      <c r="J44" s="417"/>
      <c r="K44" s="418" t="s">
        <v>137</v>
      </c>
      <c r="L44" s="419"/>
    </row>
    <row r="45" spans="1:17" x14ac:dyDescent="0.25">
      <c r="B45" s="114" t="s">
        <v>536</v>
      </c>
      <c r="C45" s="112" t="s">
        <v>129</v>
      </c>
      <c r="D45" s="112" t="s">
        <v>130</v>
      </c>
      <c r="E45" s="112" t="s">
        <v>140</v>
      </c>
      <c r="F45" s="112" t="s">
        <v>133</v>
      </c>
      <c r="G45" s="112" t="s">
        <v>134</v>
      </c>
      <c r="H45" s="113" t="s">
        <v>141</v>
      </c>
      <c r="I45" s="114" t="s">
        <v>142</v>
      </c>
      <c r="J45" s="113" t="s">
        <v>173</v>
      </c>
      <c r="K45" s="114" t="s">
        <v>177</v>
      </c>
      <c r="L45" s="113" t="s">
        <v>178</v>
      </c>
      <c r="M45" s="114" t="s">
        <v>174</v>
      </c>
      <c r="N45" s="338" t="s">
        <v>497</v>
      </c>
      <c r="O45" s="346" t="s">
        <v>498</v>
      </c>
      <c r="P45" s="407" t="s">
        <v>420</v>
      </c>
      <c r="Q45" s="114" t="s">
        <v>520</v>
      </c>
    </row>
    <row r="46" spans="1:17" x14ac:dyDescent="0.25">
      <c r="B46" s="102">
        <v>1</v>
      </c>
      <c r="C46" t="s">
        <v>0</v>
      </c>
      <c r="D46" s="198" t="s">
        <v>131</v>
      </c>
      <c r="E46" t="s">
        <v>132</v>
      </c>
      <c r="F46" s="102">
        <v>600</v>
      </c>
      <c r="G46" s="102">
        <v>650</v>
      </c>
      <c r="H46" t="str">
        <f t="shared" ref="H46:H74" si="0">CONCATENATE(ROUND((F46*$F$41)*(1-$I$38),0), " to ",ROUND((G46*$F$41)*(1-$I$38),0))</f>
        <v>1530 to 1658</v>
      </c>
      <c r="I46" t="str">
        <f>CONCATENATE(INDEX(missionsDragonRelativeMetrics[Easy Mission Reward],MATCH($E$36,missionsDragonRelativeMetrics[Dragon],0)), " coins")</f>
        <v>7000 coins</v>
      </c>
      <c r="J46" t="str">
        <f t="shared" ref="J46:J74" si="1">CONCATENATE(ROUND((F46*$G$41)*(1-$I$38),0), " to ",ROUND((G46*$G$41)*(1-$I$38),0))</f>
        <v>1560 to 1690</v>
      </c>
      <c r="K46" t="str">
        <f>CONCATENATE(INDEX(missionsDragonRelativeMetrics[Medium Mission Reward],MATCH($E$36,missionsDragonRelativeMetrics[Dragon],0)), " coins")</f>
        <v>10500 coins</v>
      </c>
      <c r="L46" t="str">
        <f t="shared" ref="L46:L74" si="2">CONCATENATE(ROUND((F46*$H$41)*(1-$I$38),0), " to ",ROUND((G46*$H$41)*(1-$I$38),0))</f>
        <v>1620 to 1755</v>
      </c>
      <c r="M46" t="str">
        <f>CONCATENATE(INDEX(missionsDragonRelativeMetrics[Hard Mission Reward],MATCH($E$36,missionsDragonRelativeMetrics[Dragon],0)), " coins")</f>
        <v>21000 coins</v>
      </c>
      <c r="N46">
        <v>0</v>
      </c>
      <c r="O46" s="347">
        <v>3</v>
      </c>
      <c r="P46" s="408"/>
      <c r="Q46" t="b">
        <f t="shared" ref="Q46:Q77" si="3">IF(P46="",NOT(OR(N46&gt;$D$38,O46&lt;$D$38)),AND(NOT(OR(N46&gt;$D$38,O46&lt;$D$38)),P46=$E$36))</f>
        <v>1</v>
      </c>
    </row>
    <row r="47" spans="1:17" x14ac:dyDescent="0.25">
      <c r="B47" s="102">
        <v>2</v>
      </c>
      <c r="C47" t="s">
        <v>0</v>
      </c>
      <c r="D47" t="s">
        <v>146</v>
      </c>
      <c r="E47" t="s">
        <v>132</v>
      </c>
      <c r="F47" s="102">
        <v>25</v>
      </c>
      <c r="G47" s="102">
        <v>30</v>
      </c>
      <c r="H47" t="str">
        <f t="shared" si="0"/>
        <v>64 to 77</v>
      </c>
      <c r="I47" t="str">
        <f>CONCATENATE(INDEX(missionsDragonRelativeMetrics[Easy Mission Reward],MATCH($E$36,missionsDragonRelativeMetrics[Dragon],0)), " coins")</f>
        <v>7000 coins</v>
      </c>
      <c r="J47" t="str">
        <f t="shared" si="1"/>
        <v>65 to 78</v>
      </c>
      <c r="K47" t="str">
        <f>CONCATENATE(INDEX(missionsDragonRelativeMetrics[Medium Mission Reward],MATCH($E$36,missionsDragonRelativeMetrics[Dragon],0)), " coins")</f>
        <v>10500 coins</v>
      </c>
      <c r="L47" t="str">
        <f t="shared" si="2"/>
        <v>68 to 81</v>
      </c>
      <c r="M47" t="str">
        <f>CONCATENATE(INDEX(missionsDragonRelativeMetrics[Hard Mission Reward],MATCH($E$36,missionsDragonRelativeMetrics[Dragon],0)), " coins")</f>
        <v>21000 coins</v>
      </c>
      <c r="N47">
        <v>0</v>
      </c>
      <c r="O47" s="347">
        <v>4</v>
      </c>
      <c r="P47" s="264"/>
      <c r="Q47" t="b">
        <f t="shared" si="3"/>
        <v>1</v>
      </c>
    </row>
    <row r="48" spans="1:17" x14ac:dyDescent="0.25">
      <c r="B48" s="102">
        <v>3</v>
      </c>
      <c r="C48" t="s">
        <v>147</v>
      </c>
      <c r="D48" t="s">
        <v>148</v>
      </c>
      <c r="E48" t="s">
        <v>149</v>
      </c>
      <c r="F48" s="102">
        <v>1000</v>
      </c>
      <c r="G48" s="102">
        <v>1200</v>
      </c>
      <c r="H48" t="str">
        <f t="shared" si="0"/>
        <v>2550 to 3060</v>
      </c>
      <c r="I48" t="str">
        <f>CONCATENATE(INDEX(missionsDragonRelativeMetrics[Easy Mission Reward],MATCH($E$36,missionsDragonRelativeMetrics[Dragon],0)), " coins")</f>
        <v>7000 coins</v>
      </c>
      <c r="J48" t="str">
        <f t="shared" si="1"/>
        <v>2600 to 3120</v>
      </c>
      <c r="K48" t="str">
        <f>CONCATENATE(INDEX(missionsDragonRelativeMetrics[Medium Mission Reward],MATCH($E$36,missionsDragonRelativeMetrics[Dragon],0)), " coins")</f>
        <v>10500 coins</v>
      </c>
      <c r="L48" t="str">
        <f t="shared" si="2"/>
        <v>2700 to 3240</v>
      </c>
      <c r="M48" t="str">
        <f>CONCATENATE(INDEX(missionsDragonRelativeMetrics[Hard Mission Reward],MATCH($E$36,missionsDragonRelativeMetrics[Dragon],0)), " coins")</f>
        <v>21000 coins</v>
      </c>
      <c r="N48">
        <v>0</v>
      </c>
      <c r="O48" s="347">
        <v>7</v>
      </c>
      <c r="P48" s="264"/>
      <c r="Q48" t="b">
        <f t="shared" si="3"/>
        <v>1</v>
      </c>
    </row>
    <row r="49" spans="2:17" x14ac:dyDescent="0.25">
      <c r="B49" s="102">
        <v>4</v>
      </c>
      <c r="C49" t="s">
        <v>0</v>
      </c>
      <c r="D49" t="s">
        <v>5</v>
      </c>
      <c r="E49" t="s">
        <v>132</v>
      </c>
      <c r="F49" s="109">
        <v>10</v>
      </c>
      <c r="G49" s="109">
        <v>11</v>
      </c>
      <c r="H49" t="str">
        <f t="shared" si="0"/>
        <v>26 to 28</v>
      </c>
      <c r="I49" t="str">
        <f>CONCATENATE(INDEX(missionsDragonRelativeMetrics[Easy Mission Reward],MATCH($E$36,missionsDragonRelativeMetrics[Dragon],0)), " coins")</f>
        <v>7000 coins</v>
      </c>
      <c r="J49" t="str">
        <f t="shared" si="1"/>
        <v>26 to 29</v>
      </c>
      <c r="K49" t="str">
        <f>CONCATENATE(INDEX(missionsDragonRelativeMetrics[Medium Mission Reward],MATCH($E$36,missionsDragonRelativeMetrics[Dragon],0)), " coins")</f>
        <v>10500 coins</v>
      </c>
      <c r="L49" t="str">
        <f t="shared" si="2"/>
        <v>27 to 30</v>
      </c>
      <c r="M49" t="str">
        <f>CONCATENATE(INDEX(missionsDragonRelativeMetrics[Hard Mission Reward],MATCH($E$36,missionsDragonRelativeMetrics[Dragon],0)), " coins")</f>
        <v>21000 coins</v>
      </c>
      <c r="N49">
        <v>1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5</v>
      </c>
      <c r="C50" t="s">
        <v>150</v>
      </c>
      <c r="D50" s="110" t="s">
        <v>151</v>
      </c>
      <c r="E50" t="s">
        <v>132</v>
      </c>
      <c r="F50" s="109">
        <v>5</v>
      </c>
      <c r="G50" s="109">
        <v>6</v>
      </c>
      <c r="H50" s="111" t="str">
        <f t="shared" si="0"/>
        <v>13 to 15</v>
      </c>
      <c r="I50" t="str">
        <f>CONCATENATE(INDEX(missionsDragonRelativeMetrics[Easy Mission Reward],MATCH($E$36,missionsDragonRelativeMetrics[Dragon],0)), " coins")</f>
        <v>7000 coins</v>
      </c>
      <c r="J50" s="111" t="str">
        <f t="shared" si="1"/>
        <v>13 to 16</v>
      </c>
      <c r="K50" t="str">
        <f>CONCATENATE(INDEX(missionsDragonRelativeMetrics[Medium Mission Reward],MATCH($E$36,missionsDragonRelativeMetrics[Dragon],0)), " coins")</f>
        <v>10500 coins</v>
      </c>
      <c r="L50" s="111" t="str">
        <f t="shared" si="2"/>
        <v>14 to 16</v>
      </c>
      <c r="M50" t="str">
        <f>CONCATENATE(INDEX(missionsDragonRelativeMetrics[Hard Mission Reward],MATCH($E$36,missionsDragonRelativeMetrics[Dragon],0)), " coins")</f>
        <v>21000 coins</v>
      </c>
      <c r="N50">
        <v>0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6</v>
      </c>
      <c r="C51" t="s">
        <v>152</v>
      </c>
      <c r="D51" s="110" t="s">
        <v>151</v>
      </c>
      <c r="E51" t="s">
        <v>149</v>
      </c>
      <c r="F51" s="109">
        <v>350</v>
      </c>
      <c r="G51" s="109">
        <v>400</v>
      </c>
      <c r="H51" s="111" t="str">
        <f t="shared" si="0"/>
        <v>893 to 1020</v>
      </c>
      <c r="I51" t="str">
        <f>CONCATENATE(INDEX(missionsDragonRelativeMetrics[Easy Mission Reward],MATCH($E$36,missionsDragonRelativeMetrics[Dragon],0)), " coins")</f>
        <v>7000 coins</v>
      </c>
      <c r="J51" s="111" t="str">
        <f t="shared" si="1"/>
        <v>910 to 1040</v>
      </c>
      <c r="K51" t="str">
        <f>CONCATENATE(INDEX(missionsDragonRelativeMetrics[Medium Mission Reward],MATCH($E$36,missionsDragonRelativeMetrics[Dragon],0)), " coins")</f>
        <v>10500 coins</v>
      </c>
      <c r="L51" s="111" t="str">
        <f t="shared" si="2"/>
        <v>945 to 1080</v>
      </c>
      <c r="M51" t="str">
        <f>CONCATENATE(INDEX(missionsDragonRelativeMetrics[Hard Mission Reward],MATCH($E$36,missionsDragonRelativeMetrics[Dragon],0)), " coins")</f>
        <v>21000 coins</v>
      </c>
      <c r="N51">
        <v>1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7</v>
      </c>
      <c r="C52" t="s">
        <v>153</v>
      </c>
      <c r="D52" s="110" t="s">
        <v>151</v>
      </c>
      <c r="E52" t="s">
        <v>149</v>
      </c>
      <c r="F52" s="109">
        <v>300</v>
      </c>
      <c r="G52" s="109">
        <v>400</v>
      </c>
      <c r="H52" s="111" t="str">
        <f t="shared" si="0"/>
        <v>765 to 1020</v>
      </c>
      <c r="I52" t="str">
        <f>CONCATENATE(INDEX(missionsDragonRelativeMetrics[Easy Mission Reward],MATCH($E$36,missionsDragonRelativeMetrics[Dragon],0)), " coins")</f>
        <v>7000 coins</v>
      </c>
      <c r="J52" s="111" t="str">
        <f t="shared" si="1"/>
        <v>780 to 1040</v>
      </c>
      <c r="K52" t="str">
        <f>CONCATENATE(INDEX(missionsDragonRelativeMetrics[Medium Mission Reward],MATCH($E$36,missionsDragonRelativeMetrics[Dragon],0)), " coins")</f>
        <v>10500 coins</v>
      </c>
      <c r="L52" s="111" t="str">
        <f t="shared" si="2"/>
        <v>810 to 1080</v>
      </c>
      <c r="M52" t="str">
        <f>CONCATENATE(INDEX(missionsDragonRelativeMetrics[Hard Mission Reward],MATCH($E$36,missionsDragonRelativeMetrics[Dragon],0)), " coins")</f>
        <v>21000 coins</v>
      </c>
      <c r="N52">
        <v>0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8</v>
      </c>
      <c r="C53" t="s">
        <v>1</v>
      </c>
      <c r="D53" s="110" t="s">
        <v>151</v>
      </c>
      <c r="E53" t="s">
        <v>132</v>
      </c>
      <c r="F53" s="109">
        <v>400000</v>
      </c>
      <c r="G53" s="109">
        <v>500000</v>
      </c>
      <c r="H53" s="111" t="str">
        <f t="shared" si="0"/>
        <v>1020000 to 1275000</v>
      </c>
      <c r="I53" t="str">
        <f>CONCATENATE(INDEX(missionsDragonRelativeMetrics[Easy Mission Reward],MATCH($E$36,missionsDragonRelativeMetrics[Dragon],0)), " coins")</f>
        <v>7000 coins</v>
      </c>
      <c r="J53" s="111" t="str">
        <f t="shared" si="1"/>
        <v>1040000 to 1300000</v>
      </c>
      <c r="K53" t="str">
        <f>CONCATENATE(INDEX(missionsDragonRelativeMetrics[Medium Mission Reward],MATCH($E$36,missionsDragonRelativeMetrics[Dragon],0)), " coins")</f>
        <v>10500 coins</v>
      </c>
      <c r="L53" s="111" t="str">
        <f t="shared" si="2"/>
        <v>1080000 to 1350000</v>
      </c>
      <c r="M53" t="str">
        <f>CONCATENATE(INDEX(missionsDragonRelativeMetrics[Hard Mission Reward],MATCH($E$36,missionsDragonRelativeMetrics[Dragon],0)), " coins")</f>
        <v>21000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9</v>
      </c>
      <c r="C54" t="s">
        <v>0</v>
      </c>
      <c r="D54" t="s">
        <v>154</v>
      </c>
      <c r="E54" t="s">
        <v>132</v>
      </c>
      <c r="F54" s="109">
        <v>45</v>
      </c>
      <c r="G54" s="109">
        <v>55</v>
      </c>
      <c r="H54" s="111" t="str">
        <f t="shared" si="0"/>
        <v>115 to 140</v>
      </c>
      <c r="I54" t="str">
        <f>CONCATENATE(INDEX(missionsDragonRelativeMetrics[Easy Mission Reward],MATCH($E$36,missionsDragonRelativeMetrics[Dragon],0)), " coins")</f>
        <v>7000 coins</v>
      </c>
      <c r="J54" s="111" t="str">
        <f t="shared" si="1"/>
        <v>117 to 143</v>
      </c>
      <c r="K54" t="str">
        <f>CONCATENATE(INDEX(missionsDragonRelativeMetrics[Medium Mission Reward],MATCH($E$36,missionsDragonRelativeMetrics[Dragon],0)), " coins")</f>
        <v>10500 coins</v>
      </c>
      <c r="L54" s="111" t="str">
        <f t="shared" si="2"/>
        <v>122 to 149</v>
      </c>
      <c r="M54" t="str">
        <f>CONCATENATE(INDEX(missionsDragonRelativeMetrics[Hard Mission Reward],MATCH($E$36,missionsDragonRelativeMetrics[Dragon],0)), " coins")</f>
        <v>21000 coins</v>
      </c>
      <c r="N54">
        <v>0</v>
      </c>
      <c r="O54" s="347">
        <v>3</v>
      </c>
      <c r="P54" s="264"/>
      <c r="Q54" t="b">
        <f t="shared" si="3"/>
        <v>1</v>
      </c>
    </row>
    <row r="55" spans="2:17" x14ac:dyDescent="0.25">
      <c r="B55" s="102">
        <v>10</v>
      </c>
      <c r="C55" t="s">
        <v>0</v>
      </c>
      <c r="D55" t="s">
        <v>155</v>
      </c>
      <c r="E55" t="s">
        <v>132</v>
      </c>
      <c r="F55" s="109">
        <v>40</v>
      </c>
      <c r="G55" s="109">
        <v>45</v>
      </c>
      <c r="H55" s="111" t="str">
        <f t="shared" si="0"/>
        <v>102 to 115</v>
      </c>
      <c r="I55" t="str">
        <f>CONCATENATE(INDEX(missionsDragonRelativeMetrics[Easy Mission Reward],MATCH($E$36,missionsDragonRelativeMetrics[Dragon],0)), " coins")</f>
        <v>7000 coins</v>
      </c>
      <c r="J55" s="111" t="str">
        <f t="shared" si="1"/>
        <v>104 to 117</v>
      </c>
      <c r="K55" t="str">
        <f>CONCATENATE(INDEX(missionsDragonRelativeMetrics[Medium Mission Reward],MATCH($E$36,missionsDragonRelativeMetrics[Dragon],0)), " coins")</f>
        <v>10500 coins</v>
      </c>
      <c r="L55" s="111" t="str">
        <f t="shared" si="2"/>
        <v>108 to 122</v>
      </c>
      <c r="M55" t="str">
        <f>CONCATENATE(INDEX(missionsDragonRelativeMetrics[Hard Mission Reward],MATCH($E$36,missionsDragonRelativeMetrics[Dragon],0)), " coins")</f>
        <v>21000 coins</v>
      </c>
      <c r="N55">
        <v>0</v>
      </c>
      <c r="O55" s="347">
        <v>7</v>
      </c>
      <c r="P55" s="264"/>
      <c r="Q55" t="b">
        <f t="shared" si="3"/>
        <v>1</v>
      </c>
    </row>
    <row r="56" spans="2:17" x14ac:dyDescent="0.25">
      <c r="B56" s="102">
        <v>11</v>
      </c>
      <c r="C56" t="s">
        <v>0</v>
      </c>
      <c r="D56" t="s">
        <v>156</v>
      </c>
      <c r="E56" t="s">
        <v>132</v>
      </c>
      <c r="F56" s="109">
        <v>150</v>
      </c>
      <c r="G56" s="109">
        <v>200</v>
      </c>
      <c r="H56" s="111" t="str">
        <f t="shared" si="0"/>
        <v>383 to 510</v>
      </c>
      <c r="I56" t="str">
        <f>CONCATENATE(INDEX(missionsDragonRelativeMetrics[Easy Mission Reward],MATCH($E$36,missionsDragonRelativeMetrics[Dragon],0)), " coins")</f>
        <v>7000 coins</v>
      </c>
      <c r="J56" s="111" t="str">
        <f t="shared" si="1"/>
        <v>390 to 520</v>
      </c>
      <c r="K56" t="str">
        <f>CONCATENATE(INDEX(missionsDragonRelativeMetrics[Medium Mission Reward],MATCH($E$36,missionsDragonRelativeMetrics[Dragon],0)), " coins")</f>
        <v>10500 coins</v>
      </c>
      <c r="L56" s="111" t="str">
        <f t="shared" si="2"/>
        <v>405 to 540</v>
      </c>
      <c r="M56" t="str">
        <f>CONCATENATE(INDEX(missionsDragonRelativeMetrics[Hard Mission Reward],MATCH($E$36,missionsDragonRelativeMetrics[Dragon],0)), " coins")</f>
        <v>21000 coins</v>
      </c>
      <c r="N56">
        <v>0</v>
      </c>
      <c r="O56" s="347">
        <v>3</v>
      </c>
      <c r="P56" s="264"/>
      <c r="Q56" t="b">
        <f t="shared" si="3"/>
        <v>1</v>
      </c>
    </row>
    <row r="57" spans="2:17" x14ac:dyDescent="0.25">
      <c r="B57" s="102">
        <v>12</v>
      </c>
      <c r="C57" t="s">
        <v>0</v>
      </c>
      <c r="D57" t="s">
        <v>157</v>
      </c>
      <c r="E57" t="s">
        <v>132</v>
      </c>
      <c r="F57" s="109">
        <v>5</v>
      </c>
      <c r="G57" s="109">
        <v>7</v>
      </c>
      <c r="H57" s="111" t="str">
        <f t="shared" si="0"/>
        <v>13 to 18</v>
      </c>
      <c r="I57" t="str">
        <f>CONCATENATE(INDEX(missionsDragonRelativeMetrics[Easy Mission Reward],MATCH($E$36,missionsDragonRelativeMetrics[Dragon],0)), " coins")</f>
        <v>7000 coins</v>
      </c>
      <c r="J57" s="111" t="str">
        <f t="shared" si="1"/>
        <v>13 to 18</v>
      </c>
      <c r="K57" t="str">
        <f>CONCATENATE(INDEX(missionsDragonRelativeMetrics[Medium Mission Reward],MATCH($E$36,missionsDragonRelativeMetrics[Dragon],0)), " coins")</f>
        <v>10500 coins</v>
      </c>
      <c r="L57" s="111" t="str">
        <f t="shared" si="2"/>
        <v>14 to 19</v>
      </c>
      <c r="M57" t="str">
        <f>CONCATENATE(INDEX(missionsDragonRelativeMetrics[Hard Mission Reward],MATCH($E$36,missionsDragonRelativeMetrics[Dragon],0)), " coins")</f>
        <v>21000 coins</v>
      </c>
      <c r="N57">
        <v>2</v>
      </c>
      <c r="O57" s="347">
        <v>4</v>
      </c>
      <c r="P57" s="264"/>
      <c r="Q57" t="b">
        <f t="shared" si="3"/>
        <v>1</v>
      </c>
    </row>
    <row r="58" spans="2:17" x14ac:dyDescent="0.25">
      <c r="B58" s="102">
        <v>13</v>
      </c>
      <c r="C58" t="s">
        <v>0</v>
      </c>
      <c r="D58" t="s">
        <v>158</v>
      </c>
      <c r="E58" t="s">
        <v>132</v>
      </c>
      <c r="F58" s="109">
        <v>5</v>
      </c>
      <c r="G58" s="109">
        <v>7</v>
      </c>
      <c r="H58" s="111" t="str">
        <f t="shared" si="0"/>
        <v>13 to 18</v>
      </c>
      <c r="I58" t="str">
        <f>CONCATENATE(INDEX(missionsDragonRelativeMetrics[Easy Mission Reward],MATCH($E$36,missionsDragonRelativeMetrics[Dragon],0)), " coins")</f>
        <v>7000 coins</v>
      </c>
      <c r="J58" s="111" t="str">
        <f t="shared" si="1"/>
        <v>13 to 18</v>
      </c>
      <c r="K58" t="str">
        <f>CONCATENATE(INDEX(missionsDragonRelativeMetrics[Medium Mission Reward],MATCH($E$36,missionsDragonRelativeMetrics[Dragon],0)), " coins")</f>
        <v>10500 coins</v>
      </c>
      <c r="L58" s="111" t="str">
        <f t="shared" si="2"/>
        <v>14 to 19</v>
      </c>
      <c r="M58" t="str">
        <f>CONCATENATE(INDEX(missionsDragonRelativeMetrics[Hard Mission Reward],MATCH($E$36,missionsDragonRelativeMetrics[Dragon],0)), " coins")</f>
        <v>21000 coins</v>
      </c>
      <c r="N58">
        <v>2</v>
      </c>
      <c r="O58" s="347">
        <v>7</v>
      </c>
      <c r="P58" s="264"/>
      <c r="Q58" t="b">
        <f t="shared" si="3"/>
        <v>1</v>
      </c>
    </row>
    <row r="59" spans="2:17" x14ac:dyDescent="0.25">
      <c r="B59" s="102">
        <v>14</v>
      </c>
      <c r="C59" t="s">
        <v>0</v>
      </c>
      <c r="D59" t="s">
        <v>159</v>
      </c>
      <c r="E59" t="s">
        <v>132</v>
      </c>
      <c r="F59" s="109">
        <v>3</v>
      </c>
      <c r="G59" s="109">
        <v>4</v>
      </c>
      <c r="H59" s="111" t="str">
        <f t="shared" si="0"/>
        <v>8 to 10</v>
      </c>
      <c r="I59" t="str">
        <f>CONCATENATE(INDEX(missionsDragonRelativeMetrics[Easy Mission Reward],MATCH($E$36,missionsDragonRelativeMetrics[Dragon],0)), " coins")</f>
        <v>7000 coins</v>
      </c>
      <c r="J59" s="111" t="str">
        <f t="shared" si="1"/>
        <v>8 to 10</v>
      </c>
      <c r="K59" t="str">
        <f>CONCATENATE(INDEX(missionsDragonRelativeMetrics[Medium Mission Reward],MATCH($E$36,missionsDragonRelativeMetrics[Dragon],0)), " coins")</f>
        <v>10500 coins</v>
      </c>
      <c r="L59" s="111" t="str">
        <f t="shared" si="2"/>
        <v>8 to 11</v>
      </c>
      <c r="M59" t="str">
        <f>CONCATENATE(INDEX(missionsDragonRelativeMetrics[Hard Mission Reward],MATCH($E$36,missionsDragonRelativeMetrics[Dragon],0)), " coins")</f>
        <v>21000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15</v>
      </c>
      <c r="C60" t="s">
        <v>0</v>
      </c>
      <c r="D60" t="s">
        <v>160</v>
      </c>
      <c r="E60" t="s">
        <v>132</v>
      </c>
      <c r="F60" s="109">
        <v>3</v>
      </c>
      <c r="G60" s="109">
        <v>3</v>
      </c>
      <c r="H60" s="111" t="str">
        <f t="shared" si="0"/>
        <v>8 to 8</v>
      </c>
      <c r="I60" t="str">
        <f>CONCATENATE(INDEX(missionsDragonRelativeMetrics[Easy Mission Reward],MATCH($E$36,missionsDragonRelativeMetrics[Dragon],0)), " coins")</f>
        <v>7000 coins</v>
      </c>
      <c r="J60" s="111" t="str">
        <f t="shared" si="1"/>
        <v>8 to 8</v>
      </c>
      <c r="K60" t="str">
        <f>CONCATENATE(INDEX(missionsDragonRelativeMetrics[Medium Mission Reward],MATCH($E$36,missionsDragonRelativeMetrics[Dragon],0)), " coins")</f>
        <v>10500 coins</v>
      </c>
      <c r="L60" s="111" t="str">
        <f t="shared" si="2"/>
        <v>8 to 8</v>
      </c>
      <c r="M60" t="str">
        <f>CONCATENATE(INDEX(missionsDragonRelativeMetrics[Hard Mission Reward],MATCH($E$36,missionsDragonRelativeMetrics[Dragon],0)), " coins")</f>
        <v>21000 coins</v>
      </c>
      <c r="N60">
        <v>3</v>
      </c>
      <c r="O60" s="347">
        <v>7</v>
      </c>
      <c r="P60" s="264"/>
      <c r="Q60" t="b">
        <f t="shared" si="3"/>
        <v>0</v>
      </c>
    </row>
    <row r="61" spans="2:17" x14ac:dyDescent="0.25">
      <c r="B61" s="102">
        <v>16</v>
      </c>
      <c r="C61" t="s">
        <v>0</v>
      </c>
      <c r="D61" t="s">
        <v>161</v>
      </c>
      <c r="E61" t="s">
        <v>132</v>
      </c>
      <c r="F61" s="109">
        <v>8</v>
      </c>
      <c r="G61" s="109">
        <v>9</v>
      </c>
      <c r="H61" s="111" t="str">
        <f t="shared" si="0"/>
        <v>20 to 23</v>
      </c>
      <c r="I61" t="str">
        <f>CONCATENATE(INDEX(missionsDragonRelativeMetrics[Easy Mission Reward],MATCH($E$36,missionsDragonRelativeMetrics[Dragon],0)), " coins")</f>
        <v>7000 coins</v>
      </c>
      <c r="J61" s="111" t="str">
        <f t="shared" si="1"/>
        <v>21 to 23</v>
      </c>
      <c r="K61" t="str">
        <f>CONCATENATE(INDEX(missionsDragonRelativeMetrics[Medium Mission Reward],MATCH($E$36,missionsDragonRelativeMetrics[Dragon],0)), " coins")</f>
        <v>10500 coins</v>
      </c>
      <c r="L61" s="111" t="str">
        <f t="shared" si="2"/>
        <v>22 to 24</v>
      </c>
      <c r="M61" t="str">
        <f>CONCATENATE(INDEX(missionsDragonRelativeMetrics[Hard Mission Reward],MATCH($E$36,missionsDragonRelativeMetrics[Dragon],0)), " coins")</f>
        <v>21000 coins</v>
      </c>
      <c r="N61">
        <v>1</v>
      </c>
      <c r="O61" s="347">
        <v>7</v>
      </c>
      <c r="P61" s="264"/>
      <c r="Q61" t="b">
        <f t="shared" si="3"/>
        <v>1</v>
      </c>
    </row>
    <row r="62" spans="2:17" x14ac:dyDescent="0.25">
      <c r="B62" s="102">
        <v>17</v>
      </c>
      <c r="C62" t="s">
        <v>0</v>
      </c>
      <c r="D62" t="s">
        <v>162</v>
      </c>
      <c r="E62" t="s">
        <v>132</v>
      </c>
      <c r="F62" s="109">
        <v>11</v>
      </c>
      <c r="G62" s="109">
        <v>12</v>
      </c>
      <c r="H62" s="111" t="str">
        <f t="shared" si="0"/>
        <v>28 to 31</v>
      </c>
      <c r="I62" t="str">
        <f>CONCATENATE(INDEX(missionsDragonRelativeMetrics[Easy Mission Reward],MATCH($E$36,missionsDragonRelativeMetrics[Dragon],0)), " coins")</f>
        <v>7000 coins</v>
      </c>
      <c r="J62" s="111" t="str">
        <f t="shared" si="1"/>
        <v>29 to 31</v>
      </c>
      <c r="K62" t="str">
        <f>CONCATENATE(INDEX(missionsDragonRelativeMetrics[Medium Mission Reward],MATCH($E$36,missionsDragonRelativeMetrics[Dragon],0)), " coins")</f>
        <v>10500 coins</v>
      </c>
      <c r="L62" s="111" t="str">
        <f t="shared" si="2"/>
        <v>30 to 32</v>
      </c>
      <c r="M62" t="str">
        <f>CONCATENATE(INDEX(missionsDragonRelativeMetrics[Hard Mission Reward],MATCH($E$36,missionsDragonRelativeMetrics[Dragon],0)), " coins")</f>
        <v>21000 coins</v>
      </c>
      <c r="N62">
        <v>2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18</v>
      </c>
      <c r="C63" t="s">
        <v>163</v>
      </c>
      <c r="D63" s="110" t="s">
        <v>151</v>
      </c>
      <c r="E63" t="s">
        <v>132</v>
      </c>
      <c r="F63" s="109">
        <v>6000</v>
      </c>
      <c r="G63" s="109">
        <v>7000</v>
      </c>
      <c r="H63" s="111" t="str">
        <f t="shared" si="0"/>
        <v>15300 to 17850</v>
      </c>
      <c r="I63" t="str">
        <f>CONCATENATE(INDEX(missionsDragonRelativeMetrics[Easy Mission Reward],MATCH($E$36,missionsDragonRelativeMetrics[Dragon],0)), " coins")</f>
        <v>7000 coins</v>
      </c>
      <c r="J63" s="111" t="str">
        <f t="shared" si="1"/>
        <v>15600 to 18200</v>
      </c>
      <c r="K63" t="str">
        <f>CONCATENATE(INDEX(missionsDragonRelativeMetrics[Medium Mission Reward],MATCH($E$36,missionsDragonRelativeMetrics[Dragon],0)), " coins")</f>
        <v>10500 coins</v>
      </c>
      <c r="L63" s="111" t="str">
        <f t="shared" si="2"/>
        <v>16200 to 18900</v>
      </c>
      <c r="M63" t="str">
        <f>CONCATENATE(INDEX(missionsDragonRelativeMetrics[Hard Mission Reward],MATCH($E$36,missionsDragonRelativeMetrics[Dragon],0)), " coins")</f>
        <v>21000 coins</v>
      </c>
      <c r="N63">
        <v>0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19</v>
      </c>
      <c r="C64" t="s">
        <v>164</v>
      </c>
      <c r="D64" s="110" t="s">
        <v>151</v>
      </c>
      <c r="E64" t="s">
        <v>132</v>
      </c>
      <c r="F64" s="109">
        <v>50</v>
      </c>
      <c r="G64" s="109">
        <v>55</v>
      </c>
      <c r="H64" s="111" t="str">
        <f t="shared" si="0"/>
        <v>128 to 140</v>
      </c>
      <c r="I64" t="str">
        <f>CONCATENATE(INDEX(missionsDragonRelativeMetrics[Easy Mission Reward],MATCH($E$36,missionsDragonRelativeMetrics[Dragon],0)), " coins")</f>
        <v>7000 coins</v>
      </c>
      <c r="J64" s="111" t="str">
        <f t="shared" si="1"/>
        <v>130 to 143</v>
      </c>
      <c r="K64" t="str">
        <f>CONCATENATE(INDEX(missionsDragonRelativeMetrics[Medium Mission Reward],MATCH($E$36,missionsDragonRelativeMetrics[Dragon],0)), " coins")</f>
        <v>10500 coins</v>
      </c>
      <c r="L64" s="111" t="str">
        <f t="shared" si="2"/>
        <v>135 to 149</v>
      </c>
      <c r="M64" t="str">
        <f>CONCATENATE(INDEX(missionsDragonRelativeMetrics[Hard Mission Reward],MATCH($E$36,missionsDragonRelativeMetrics[Dragon],0)), " coins")</f>
        <v>21000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20</v>
      </c>
      <c r="C65" t="s">
        <v>164</v>
      </c>
      <c r="D65" t="s">
        <v>165</v>
      </c>
      <c r="E65" t="s">
        <v>132</v>
      </c>
      <c r="F65" s="109">
        <v>4</v>
      </c>
      <c r="G65" s="109">
        <v>4</v>
      </c>
      <c r="H65" s="111" t="str">
        <f t="shared" si="0"/>
        <v>10 to 10</v>
      </c>
      <c r="I65" t="str">
        <f>CONCATENATE(INDEX(missionsDragonRelativeMetrics[Easy Mission Reward],MATCH($E$36,missionsDragonRelativeMetrics[Dragon],0)), " coins")</f>
        <v>7000 coins</v>
      </c>
      <c r="J65" s="111" t="str">
        <f t="shared" si="1"/>
        <v>10 to 10</v>
      </c>
      <c r="K65" t="str">
        <f>CONCATENATE(INDEX(missionsDragonRelativeMetrics[Medium Mission Reward],MATCH($E$36,missionsDragonRelativeMetrics[Dragon],0)), " coins")</f>
        <v>10500 coins</v>
      </c>
      <c r="L65" s="111" t="str">
        <f t="shared" si="2"/>
        <v>11 to 11</v>
      </c>
      <c r="M65" t="str">
        <f>CONCATENATE(INDEX(missionsDragonRelativeMetrics[Hard Mission Reward],MATCH($E$36,missionsDragonRelativeMetrics[Dragon],0)), " coins")</f>
        <v>21000 coins</v>
      </c>
      <c r="N65">
        <v>3</v>
      </c>
      <c r="O65" s="347">
        <v>7</v>
      </c>
      <c r="P65" s="264"/>
      <c r="Q65" t="b">
        <f t="shared" si="3"/>
        <v>0</v>
      </c>
    </row>
    <row r="66" spans="2:17" x14ac:dyDescent="0.25">
      <c r="B66" s="102">
        <v>21</v>
      </c>
      <c r="C66" t="s">
        <v>164</v>
      </c>
      <c r="D66" t="s">
        <v>166</v>
      </c>
      <c r="E66" t="s">
        <v>132</v>
      </c>
      <c r="F66" s="109">
        <v>5</v>
      </c>
      <c r="G66" s="109">
        <v>5</v>
      </c>
      <c r="H66" s="111" t="str">
        <f t="shared" si="0"/>
        <v>13 to 13</v>
      </c>
      <c r="I66" t="str">
        <f>CONCATENATE(INDEX(missionsDragonRelativeMetrics[Easy Mission Reward],MATCH($E$36,missionsDragonRelativeMetrics[Dragon],0)), " coins")</f>
        <v>7000 coins</v>
      </c>
      <c r="J66" s="111" t="str">
        <f t="shared" si="1"/>
        <v>13 to 13</v>
      </c>
      <c r="K66" t="str">
        <f>CONCATENATE(INDEX(missionsDragonRelativeMetrics[Medium Mission Reward],MATCH($E$36,missionsDragonRelativeMetrics[Dragon],0)), " coins")</f>
        <v>10500 coins</v>
      </c>
      <c r="L66" s="111" t="str">
        <f t="shared" si="2"/>
        <v>14 to 14</v>
      </c>
      <c r="M66" t="str">
        <f>CONCATENATE(INDEX(missionsDragonRelativeMetrics[Hard Mission Reward],MATCH($E$36,missionsDragonRelativeMetrics[Dragon],0)), " coins")</f>
        <v>21000 coins</v>
      </c>
      <c r="N66">
        <v>3</v>
      </c>
      <c r="O66" s="347">
        <v>7</v>
      </c>
      <c r="P66" s="264"/>
      <c r="Q66" t="b">
        <f t="shared" si="3"/>
        <v>0</v>
      </c>
    </row>
    <row r="67" spans="2:17" x14ac:dyDescent="0.25">
      <c r="B67" s="102">
        <v>22</v>
      </c>
      <c r="C67" t="s">
        <v>164</v>
      </c>
      <c r="D67" t="s">
        <v>155</v>
      </c>
      <c r="E67" t="s">
        <v>132</v>
      </c>
      <c r="F67" s="109">
        <v>17</v>
      </c>
      <c r="G67" s="109">
        <v>18</v>
      </c>
      <c r="H67" s="111" t="str">
        <f t="shared" si="0"/>
        <v>43 to 46</v>
      </c>
      <c r="I67" t="str">
        <f>CONCATENATE(INDEX(missionsDragonRelativeMetrics[Easy Mission Reward],MATCH($E$36,missionsDragonRelativeMetrics[Dragon],0)), " coins")</f>
        <v>7000 coins</v>
      </c>
      <c r="J67" s="111" t="str">
        <f t="shared" si="1"/>
        <v>44 to 47</v>
      </c>
      <c r="K67" t="str">
        <f>CONCATENATE(INDEX(missionsDragonRelativeMetrics[Medium Mission Reward],MATCH($E$36,missionsDragonRelativeMetrics[Dragon],0)), " coins")</f>
        <v>10500 coins</v>
      </c>
      <c r="L67" s="111" t="str">
        <f t="shared" si="2"/>
        <v>46 to 49</v>
      </c>
      <c r="M67" t="str">
        <f>CONCATENATE(INDEX(missionsDragonRelativeMetrics[Hard Mission Reward],MATCH($E$36,missionsDragonRelativeMetrics[Dragon],0)), " coins")</f>
        <v>21000 coins</v>
      </c>
      <c r="N67">
        <v>0</v>
      </c>
      <c r="O67" s="347">
        <v>7</v>
      </c>
      <c r="P67" s="264"/>
      <c r="Q67" t="b">
        <f t="shared" si="3"/>
        <v>1</v>
      </c>
    </row>
    <row r="68" spans="2:17" x14ac:dyDescent="0.25">
      <c r="B68" s="102">
        <v>23</v>
      </c>
      <c r="C68" t="s">
        <v>2</v>
      </c>
      <c r="D68" t="s">
        <v>167</v>
      </c>
      <c r="E68" t="s">
        <v>149</v>
      </c>
      <c r="F68" s="109">
        <v>10</v>
      </c>
      <c r="G68" s="109">
        <v>12</v>
      </c>
      <c r="H68" s="111" t="str">
        <f t="shared" si="0"/>
        <v>26 to 31</v>
      </c>
      <c r="I68" t="str">
        <f>CONCATENATE(INDEX(missionsDragonRelativeMetrics[Easy Mission Reward],MATCH($E$36,missionsDragonRelativeMetrics[Dragon],0)), " coins")</f>
        <v>7000 coins</v>
      </c>
      <c r="J68" s="111" t="str">
        <f t="shared" si="1"/>
        <v>26 to 31</v>
      </c>
      <c r="K68" t="str">
        <f>CONCATENATE(INDEX(missionsDragonRelativeMetrics[Medium Mission Reward],MATCH($E$36,missionsDragonRelativeMetrics[Dragon],0)), " coins")</f>
        <v>10500 coins</v>
      </c>
      <c r="L68" s="111" t="str">
        <f t="shared" si="2"/>
        <v>27 to 32</v>
      </c>
      <c r="M68" t="str">
        <f>CONCATENATE(INDEX(missionsDragonRelativeMetrics[Hard Mission Reward],MATCH($E$36,missionsDragonRelativeMetrics[Dragon],0)), " coins")</f>
        <v>21000 coins</v>
      </c>
      <c r="N68">
        <v>1</v>
      </c>
      <c r="O68" s="347">
        <v>3</v>
      </c>
      <c r="P68" s="264"/>
      <c r="Q68" t="b">
        <f t="shared" si="3"/>
        <v>1</v>
      </c>
    </row>
    <row r="69" spans="2:17" x14ac:dyDescent="0.25">
      <c r="B69" s="102">
        <v>24</v>
      </c>
      <c r="C69" t="s">
        <v>164</v>
      </c>
      <c r="D69" t="s">
        <v>168</v>
      </c>
      <c r="E69" t="s">
        <v>132</v>
      </c>
      <c r="F69" s="109">
        <v>3</v>
      </c>
      <c r="G69" s="109">
        <v>4</v>
      </c>
      <c r="H69" s="111" t="str">
        <f t="shared" si="0"/>
        <v>8 to 10</v>
      </c>
      <c r="I69" t="str">
        <f>CONCATENATE(INDEX(missionsDragonRelativeMetrics[Easy Mission Reward],MATCH($E$36,missionsDragonRelativeMetrics[Dragon],0)), " coins")</f>
        <v>7000 coins</v>
      </c>
      <c r="J69" s="111" t="str">
        <f t="shared" si="1"/>
        <v>8 to 10</v>
      </c>
      <c r="K69" t="str">
        <f>CONCATENATE(INDEX(missionsDragonRelativeMetrics[Medium Mission Reward],MATCH($E$36,missionsDragonRelativeMetrics[Dragon],0)), " coins")</f>
        <v>10500 coins</v>
      </c>
      <c r="L69" s="111" t="str">
        <f t="shared" si="2"/>
        <v>8 to 11</v>
      </c>
      <c r="M69" t="str">
        <f>CONCATENATE(INDEX(missionsDragonRelativeMetrics[Hard Mission Reward],MATCH($E$36,missionsDragonRelativeMetrics[Dragon],0)), " coins")</f>
        <v>21000 coins</v>
      </c>
      <c r="N69">
        <v>2</v>
      </c>
      <c r="O69" s="347">
        <v>3</v>
      </c>
      <c r="P69" s="264"/>
      <c r="Q69" t="b">
        <f t="shared" si="3"/>
        <v>1</v>
      </c>
    </row>
    <row r="70" spans="2:17" x14ac:dyDescent="0.25">
      <c r="B70" s="102">
        <v>25</v>
      </c>
      <c r="C70" t="s">
        <v>164</v>
      </c>
      <c r="D70" t="s">
        <v>131</v>
      </c>
      <c r="E70" t="s">
        <v>132</v>
      </c>
      <c r="F70" s="109">
        <v>25</v>
      </c>
      <c r="G70" s="109">
        <v>27</v>
      </c>
      <c r="H70" s="111" t="str">
        <f t="shared" si="0"/>
        <v>64 to 69</v>
      </c>
      <c r="I70" t="str">
        <f>CONCATENATE(INDEX(missionsDragonRelativeMetrics[Easy Mission Reward],MATCH($E$36,missionsDragonRelativeMetrics[Dragon],0)), " coins")</f>
        <v>7000 coins</v>
      </c>
      <c r="J70" s="111" t="str">
        <f t="shared" si="1"/>
        <v>65 to 70</v>
      </c>
      <c r="K70" t="str">
        <f>CONCATENATE(INDEX(missionsDragonRelativeMetrics[Medium Mission Reward],MATCH($E$36,missionsDragonRelativeMetrics[Dragon],0)), " coins")</f>
        <v>10500 coins</v>
      </c>
      <c r="L70" s="111" t="str">
        <f t="shared" si="2"/>
        <v>68 to 73</v>
      </c>
      <c r="M70" t="str">
        <f>CONCATENATE(INDEX(missionsDragonRelativeMetrics[Hard Mission Reward],MATCH($E$36,missionsDragonRelativeMetrics[Dragon],0)), " coins")</f>
        <v>21000 coins</v>
      </c>
      <c r="N70">
        <v>1</v>
      </c>
      <c r="O70" s="347">
        <v>3</v>
      </c>
      <c r="P70" s="264"/>
      <c r="Q70" t="b">
        <f t="shared" si="3"/>
        <v>1</v>
      </c>
    </row>
    <row r="71" spans="2:17" x14ac:dyDescent="0.25">
      <c r="B71" s="102">
        <v>26</v>
      </c>
      <c r="C71" t="s">
        <v>0</v>
      </c>
      <c r="D71" t="s">
        <v>169</v>
      </c>
      <c r="E71" t="s">
        <v>132</v>
      </c>
      <c r="F71" s="109">
        <v>10</v>
      </c>
      <c r="G71" s="109">
        <v>12</v>
      </c>
      <c r="H71" s="111" t="str">
        <f t="shared" si="0"/>
        <v>26 to 31</v>
      </c>
      <c r="I71" t="str">
        <f>CONCATENATE(INDEX(missionsDragonRelativeMetrics[Easy Mission Reward],MATCH($E$36,missionsDragonRelativeMetrics[Dragon],0)), " coins")</f>
        <v>7000 coins</v>
      </c>
      <c r="J71" s="111" t="str">
        <f t="shared" si="1"/>
        <v>26 to 31</v>
      </c>
      <c r="K71" t="str">
        <f>CONCATENATE(INDEX(missionsDragonRelativeMetrics[Medium Mission Reward],MATCH($E$36,missionsDragonRelativeMetrics[Dragon],0)), " coins")</f>
        <v>10500 coins</v>
      </c>
      <c r="L71" s="111" t="str">
        <f t="shared" si="2"/>
        <v>27 to 32</v>
      </c>
      <c r="M71" t="str">
        <f>CONCATENATE(INDEX(missionsDragonRelativeMetrics[Hard Mission Reward],MATCH($E$36,missionsDragonRelativeMetrics[Dragon],0)), " coins")</f>
        <v>21000 coins</v>
      </c>
      <c r="N71">
        <v>1</v>
      </c>
      <c r="O71" s="347">
        <v>2</v>
      </c>
      <c r="P71" s="264"/>
      <c r="Q71" t="b">
        <f t="shared" si="3"/>
        <v>1</v>
      </c>
    </row>
    <row r="72" spans="2:17" x14ac:dyDescent="0.25">
      <c r="B72" s="102">
        <v>27</v>
      </c>
      <c r="C72" t="s">
        <v>164</v>
      </c>
      <c r="D72" t="s">
        <v>170</v>
      </c>
      <c r="E72" t="s">
        <v>132</v>
      </c>
      <c r="F72" s="109">
        <v>3</v>
      </c>
      <c r="G72" s="109">
        <v>3</v>
      </c>
      <c r="H72" s="111" t="str">
        <f t="shared" si="0"/>
        <v>8 to 8</v>
      </c>
      <c r="I72" t="str">
        <f>CONCATENATE(INDEX(missionsDragonRelativeMetrics[Easy Mission Reward],MATCH($E$36,missionsDragonRelativeMetrics[Dragon],0)), " coins")</f>
        <v>7000 coins</v>
      </c>
      <c r="J72" s="111" t="str">
        <f t="shared" si="1"/>
        <v>8 to 8</v>
      </c>
      <c r="K72" t="str">
        <f>CONCATENATE(INDEX(missionsDragonRelativeMetrics[Medium Mission Reward],MATCH($E$36,missionsDragonRelativeMetrics[Dragon],0)), " coins")</f>
        <v>10500 coins</v>
      </c>
      <c r="L72" s="111" t="str">
        <f t="shared" si="2"/>
        <v>8 to 8</v>
      </c>
      <c r="M72" t="str">
        <f>CONCATENATE(INDEX(missionsDragonRelativeMetrics[Hard Mission Reward],MATCH($E$36,missionsDragonRelativeMetrics[Dragon],0)), " coins")</f>
        <v>21000 coins</v>
      </c>
      <c r="N72">
        <v>2</v>
      </c>
      <c r="O72" s="347">
        <v>2</v>
      </c>
      <c r="P72" s="264"/>
      <c r="Q72" t="b">
        <f t="shared" si="3"/>
        <v>1</v>
      </c>
    </row>
    <row r="73" spans="2:17" x14ac:dyDescent="0.25">
      <c r="B73" s="102">
        <v>28</v>
      </c>
      <c r="C73" t="s">
        <v>147</v>
      </c>
      <c r="D73" t="s">
        <v>171</v>
      </c>
      <c r="E73" t="s">
        <v>149</v>
      </c>
      <c r="F73" s="109">
        <v>1</v>
      </c>
      <c r="G73" s="109">
        <v>2</v>
      </c>
      <c r="H73" s="111" t="str">
        <f t="shared" si="0"/>
        <v>3 to 5</v>
      </c>
      <c r="I73" t="str">
        <f>CONCATENATE(INDEX(missionsDragonRelativeMetrics[Easy Mission Reward],MATCH($E$36,missionsDragonRelativeMetrics[Dragon],0)), " coins")</f>
        <v>7000 coins</v>
      </c>
      <c r="J73" s="111" t="str">
        <f t="shared" si="1"/>
        <v>3 to 5</v>
      </c>
      <c r="K73" t="str">
        <f>CONCATENATE(INDEX(missionsDragonRelativeMetrics[Medium Mission Reward],MATCH($E$36,missionsDragonRelativeMetrics[Dragon],0)), " coins")</f>
        <v>10500 coins</v>
      </c>
      <c r="L73" s="111" t="str">
        <f t="shared" si="2"/>
        <v>3 to 5</v>
      </c>
      <c r="M73" t="str">
        <f>CONCATENATE(INDEX(missionsDragonRelativeMetrics[Hard Mission Reward],MATCH($E$36,missionsDragonRelativeMetrics[Dragon],0)), " coins")</f>
        <v>21000 coins</v>
      </c>
      <c r="N73">
        <v>0</v>
      </c>
      <c r="O73" s="347">
        <v>1</v>
      </c>
      <c r="P73" s="264"/>
      <c r="Q73" t="b">
        <f t="shared" si="3"/>
        <v>0</v>
      </c>
    </row>
    <row r="74" spans="2:17" x14ac:dyDescent="0.25">
      <c r="B74" s="102">
        <v>29</v>
      </c>
      <c r="C74" t="s">
        <v>0</v>
      </c>
      <c r="D74" t="s">
        <v>172</v>
      </c>
      <c r="E74" t="s">
        <v>132</v>
      </c>
      <c r="F74" s="109">
        <v>5</v>
      </c>
      <c r="G74" s="109">
        <v>6</v>
      </c>
      <c r="H74" s="111" t="str">
        <f t="shared" si="0"/>
        <v>13 to 15</v>
      </c>
      <c r="I74" t="str">
        <f>CONCATENATE(INDEX(missionsDragonRelativeMetrics[Easy Mission Reward],MATCH($E$36,missionsDragonRelativeMetrics[Dragon],0)), " coins")</f>
        <v>7000 coins</v>
      </c>
      <c r="J74" s="111" t="str">
        <f t="shared" si="1"/>
        <v>13 to 16</v>
      </c>
      <c r="K74" t="str">
        <f>CONCATENATE(INDEX(missionsDragonRelativeMetrics[Medium Mission Reward],MATCH($E$36,missionsDragonRelativeMetrics[Dragon],0)), " coins")</f>
        <v>10500 coins</v>
      </c>
      <c r="L74" s="111" t="str">
        <f t="shared" si="2"/>
        <v>14 to 16</v>
      </c>
      <c r="M74" t="str">
        <f>CONCATENATE(INDEX(missionsDragonRelativeMetrics[Hard Mission Reward],MATCH($E$36,missionsDragonRelativeMetrics[Dragon],0)), " coins")</f>
        <v>21000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30</v>
      </c>
      <c r="C75" t="s">
        <v>0</v>
      </c>
      <c r="D75" t="s">
        <v>500</v>
      </c>
      <c r="E75" t="s">
        <v>132</v>
      </c>
      <c r="F75" s="345">
        <v>45</v>
      </c>
      <c r="G75" s="345">
        <v>60</v>
      </c>
      <c r="H75" s="344" t="str">
        <f t="shared" ref="H75:H93" si="4">CONCATENATE(ROUND((F75*$F$41)*(1-$I$38),0), " to ",ROUND((G75*$F$41)*(1-$I$38),0))</f>
        <v>115 to 153</v>
      </c>
      <c r="I75" t="str">
        <f>CONCATENATE(INDEX(missionsDragonRelativeMetrics[Easy Mission Reward],MATCH($E$36,missionsDragonRelativeMetrics[Dragon],0)), " coins")</f>
        <v>7000 coins</v>
      </c>
      <c r="J75" s="344" t="str">
        <f t="shared" ref="J75:J93" si="5">CONCATENATE(ROUND((F75*$G$41)*(1-$I$38),0), " to ",ROUND((G75*$G$41)*(1-$I$38),0))</f>
        <v>117 to 156</v>
      </c>
      <c r="K75" t="str">
        <f>CONCATENATE(INDEX(missionsDragonRelativeMetrics[Medium Mission Reward],MATCH($E$36,missionsDragonRelativeMetrics[Dragon],0)), " coins")</f>
        <v>10500 coins</v>
      </c>
      <c r="L75" s="344" t="str">
        <f t="shared" ref="L75:L93" si="6">CONCATENATE(ROUND((F75*$H$41)*(1-$I$38),0), " to ",ROUND((G75*$H$41)*(1-$I$38),0))</f>
        <v>122 to 162</v>
      </c>
      <c r="M75" t="str">
        <f>CONCATENATE(INDEX(missionsDragonRelativeMetrics[Hard Mission Reward],MATCH($E$36,missionsDragonRelativeMetrics[Dragon],0)), " coins")</f>
        <v>21000 coins</v>
      </c>
      <c r="N75" s="120">
        <v>2</v>
      </c>
      <c r="O75" s="348">
        <v>4</v>
      </c>
      <c r="P75" s="120"/>
      <c r="Q75" t="b">
        <f t="shared" si="3"/>
        <v>1</v>
      </c>
    </row>
    <row r="76" spans="2:17" x14ac:dyDescent="0.25">
      <c r="B76" s="102">
        <v>31</v>
      </c>
      <c r="C76" t="s">
        <v>0</v>
      </c>
      <c r="D76" t="s">
        <v>501</v>
      </c>
      <c r="E76" t="s">
        <v>132</v>
      </c>
      <c r="F76" s="345">
        <v>2</v>
      </c>
      <c r="G76" s="345">
        <v>4</v>
      </c>
      <c r="H76" s="344" t="str">
        <f t="shared" si="4"/>
        <v>5 to 10</v>
      </c>
      <c r="I76" t="str">
        <f>CONCATENATE(INDEX(missionsDragonRelativeMetrics[Easy Mission Reward],MATCH($E$36,missionsDragonRelativeMetrics[Dragon],0)), " coins")</f>
        <v>7000 coins</v>
      </c>
      <c r="J76" s="344" t="str">
        <f t="shared" si="5"/>
        <v>5 to 10</v>
      </c>
      <c r="K76" t="str">
        <f>CONCATENATE(INDEX(missionsDragonRelativeMetrics[Medium Mission Reward],MATCH($E$36,missionsDragonRelativeMetrics[Dragon],0)), " coins")</f>
        <v>10500 coins</v>
      </c>
      <c r="L76" s="344" t="str">
        <f t="shared" si="6"/>
        <v>5 to 11</v>
      </c>
      <c r="M76" t="str">
        <f>CONCATENATE(INDEX(missionsDragonRelativeMetrics[Hard Mission Reward],MATCH($E$36,missionsDragonRelativeMetrics[Dragon],0)), " coins")</f>
        <v>21000 coins</v>
      </c>
      <c r="N76" s="120">
        <v>3</v>
      </c>
      <c r="O76" s="348">
        <v>7</v>
      </c>
      <c r="P76" s="120"/>
      <c r="Q76" t="b">
        <f t="shared" si="3"/>
        <v>0</v>
      </c>
    </row>
    <row r="77" spans="2:17" x14ac:dyDescent="0.25">
      <c r="B77" s="102">
        <v>32</v>
      </c>
      <c r="C77" t="s">
        <v>0</v>
      </c>
      <c r="D77" t="s">
        <v>502</v>
      </c>
      <c r="E77" t="s">
        <v>132</v>
      </c>
      <c r="F77" s="345">
        <v>25</v>
      </c>
      <c r="G77" s="345">
        <v>30</v>
      </c>
      <c r="H77" s="344" t="str">
        <f t="shared" si="4"/>
        <v>64 to 77</v>
      </c>
      <c r="I77" t="str">
        <f>CONCATENATE(INDEX(missionsDragonRelativeMetrics[Easy Mission Reward],MATCH($E$36,missionsDragonRelativeMetrics[Dragon],0)), " coins")</f>
        <v>7000 coins</v>
      </c>
      <c r="J77" s="344" t="str">
        <f t="shared" si="5"/>
        <v>65 to 78</v>
      </c>
      <c r="K77" t="str">
        <f>CONCATENATE(INDEX(missionsDragonRelativeMetrics[Medium Mission Reward],MATCH($E$36,missionsDragonRelativeMetrics[Dragon],0)), " coins")</f>
        <v>10500 coins</v>
      </c>
      <c r="L77" s="344" t="str">
        <f t="shared" si="6"/>
        <v>68 to 81</v>
      </c>
      <c r="M77" t="str">
        <f>CONCATENATE(INDEX(missionsDragonRelativeMetrics[Hard Mission Reward],MATCH($E$36,missionsDragonRelativeMetrics[Dragon],0)), " coins")</f>
        <v>21000 coins</v>
      </c>
      <c r="N77" s="120">
        <v>4</v>
      </c>
      <c r="O77" s="348">
        <v>7</v>
      </c>
      <c r="P77" s="120"/>
      <c r="Q77" t="b">
        <f t="shared" si="3"/>
        <v>0</v>
      </c>
    </row>
    <row r="78" spans="2:17" x14ac:dyDescent="0.25">
      <c r="B78" s="102">
        <v>33</v>
      </c>
      <c r="C78" t="s">
        <v>0</v>
      </c>
      <c r="D78" t="s">
        <v>503</v>
      </c>
      <c r="E78" t="s">
        <v>132</v>
      </c>
      <c r="F78" s="345">
        <v>3</v>
      </c>
      <c r="G78" s="345">
        <v>5</v>
      </c>
      <c r="H78" s="344" t="str">
        <f t="shared" si="4"/>
        <v>8 to 13</v>
      </c>
      <c r="I78" t="str">
        <f>CONCATENATE(INDEX(missionsDragonRelativeMetrics[Easy Mission Reward],MATCH($E$36,missionsDragonRelativeMetrics[Dragon],0)), " coins")</f>
        <v>7000 coins</v>
      </c>
      <c r="J78" s="344" t="str">
        <f t="shared" si="5"/>
        <v>8 to 13</v>
      </c>
      <c r="K78" t="str">
        <f>CONCATENATE(INDEX(missionsDragonRelativeMetrics[Medium Mission Reward],MATCH($E$36,missionsDragonRelativeMetrics[Dragon],0)), " coins")</f>
        <v>10500 coins</v>
      </c>
      <c r="L78" s="344" t="str">
        <f t="shared" si="6"/>
        <v>8 to 14</v>
      </c>
      <c r="M78" t="str">
        <f>CONCATENATE(INDEX(missionsDragonRelativeMetrics[Hard Mission Reward],MATCH($E$36,missionsDragonRelativeMetrics[Dragon],0)), " coins")</f>
        <v>21000 coins</v>
      </c>
      <c r="N78" s="120">
        <v>4</v>
      </c>
      <c r="O78" s="348">
        <v>7</v>
      </c>
      <c r="P78" s="120"/>
      <c r="Q78" t="b">
        <f t="shared" ref="Q78:Q109" si="7">IF(P78="",NOT(OR(N78&gt;$D$38,O78&lt;$D$38)),AND(NOT(OR(N78&gt;$D$38,O78&lt;$D$38)),P78=$E$36))</f>
        <v>0</v>
      </c>
    </row>
    <row r="79" spans="2:17" x14ac:dyDescent="0.25">
      <c r="B79" s="102">
        <v>34</v>
      </c>
      <c r="C79" t="s">
        <v>0</v>
      </c>
      <c r="D79" t="s">
        <v>504</v>
      </c>
      <c r="E79" t="s">
        <v>132</v>
      </c>
      <c r="F79" s="345">
        <v>5</v>
      </c>
      <c r="G79" s="345">
        <v>10</v>
      </c>
      <c r="H79" s="344" t="str">
        <f t="shared" si="4"/>
        <v>13 to 26</v>
      </c>
      <c r="I79" t="str">
        <f>CONCATENATE(INDEX(missionsDragonRelativeMetrics[Easy Mission Reward],MATCH($E$36,missionsDragonRelativeMetrics[Dragon],0)), " coins")</f>
        <v>7000 coins</v>
      </c>
      <c r="J79" s="344" t="str">
        <f t="shared" si="5"/>
        <v>13 to 26</v>
      </c>
      <c r="K79" t="str">
        <f>CONCATENATE(INDEX(missionsDragonRelativeMetrics[Medium Mission Reward],MATCH($E$36,missionsDragonRelativeMetrics[Dragon],0)), " coins")</f>
        <v>10500 coins</v>
      </c>
      <c r="L79" s="344" t="str">
        <f t="shared" si="6"/>
        <v>14 to 27</v>
      </c>
      <c r="M79" t="str">
        <f>CONCATENATE(INDEX(missionsDragonRelativeMetrics[Hard Mission Reward],MATCH($E$36,missionsDragonRelativeMetrics[Dragon],0)), " coins")</f>
        <v>21000 coins</v>
      </c>
      <c r="N79" s="120">
        <v>5</v>
      </c>
      <c r="O79" s="348">
        <v>7</v>
      </c>
      <c r="P79" s="120"/>
      <c r="Q79" t="b">
        <f t="shared" si="7"/>
        <v>0</v>
      </c>
    </row>
    <row r="80" spans="2:17" x14ac:dyDescent="0.25">
      <c r="B80" s="102">
        <v>35</v>
      </c>
      <c r="C80" t="s">
        <v>505</v>
      </c>
      <c r="D80" s="110" t="s">
        <v>151</v>
      </c>
      <c r="E80" t="s">
        <v>149</v>
      </c>
      <c r="F80" s="345">
        <v>350</v>
      </c>
      <c r="G80" s="345">
        <v>500</v>
      </c>
      <c r="H80" s="344" t="str">
        <f t="shared" si="4"/>
        <v>893 to 1275</v>
      </c>
      <c r="I80" t="str">
        <f>CONCATENATE(INDEX(missionsDragonRelativeMetrics[Easy Mission Reward],MATCH($E$36,missionsDragonRelativeMetrics[Dragon],0)), " coins")</f>
        <v>7000 coins</v>
      </c>
      <c r="J80" s="344" t="str">
        <f t="shared" si="5"/>
        <v>910 to 1300</v>
      </c>
      <c r="K80" t="str">
        <f>CONCATENATE(INDEX(missionsDragonRelativeMetrics[Medium Mission Reward],MATCH($E$36,missionsDragonRelativeMetrics[Dragon],0)), " coins")</f>
        <v>10500 coins</v>
      </c>
      <c r="L80" s="344" t="str">
        <f t="shared" si="6"/>
        <v>945 to 1350</v>
      </c>
      <c r="M80" t="str">
        <f>CONCATENATE(INDEX(missionsDragonRelativeMetrics[Hard Mission Reward],MATCH($E$36,missionsDragonRelativeMetrics[Dragon],0)), " coins")</f>
        <v>21000 coins</v>
      </c>
      <c r="N80" s="120">
        <v>1</v>
      </c>
      <c r="O80" s="348">
        <v>3</v>
      </c>
      <c r="P80" s="120"/>
      <c r="Q80" t="b">
        <f t="shared" si="7"/>
        <v>1</v>
      </c>
    </row>
    <row r="81" spans="2:17" x14ac:dyDescent="0.25">
      <c r="B81" s="102">
        <v>36</v>
      </c>
      <c r="C81" t="s">
        <v>506</v>
      </c>
      <c r="D81" s="110" t="s">
        <v>151</v>
      </c>
      <c r="E81" t="s">
        <v>149</v>
      </c>
      <c r="F81" s="345">
        <v>300</v>
      </c>
      <c r="G81" s="345">
        <v>400</v>
      </c>
      <c r="H81" s="344" t="str">
        <f t="shared" si="4"/>
        <v>765 to 1020</v>
      </c>
      <c r="I81" t="str">
        <f>CONCATENATE(INDEX(missionsDragonRelativeMetrics[Easy Mission Reward],MATCH($E$36,missionsDragonRelativeMetrics[Dragon],0)), " coins")</f>
        <v>7000 coins</v>
      </c>
      <c r="J81" s="344" t="str">
        <f t="shared" si="5"/>
        <v>780 to 1040</v>
      </c>
      <c r="K81" t="str">
        <f>CONCATENATE(INDEX(missionsDragonRelativeMetrics[Medium Mission Reward],MATCH($E$36,missionsDragonRelativeMetrics[Dragon],0)), " coins")</f>
        <v>10500 coins</v>
      </c>
      <c r="L81" s="344" t="str">
        <f t="shared" si="6"/>
        <v>810 to 1080</v>
      </c>
      <c r="M81" t="str">
        <f>CONCATENATE(INDEX(missionsDragonRelativeMetrics[Hard Mission Reward],MATCH($E$36,missionsDragonRelativeMetrics[Dragon],0)), " coins")</f>
        <v>21000 coins</v>
      </c>
      <c r="N81" s="120">
        <v>1</v>
      </c>
      <c r="O81" s="348">
        <v>3</v>
      </c>
      <c r="P81" s="120"/>
      <c r="Q81" t="b">
        <f t="shared" si="7"/>
        <v>1</v>
      </c>
    </row>
    <row r="82" spans="2:17" x14ac:dyDescent="0.25">
      <c r="B82" s="102">
        <v>37</v>
      </c>
      <c r="C82" t="s">
        <v>507</v>
      </c>
      <c r="D82" t="s">
        <v>154</v>
      </c>
      <c r="E82" t="s">
        <v>132</v>
      </c>
      <c r="F82" s="345">
        <v>13</v>
      </c>
      <c r="G82" s="345">
        <v>15</v>
      </c>
      <c r="H82" s="344" t="str">
        <f t="shared" si="4"/>
        <v>33 to 38</v>
      </c>
      <c r="I82" t="str">
        <f>CONCATENATE(INDEX(missionsDragonRelativeMetrics[Easy Mission Reward],MATCH($E$36,missionsDragonRelativeMetrics[Dragon],0)), " coins")</f>
        <v>7000 coins</v>
      </c>
      <c r="J82" s="344" t="str">
        <f t="shared" si="5"/>
        <v>34 to 39</v>
      </c>
      <c r="K82" t="str">
        <f>CONCATENATE(INDEX(missionsDragonRelativeMetrics[Medium Mission Reward],MATCH($E$36,missionsDragonRelativeMetrics[Dragon],0)), " coins")</f>
        <v>10500 coins</v>
      </c>
      <c r="L82" s="344" t="str">
        <f t="shared" si="6"/>
        <v>35 to 41</v>
      </c>
      <c r="M82" t="str">
        <f>CONCATENATE(INDEX(missionsDragonRelativeMetrics[Hard Mission Reward],MATCH($E$36,missionsDragonRelativeMetrics[Dragon],0)), " coins")</f>
        <v>21000 coins</v>
      </c>
      <c r="N82" s="120">
        <v>1</v>
      </c>
      <c r="O82" s="348">
        <v>7</v>
      </c>
      <c r="P82" s="120"/>
      <c r="Q82" t="b">
        <f t="shared" si="7"/>
        <v>1</v>
      </c>
    </row>
    <row r="83" spans="2:17" x14ac:dyDescent="0.25">
      <c r="B83" s="102">
        <v>38</v>
      </c>
      <c r="C83" t="s">
        <v>508</v>
      </c>
      <c r="D83" t="s">
        <v>169</v>
      </c>
      <c r="E83" t="s">
        <v>132</v>
      </c>
      <c r="F83" s="345">
        <v>5</v>
      </c>
      <c r="G83" s="345">
        <v>10</v>
      </c>
      <c r="H83" s="344" t="str">
        <f t="shared" si="4"/>
        <v>13 to 26</v>
      </c>
      <c r="I83" t="str">
        <f>CONCATENATE(INDEX(missionsDragonRelativeMetrics[Easy Mission Reward],MATCH($E$36,missionsDragonRelativeMetrics[Dragon],0)), " coins")</f>
        <v>7000 coins</v>
      </c>
      <c r="J83" s="344" t="str">
        <f t="shared" si="5"/>
        <v>13 to 26</v>
      </c>
      <c r="K83" t="str">
        <f>CONCATENATE(INDEX(missionsDragonRelativeMetrics[Medium Mission Reward],MATCH($E$36,missionsDragonRelativeMetrics[Dragon],0)), " coins")</f>
        <v>10500 coins</v>
      </c>
      <c r="L83" s="344" t="str">
        <f t="shared" si="6"/>
        <v>14 to 27</v>
      </c>
      <c r="M83" t="str">
        <f>CONCATENATE(INDEX(missionsDragonRelativeMetrics[Hard Mission Reward],MATCH($E$36,missionsDragonRelativeMetrics[Dragon],0)), " coins")</f>
        <v>21000 coins</v>
      </c>
      <c r="N83" s="120">
        <v>2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39</v>
      </c>
      <c r="C84" t="s">
        <v>509</v>
      </c>
      <c r="D84" t="s">
        <v>5</v>
      </c>
      <c r="E84" t="s">
        <v>149</v>
      </c>
      <c r="F84" s="345">
        <v>10</v>
      </c>
      <c r="G84" s="345">
        <v>15</v>
      </c>
      <c r="H84" s="344" t="str">
        <f t="shared" si="4"/>
        <v>26 to 38</v>
      </c>
      <c r="I84" t="str">
        <f>CONCATENATE(INDEX(missionsDragonRelativeMetrics[Easy Mission Reward],MATCH($E$36,missionsDragonRelativeMetrics[Dragon],0)), " coins")</f>
        <v>7000 coins</v>
      </c>
      <c r="J84" s="344" t="str">
        <f t="shared" si="5"/>
        <v>26 to 39</v>
      </c>
      <c r="K84" t="str">
        <f>CONCATENATE(INDEX(missionsDragonRelativeMetrics[Medium Mission Reward],MATCH($E$36,missionsDragonRelativeMetrics[Dragon],0)), " coins")</f>
        <v>10500 coins</v>
      </c>
      <c r="L84" s="344" t="str">
        <f t="shared" si="6"/>
        <v>27 to 41</v>
      </c>
      <c r="M84" t="str">
        <f>CONCATENATE(INDEX(missionsDragonRelativeMetrics[Hard Mission Reward],MATCH($E$36,missionsDragonRelativeMetrics[Dragon],0)), " coins")</f>
        <v>21000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40</v>
      </c>
      <c r="C85" t="s">
        <v>510</v>
      </c>
      <c r="D85" t="s">
        <v>161</v>
      </c>
      <c r="E85" t="s">
        <v>149</v>
      </c>
      <c r="F85" s="345">
        <v>10</v>
      </c>
      <c r="G85" s="345">
        <v>15</v>
      </c>
      <c r="H85" s="344" t="str">
        <f t="shared" si="4"/>
        <v>26 to 38</v>
      </c>
      <c r="I85" t="str">
        <f>CONCATENATE(INDEX(missionsDragonRelativeMetrics[Easy Mission Reward],MATCH($E$36,missionsDragonRelativeMetrics[Dragon],0)), " coins")</f>
        <v>7000 coins</v>
      </c>
      <c r="J85" s="344" t="str">
        <f t="shared" si="5"/>
        <v>26 to 39</v>
      </c>
      <c r="K85" t="str">
        <f>CONCATENATE(INDEX(missionsDragonRelativeMetrics[Medium Mission Reward],MATCH($E$36,missionsDragonRelativeMetrics[Dragon],0)), " coins")</f>
        <v>10500 coins</v>
      </c>
      <c r="L85" s="344" t="str">
        <f t="shared" si="6"/>
        <v>27 to 41</v>
      </c>
      <c r="M85" t="str">
        <f>CONCATENATE(INDEX(missionsDragonRelativeMetrics[Hard Mission Reward],MATCH($E$36,missionsDragonRelativeMetrics[Dragon],0)), " coins")</f>
        <v>21000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41</v>
      </c>
      <c r="C86" t="s">
        <v>511</v>
      </c>
      <c r="D86" t="s">
        <v>155</v>
      </c>
      <c r="E86" t="s">
        <v>132</v>
      </c>
      <c r="F86" s="345">
        <v>30</v>
      </c>
      <c r="G86" s="345">
        <v>40</v>
      </c>
      <c r="H86" s="344" t="str">
        <f t="shared" si="4"/>
        <v>77 to 102</v>
      </c>
      <c r="I86" t="str">
        <f>CONCATENATE(INDEX(missionsDragonRelativeMetrics[Easy Mission Reward],MATCH($E$36,missionsDragonRelativeMetrics[Dragon],0)), " coins")</f>
        <v>7000 coins</v>
      </c>
      <c r="J86" s="344" t="str">
        <f t="shared" si="5"/>
        <v>78 to 104</v>
      </c>
      <c r="K86" t="str">
        <f>CONCATENATE(INDEX(missionsDragonRelativeMetrics[Medium Mission Reward],MATCH($E$36,missionsDragonRelativeMetrics[Dragon],0)), " coins")</f>
        <v>10500 coins</v>
      </c>
      <c r="L86" s="344" t="str">
        <f t="shared" si="6"/>
        <v>81 to 108</v>
      </c>
      <c r="M86" t="str">
        <f>CONCATENATE(INDEX(missionsDragonRelativeMetrics[Hard Mission Reward],MATCH($E$36,missionsDragonRelativeMetrics[Dragon],0)), " coins")</f>
        <v>21000 coins</v>
      </c>
      <c r="N86" s="120">
        <v>3</v>
      </c>
      <c r="O86" s="348">
        <v>7</v>
      </c>
      <c r="P86" s="120"/>
      <c r="Q86" t="b">
        <f t="shared" si="7"/>
        <v>0</v>
      </c>
    </row>
    <row r="87" spans="2:17" x14ac:dyDescent="0.25">
      <c r="B87" s="102">
        <v>42</v>
      </c>
      <c r="C87" t="s">
        <v>512</v>
      </c>
      <c r="D87" t="s">
        <v>168</v>
      </c>
      <c r="E87" t="s">
        <v>149</v>
      </c>
      <c r="F87" s="345">
        <v>15</v>
      </c>
      <c r="G87" s="345">
        <v>20</v>
      </c>
      <c r="H87" s="344" t="str">
        <f t="shared" si="4"/>
        <v>38 to 51</v>
      </c>
      <c r="I87" t="str">
        <f>CONCATENATE(INDEX(missionsDragonRelativeMetrics[Easy Mission Reward],MATCH($E$36,missionsDragonRelativeMetrics[Dragon],0)), " coins")</f>
        <v>7000 coins</v>
      </c>
      <c r="J87" s="344" t="str">
        <f t="shared" si="5"/>
        <v>39 to 52</v>
      </c>
      <c r="K87" t="str">
        <f>CONCATENATE(INDEX(missionsDragonRelativeMetrics[Medium Mission Reward],MATCH($E$36,missionsDragonRelativeMetrics[Dragon],0)), " coins")</f>
        <v>10500 coins</v>
      </c>
      <c r="L87" s="344" t="str">
        <f t="shared" si="6"/>
        <v>41 to 54</v>
      </c>
      <c r="M87" t="str">
        <f>CONCATENATE(INDEX(missionsDragonRelativeMetrics[Hard Mission Reward],MATCH($E$36,missionsDragonRelativeMetrics[Dragon],0)), " coins")</f>
        <v>21000 coins</v>
      </c>
      <c r="N87" s="120">
        <v>4</v>
      </c>
      <c r="O87" s="348">
        <v>7</v>
      </c>
      <c r="P87" s="120"/>
      <c r="Q87" t="b">
        <f t="shared" si="7"/>
        <v>0</v>
      </c>
    </row>
    <row r="88" spans="2:17" x14ac:dyDescent="0.25">
      <c r="B88" s="102">
        <v>43</v>
      </c>
      <c r="C88" t="s">
        <v>513</v>
      </c>
      <c r="D88" t="s">
        <v>500</v>
      </c>
      <c r="E88" t="s">
        <v>149</v>
      </c>
      <c r="F88" s="345">
        <v>30</v>
      </c>
      <c r="G88" s="345">
        <v>40</v>
      </c>
      <c r="H88" s="344" t="str">
        <f t="shared" si="4"/>
        <v>77 to 102</v>
      </c>
      <c r="I88" t="str">
        <f>CONCATENATE(INDEX(missionsDragonRelativeMetrics[Easy Mission Reward],MATCH($E$36,missionsDragonRelativeMetrics[Dragon],0)), " coins")</f>
        <v>7000 coins</v>
      </c>
      <c r="J88" s="344" t="str">
        <f t="shared" si="5"/>
        <v>78 to 104</v>
      </c>
      <c r="K88" t="str">
        <f>CONCATENATE(INDEX(missionsDragonRelativeMetrics[Medium Mission Reward],MATCH($E$36,missionsDragonRelativeMetrics[Dragon],0)), " coins")</f>
        <v>10500 coins</v>
      </c>
      <c r="L88" s="344" t="str">
        <f t="shared" si="6"/>
        <v>81 to 108</v>
      </c>
      <c r="M88" t="str">
        <f>CONCATENATE(INDEX(missionsDragonRelativeMetrics[Hard Mission Reward],MATCH($E$36,missionsDragonRelativeMetrics[Dragon],0)), " coins")</f>
        <v>21000 coins</v>
      </c>
      <c r="N88" s="120">
        <v>5</v>
      </c>
      <c r="O88" s="348">
        <v>7</v>
      </c>
      <c r="P88" s="120"/>
      <c r="Q88" t="b">
        <f t="shared" si="7"/>
        <v>0</v>
      </c>
    </row>
    <row r="89" spans="2:17" x14ac:dyDescent="0.25">
      <c r="B89" s="102">
        <v>44</v>
      </c>
      <c r="C89" t="s">
        <v>514</v>
      </c>
      <c r="D89" t="s">
        <v>155</v>
      </c>
      <c r="E89" t="s">
        <v>132</v>
      </c>
      <c r="F89" s="345">
        <v>25</v>
      </c>
      <c r="G89" s="345">
        <v>32</v>
      </c>
      <c r="H89" s="344" t="str">
        <f t="shared" si="4"/>
        <v>64 to 82</v>
      </c>
      <c r="I89" t="str">
        <f>CONCATENATE(INDEX(missionsDragonRelativeMetrics[Easy Mission Reward],MATCH($E$36,missionsDragonRelativeMetrics[Dragon],0)), " coins")</f>
        <v>7000 coins</v>
      </c>
      <c r="J89" s="344" t="str">
        <f t="shared" si="5"/>
        <v>65 to 83</v>
      </c>
      <c r="K89" t="str">
        <f>CONCATENATE(INDEX(missionsDragonRelativeMetrics[Medium Mission Reward],MATCH($E$36,missionsDragonRelativeMetrics[Dragon],0)), " coins")</f>
        <v>10500 coins</v>
      </c>
      <c r="L89" s="344" t="str">
        <f t="shared" si="6"/>
        <v>68 to 86</v>
      </c>
      <c r="M89" t="str">
        <f>CONCATENATE(INDEX(missionsDragonRelativeMetrics[Hard Mission Reward],MATCH($E$36,missionsDragonRelativeMetrics[Dragon],0)), " coins")</f>
        <v>21000 coins</v>
      </c>
      <c r="N89" s="120">
        <v>1</v>
      </c>
      <c r="O89" s="348">
        <v>7</v>
      </c>
      <c r="P89" s="120"/>
      <c r="Q89" t="b">
        <f t="shared" si="7"/>
        <v>1</v>
      </c>
    </row>
    <row r="90" spans="2:17" x14ac:dyDescent="0.25">
      <c r="B90" s="102">
        <v>45</v>
      </c>
      <c r="C90" t="s">
        <v>507</v>
      </c>
      <c r="D90" t="s">
        <v>156</v>
      </c>
      <c r="E90" t="s">
        <v>132</v>
      </c>
      <c r="F90" s="345">
        <v>20</v>
      </c>
      <c r="G90" s="345">
        <v>30</v>
      </c>
      <c r="H90" s="344" t="str">
        <f t="shared" si="4"/>
        <v>51 to 77</v>
      </c>
      <c r="I90" t="str">
        <f>CONCATENATE(INDEX(missionsDragonRelativeMetrics[Easy Mission Reward],MATCH($E$36,missionsDragonRelativeMetrics[Dragon],0)), " coins")</f>
        <v>7000 coins</v>
      </c>
      <c r="J90" s="344" t="str">
        <f t="shared" si="5"/>
        <v>52 to 78</v>
      </c>
      <c r="K90" t="str">
        <f>CONCATENATE(INDEX(missionsDragonRelativeMetrics[Medium Mission Reward],MATCH($E$36,missionsDragonRelativeMetrics[Dragon],0)), " coins")</f>
        <v>10500 coins</v>
      </c>
      <c r="L90" s="344" t="str">
        <f t="shared" si="6"/>
        <v>54 to 81</v>
      </c>
      <c r="M90" t="str">
        <f>CONCATENATE(INDEX(missionsDragonRelativeMetrics[Hard Mission Reward],MATCH($E$36,missionsDragonRelativeMetrics[Dragon],0)), " coins")</f>
        <v>21000 coins</v>
      </c>
      <c r="N90" s="120">
        <v>2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46</v>
      </c>
      <c r="C91" t="s">
        <v>516</v>
      </c>
      <c r="D91" t="s">
        <v>515</v>
      </c>
      <c r="E91" t="s">
        <v>132</v>
      </c>
      <c r="F91" s="345">
        <v>2</v>
      </c>
      <c r="G91" s="345">
        <v>3</v>
      </c>
      <c r="H91" s="344" t="str">
        <f t="shared" si="4"/>
        <v>5 to 8</v>
      </c>
      <c r="I91" t="str">
        <f>CONCATENATE(INDEX(missionsDragonRelativeMetrics[Easy Mission Reward],MATCH($E$36,missionsDragonRelativeMetrics[Dragon],0)), " coins")</f>
        <v>7000 coins</v>
      </c>
      <c r="J91" s="344" t="str">
        <f t="shared" si="5"/>
        <v>5 to 8</v>
      </c>
      <c r="K91" t="str">
        <f>CONCATENATE(INDEX(missionsDragonRelativeMetrics[Medium Mission Reward],MATCH($E$36,missionsDragonRelativeMetrics[Dragon],0)), " coins")</f>
        <v>10500 coins</v>
      </c>
      <c r="L91" s="344" t="str">
        <f t="shared" si="6"/>
        <v>5 to 8</v>
      </c>
      <c r="M91" t="str">
        <f>CONCATENATE(INDEX(missionsDragonRelativeMetrics[Hard Mission Reward],MATCH($E$36,missionsDragonRelativeMetrics[Dragon],0)), " coins")</f>
        <v>21000 coins</v>
      </c>
      <c r="N91" s="120">
        <v>3</v>
      </c>
      <c r="O91" s="348">
        <v>7</v>
      </c>
      <c r="P91" s="120"/>
      <c r="Q91" t="b">
        <f t="shared" si="7"/>
        <v>0</v>
      </c>
    </row>
    <row r="92" spans="2:17" x14ac:dyDescent="0.25">
      <c r="B92" s="102">
        <v>47</v>
      </c>
      <c r="C92" t="s">
        <v>517</v>
      </c>
      <c r="D92" t="s">
        <v>155</v>
      </c>
      <c r="E92" t="s">
        <v>149</v>
      </c>
      <c r="F92" s="345">
        <v>30</v>
      </c>
      <c r="G92" s="345">
        <v>40</v>
      </c>
      <c r="H92" s="344" t="str">
        <f t="shared" si="4"/>
        <v>77 to 102</v>
      </c>
      <c r="I92" t="str">
        <f>CONCATENATE(INDEX(missionsDragonRelativeMetrics[Easy Mission Reward],MATCH($E$36,missionsDragonRelativeMetrics[Dragon],0)), " coins")</f>
        <v>7000 coins</v>
      </c>
      <c r="J92" s="344" t="str">
        <f t="shared" si="5"/>
        <v>78 to 104</v>
      </c>
      <c r="K92" t="str">
        <f>CONCATENATE(INDEX(missionsDragonRelativeMetrics[Medium Mission Reward],MATCH($E$36,missionsDragonRelativeMetrics[Dragon],0)), " coins")</f>
        <v>10500 coins</v>
      </c>
      <c r="L92" s="344" t="str">
        <f t="shared" si="6"/>
        <v>81 to 108</v>
      </c>
      <c r="M92" t="str">
        <f>CONCATENATE(INDEX(missionsDragonRelativeMetrics[Hard Mission Reward],MATCH($E$36,missionsDragonRelativeMetrics[Dragon],0)), " coins")</f>
        <v>21000 coins</v>
      </c>
      <c r="N92" s="120">
        <v>4</v>
      </c>
      <c r="O92" s="348">
        <v>7</v>
      </c>
      <c r="P92" s="120"/>
      <c r="Q92" t="b">
        <f t="shared" si="7"/>
        <v>0</v>
      </c>
    </row>
    <row r="93" spans="2:17" x14ac:dyDescent="0.25">
      <c r="B93" s="102">
        <v>48</v>
      </c>
      <c r="C93" t="s">
        <v>518</v>
      </c>
      <c r="D93" t="s">
        <v>519</v>
      </c>
      <c r="E93" t="s">
        <v>149</v>
      </c>
      <c r="F93" s="345">
        <v>1</v>
      </c>
      <c r="G93" s="345">
        <v>1</v>
      </c>
      <c r="H93" s="344" t="str">
        <f t="shared" si="4"/>
        <v>3 to 3</v>
      </c>
      <c r="I93" t="str">
        <f>CONCATENATE(INDEX(missionsDragonRelativeMetrics[Easy Mission Reward],MATCH($E$36,missionsDragonRelativeMetrics[Dragon],0)), " coins")</f>
        <v>7000 coins</v>
      </c>
      <c r="J93" s="344" t="str">
        <f t="shared" si="5"/>
        <v>3 to 3</v>
      </c>
      <c r="K93" t="str">
        <f>CONCATENATE(INDEX(missionsDragonRelativeMetrics[Medium Mission Reward],MATCH($E$36,missionsDragonRelativeMetrics[Dragon],0)), " coins")</f>
        <v>10500 coins</v>
      </c>
      <c r="L93" s="344" t="str">
        <f t="shared" si="6"/>
        <v>3 to 3</v>
      </c>
      <c r="M93" t="str">
        <f>CONCATENATE(INDEX(missionsDragonRelativeMetrics[Hard Mission Reward],MATCH($E$36,missionsDragonRelativeMetrics[Dragon],0)), " coins")</f>
        <v>21000 coins</v>
      </c>
      <c r="N93" s="120">
        <v>5</v>
      </c>
      <c r="O93" s="348">
        <v>7</v>
      </c>
      <c r="P93" s="120"/>
      <c r="Q93" t="b">
        <f t="shared" si="7"/>
        <v>0</v>
      </c>
    </row>
    <row r="94" spans="2:17" x14ac:dyDescent="0.25">
      <c r="B94" s="102">
        <v>49</v>
      </c>
      <c r="C94" s="264" t="s">
        <v>508</v>
      </c>
      <c r="D94" s="264" t="s">
        <v>523</v>
      </c>
      <c r="E94" s="264" t="s">
        <v>149</v>
      </c>
      <c r="F94" s="109">
        <v>10</v>
      </c>
      <c r="G94" s="109">
        <v>15</v>
      </c>
      <c r="H94" s="111" t="str">
        <f t="shared" ref="H94:H126" si="8">CONCATENATE(ROUND((F94*$F$41)*(1-$I$38),0), " to ",ROUND((G94*$F$41)*(1-$I$38),0))</f>
        <v>26 to 38</v>
      </c>
      <c r="I94" s="264" t="str">
        <f>CONCATENATE(INDEX(missionsDragonRelativeMetrics[Easy Mission Reward],MATCH($E$36,missionsDragonRelativeMetrics[Dragon],0)), " coins")</f>
        <v>7000 coins</v>
      </c>
      <c r="J94" s="111" t="str">
        <f t="shared" ref="J94:J126" si="9">CONCATENATE(ROUND((F94*$G$41)*(1-$I$38),0), " to ",ROUND((G94*$G$41)*(1-$I$38),0))</f>
        <v>26 to 39</v>
      </c>
      <c r="K94" s="264" t="str">
        <f>CONCATENATE(INDEX(missionsDragonRelativeMetrics[Medium Mission Reward],MATCH($E$36,missionsDragonRelativeMetrics[Dragon],0)), " coins")</f>
        <v>10500 coins</v>
      </c>
      <c r="L94" s="111" t="str">
        <f t="shared" ref="L94:L126" si="10">CONCATENATE(ROUND((F94*$H$41)*(1-$I$38),0), " to ",ROUND((G94*$H$41)*(1-$I$38),0))</f>
        <v>27 to 41</v>
      </c>
      <c r="M94" s="264" t="str">
        <f>CONCATENATE(INDEX(missionsDragonRelativeMetrics[Hard Mission Reward],MATCH($E$36,missionsDragonRelativeMetrics[Dragon],0)), " coins")</f>
        <v>21000 coins</v>
      </c>
      <c r="N94" s="264">
        <v>1</v>
      </c>
      <c r="O94" s="347">
        <v>7</v>
      </c>
      <c r="P94" s="264"/>
      <c r="Q94" s="349" t="b">
        <f t="shared" si="7"/>
        <v>1</v>
      </c>
    </row>
    <row r="95" spans="2:17" x14ac:dyDescent="0.25">
      <c r="B95" s="102">
        <v>50</v>
      </c>
      <c r="C95" s="264" t="s">
        <v>532</v>
      </c>
      <c r="D95" s="264" t="s">
        <v>146</v>
      </c>
      <c r="E95" s="264" t="s">
        <v>149</v>
      </c>
      <c r="F95" s="109">
        <v>3</v>
      </c>
      <c r="G95" s="109">
        <v>4</v>
      </c>
      <c r="H95" s="111" t="str">
        <f t="shared" si="8"/>
        <v>8 to 10</v>
      </c>
      <c r="I95" s="264" t="str">
        <f>CONCATENATE(INDEX(missionsDragonRelativeMetrics[Easy Mission Reward],MATCH($E$36,missionsDragonRelativeMetrics[Dragon],0)), " coins")</f>
        <v>7000 coins</v>
      </c>
      <c r="J95" s="111" t="str">
        <f t="shared" si="9"/>
        <v>8 to 10</v>
      </c>
      <c r="K95" s="264" t="str">
        <f>CONCATENATE(INDEX(missionsDragonRelativeMetrics[Medium Mission Reward],MATCH($E$36,missionsDragonRelativeMetrics[Dragon],0)), " coins")</f>
        <v>10500 coins</v>
      </c>
      <c r="L95" s="111" t="str">
        <f t="shared" si="10"/>
        <v>8 to 11</v>
      </c>
      <c r="M95" s="264" t="str">
        <f>CONCATENATE(INDEX(missionsDragonRelativeMetrics[Hard Mission Reward],MATCH($E$36,missionsDragonRelativeMetrics[Dragon],0)), " coins")</f>
        <v>21000 coins</v>
      </c>
      <c r="N95" s="264">
        <v>6</v>
      </c>
      <c r="O95" s="347">
        <v>6</v>
      </c>
      <c r="P95" s="264" t="s">
        <v>409</v>
      </c>
      <c r="Q95" s="349" t="b">
        <f t="shared" si="7"/>
        <v>0</v>
      </c>
    </row>
    <row r="96" spans="2:17" x14ac:dyDescent="0.25">
      <c r="B96" s="102">
        <v>51</v>
      </c>
      <c r="C96" s="264" t="s">
        <v>533</v>
      </c>
      <c r="D96" s="264" t="s">
        <v>146</v>
      </c>
      <c r="E96" s="264" t="s">
        <v>132</v>
      </c>
      <c r="F96" s="109">
        <v>10</v>
      </c>
      <c r="G96" s="109">
        <v>20</v>
      </c>
      <c r="H96" s="111" t="str">
        <f t="shared" si="8"/>
        <v>26 to 51</v>
      </c>
      <c r="I96" s="264" t="str">
        <f>CONCATENATE(INDEX(missionsDragonRelativeMetrics[Easy Mission Reward],MATCH($E$36,missionsDragonRelativeMetrics[Dragon],0)), " coins")</f>
        <v>7000 coins</v>
      </c>
      <c r="J96" s="111" t="str">
        <f t="shared" si="9"/>
        <v>26 to 52</v>
      </c>
      <c r="K96" s="264" t="str">
        <f>CONCATENATE(INDEX(missionsDragonRelativeMetrics[Medium Mission Reward],MATCH($E$36,missionsDragonRelativeMetrics[Dragon],0)), " coins")</f>
        <v>10500 coins</v>
      </c>
      <c r="L96" s="111" t="str">
        <f t="shared" si="10"/>
        <v>27 to 54</v>
      </c>
      <c r="M96" s="264" t="str">
        <f>CONCATENATE(INDEX(missionsDragonRelativeMetrics[Hard Mission Reward],MATCH($E$36,missionsDragonRelativeMetrics[Dragon],0)), " coins")</f>
        <v>21000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 x14ac:dyDescent="0.25">
      <c r="B97" s="102">
        <v>52</v>
      </c>
      <c r="C97" s="264" t="s">
        <v>534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26 to 51</v>
      </c>
      <c r="I97" s="264" t="str">
        <f>CONCATENATE(INDEX(missionsDragonRelativeMetrics[Easy Mission Reward],MATCH($E$36,missionsDragonRelativeMetrics[Dragon],0)), " coins")</f>
        <v>7000 coins</v>
      </c>
      <c r="J97" s="111" t="str">
        <f t="shared" si="9"/>
        <v>26 to 52</v>
      </c>
      <c r="K97" s="264" t="str">
        <f>CONCATENATE(INDEX(missionsDragonRelativeMetrics[Medium Mission Reward],MATCH($E$36,missionsDragonRelativeMetrics[Dragon],0)), " coins")</f>
        <v>10500 coins</v>
      </c>
      <c r="L97" s="111" t="str">
        <f t="shared" si="10"/>
        <v>27 to 54</v>
      </c>
      <c r="M97" s="264" t="str">
        <f>CONCATENATE(INDEX(missionsDragonRelativeMetrics[Hard Mission Reward],MATCH($E$36,missionsDragonRelativeMetrics[Dragon],0)), " coins")</f>
        <v>21000 coins</v>
      </c>
      <c r="N97" s="264">
        <v>6</v>
      </c>
      <c r="O97" s="347">
        <v>6</v>
      </c>
      <c r="P97" s="264" t="s">
        <v>408</v>
      </c>
      <c r="Q97" s="349" t="b">
        <f t="shared" si="7"/>
        <v>0</v>
      </c>
    </row>
    <row r="98" spans="2:17" x14ac:dyDescent="0.25">
      <c r="B98" s="102">
        <v>53</v>
      </c>
      <c r="C98" s="264" t="s">
        <v>535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26 to 51</v>
      </c>
      <c r="I98" s="264" t="str">
        <f>CONCATENATE(INDEX(missionsDragonRelativeMetrics[Easy Mission Reward],MATCH($E$36,missionsDragonRelativeMetrics[Dragon],0)), " coins")</f>
        <v>7000 coins</v>
      </c>
      <c r="J98" s="111" t="str">
        <f t="shared" si="9"/>
        <v>26 to 52</v>
      </c>
      <c r="K98" s="264" t="str">
        <f>CONCATENATE(INDEX(missionsDragonRelativeMetrics[Medium Mission Reward],MATCH($E$36,missionsDragonRelativeMetrics[Dragon],0)), " coins")</f>
        <v>10500 coins</v>
      </c>
      <c r="L98" s="111" t="str">
        <f t="shared" si="10"/>
        <v>27 to 54</v>
      </c>
      <c r="M98" s="264" t="str">
        <f>CONCATENATE(INDEX(missionsDragonRelativeMetrics[Hard Mission Reward],MATCH($E$36,missionsDragonRelativeMetrics[Dragon],0)), " coins")</f>
        <v>21000 coins</v>
      </c>
      <c r="N98" s="264">
        <v>6</v>
      </c>
      <c r="O98" s="347">
        <v>6</v>
      </c>
      <c r="P98" s="264" t="s">
        <v>406</v>
      </c>
      <c r="Q98" s="349" t="b">
        <f t="shared" si="7"/>
        <v>0</v>
      </c>
    </row>
    <row r="99" spans="2:17" x14ac:dyDescent="0.25">
      <c r="B99" s="102">
        <v>54</v>
      </c>
      <c r="C99" s="264" t="s">
        <v>532</v>
      </c>
      <c r="D99" s="264" t="s">
        <v>5</v>
      </c>
      <c r="E99" s="264" t="s">
        <v>149</v>
      </c>
      <c r="F99" s="109">
        <v>3</v>
      </c>
      <c r="G99" s="109">
        <v>4</v>
      </c>
      <c r="H99" s="111" t="str">
        <f t="shared" si="8"/>
        <v>8 to 10</v>
      </c>
      <c r="I99" s="264" t="str">
        <f>CONCATENATE(INDEX(missionsDragonRelativeMetrics[Easy Mission Reward],MATCH($E$36,missionsDragonRelativeMetrics[Dragon],0)), " coins")</f>
        <v>7000 coins</v>
      </c>
      <c r="J99" s="111" t="str">
        <f t="shared" si="9"/>
        <v>8 to 10</v>
      </c>
      <c r="K99" s="264" t="str">
        <f>CONCATENATE(INDEX(missionsDragonRelativeMetrics[Medium Mission Reward],MATCH($E$36,missionsDragonRelativeMetrics[Dragon],0)), " coins")</f>
        <v>10500 coins</v>
      </c>
      <c r="L99" s="111" t="str">
        <f t="shared" si="10"/>
        <v>8 to 11</v>
      </c>
      <c r="M99" s="264" t="str">
        <f>CONCATENATE(INDEX(missionsDragonRelativeMetrics[Hard Mission Reward],MATCH($E$36,missionsDragonRelativeMetrics[Dragon],0)), " coins")</f>
        <v>21000 coins</v>
      </c>
      <c r="N99" s="264">
        <v>6</v>
      </c>
      <c r="O99" s="347">
        <v>6</v>
      </c>
      <c r="P99" s="264" t="s">
        <v>409</v>
      </c>
      <c r="Q99" s="349" t="b">
        <f t="shared" si="7"/>
        <v>0</v>
      </c>
    </row>
    <row r="100" spans="2:17" x14ac:dyDescent="0.25">
      <c r="B100" s="102">
        <v>55</v>
      </c>
      <c r="C100" s="264" t="s">
        <v>533</v>
      </c>
      <c r="D100" s="264" t="s">
        <v>5</v>
      </c>
      <c r="E100" s="264" t="s">
        <v>132</v>
      </c>
      <c r="F100" s="109">
        <v>10</v>
      </c>
      <c r="G100" s="109">
        <v>12</v>
      </c>
      <c r="H100" s="111" t="str">
        <f t="shared" si="8"/>
        <v>26 to 31</v>
      </c>
      <c r="I100" s="264" t="str">
        <f>CONCATENATE(INDEX(missionsDragonRelativeMetrics[Easy Mission Reward],MATCH($E$36,missionsDragonRelativeMetrics[Dragon],0)), " coins")</f>
        <v>7000 coins</v>
      </c>
      <c r="J100" s="111" t="str">
        <f t="shared" si="9"/>
        <v>26 to 31</v>
      </c>
      <c r="K100" s="264" t="str">
        <f>CONCATENATE(INDEX(missionsDragonRelativeMetrics[Medium Mission Reward],MATCH($E$36,missionsDragonRelativeMetrics[Dragon],0)), " coins")</f>
        <v>10500 coins</v>
      </c>
      <c r="L100" s="111" t="str">
        <f t="shared" si="10"/>
        <v>27 to 32</v>
      </c>
      <c r="M100" s="264" t="str">
        <f>CONCATENATE(INDEX(missionsDragonRelativeMetrics[Hard Mission Reward],MATCH($E$36,missionsDragonRelativeMetrics[Dragon],0)), " coins")</f>
        <v>21000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 x14ac:dyDescent="0.25">
      <c r="B101" s="102">
        <v>56</v>
      </c>
      <c r="C101" s="264" t="s">
        <v>534</v>
      </c>
      <c r="D101" s="264" t="s">
        <v>5</v>
      </c>
      <c r="E101" s="264" t="s">
        <v>132</v>
      </c>
      <c r="F101" s="109">
        <v>10</v>
      </c>
      <c r="G101" s="109">
        <v>11</v>
      </c>
      <c r="H101" s="111" t="str">
        <f t="shared" si="8"/>
        <v>26 to 28</v>
      </c>
      <c r="I101" s="264" t="str">
        <f>CONCATENATE(INDEX(missionsDragonRelativeMetrics[Easy Mission Reward],MATCH($E$36,missionsDragonRelativeMetrics[Dragon],0)), " coins")</f>
        <v>7000 coins</v>
      </c>
      <c r="J101" s="111" t="str">
        <f t="shared" si="9"/>
        <v>26 to 29</v>
      </c>
      <c r="K101" s="264" t="str">
        <f>CONCATENATE(INDEX(missionsDragonRelativeMetrics[Medium Mission Reward],MATCH($E$36,missionsDragonRelativeMetrics[Dragon],0)), " coins")</f>
        <v>10500 coins</v>
      </c>
      <c r="L101" s="111" t="str">
        <f t="shared" si="10"/>
        <v>27 to 30</v>
      </c>
      <c r="M101" s="264" t="str">
        <f>CONCATENATE(INDEX(missionsDragonRelativeMetrics[Hard Mission Reward],MATCH($E$36,missionsDragonRelativeMetrics[Dragon],0)), " coins")</f>
        <v>21000 coins</v>
      </c>
      <c r="N101" s="264">
        <v>6</v>
      </c>
      <c r="O101" s="347">
        <v>6</v>
      </c>
      <c r="P101" s="264" t="s">
        <v>408</v>
      </c>
      <c r="Q101" s="349" t="b">
        <f t="shared" si="7"/>
        <v>0</v>
      </c>
    </row>
    <row r="102" spans="2:17" x14ac:dyDescent="0.25">
      <c r="B102" s="102">
        <v>57</v>
      </c>
      <c r="C102" s="264" t="s">
        <v>535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26 to 28</v>
      </c>
      <c r="I102" s="264" t="str">
        <f>CONCATENATE(INDEX(missionsDragonRelativeMetrics[Easy Mission Reward],MATCH($E$36,missionsDragonRelativeMetrics[Dragon],0)), " coins")</f>
        <v>7000 coins</v>
      </c>
      <c r="J102" s="111" t="str">
        <f t="shared" si="9"/>
        <v>26 to 29</v>
      </c>
      <c r="K102" s="264" t="str">
        <f>CONCATENATE(INDEX(missionsDragonRelativeMetrics[Medium Mission Reward],MATCH($E$36,missionsDragonRelativeMetrics[Dragon],0)), " coins")</f>
        <v>10500 coins</v>
      </c>
      <c r="L102" s="111" t="str">
        <f t="shared" si="10"/>
        <v>27 to 30</v>
      </c>
      <c r="M102" s="264" t="str">
        <f>CONCATENATE(INDEX(missionsDragonRelativeMetrics[Hard Mission Reward],MATCH($E$36,missionsDragonRelativeMetrics[Dragon],0)), " coins")</f>
        <v>21000 coins</v>
      </c>
      <c r="N102" s="264">
        <v>6</v>
      </c>
      <c r="O102" s="347">
        <v>6</v>
      </c>
      <c r="P102" s="264" t="s">
        <v>406</v>
      </c>
      <c r="Q102" s="349" t="b">
        <f t="shared" si="7"/>
        <v>0</v>
      </c>
    </row>
    <row r="103" spans="2:17" x14ac:dyDescent="0.25">
      <c r="B103" s="102">
        <v>58</v>
      </c>
      <c r="C103" s="264" t="s">
        <v>532</v>
      </c>
      <c r="D103" s="264" t="s">
        <v>154</v>
      </c>
      <c r="E103" s="264" t="s">
        <v>149</v>
      </c>
      <c r="F103" s="109">
        <v>4</v>
      </c>
      <c r="G103" s="109">
        <v>6</v>
      </c>
      <c r="H103" s="111" t="str">
        <f t="shared" si="8"/>
        <v>10 to 15</v>
      </c>
      <c r="I103" s="264" t="str">
        <f>CONCATENATE(INDEX(missionsDragonRelativeMetrics[Easy Mission Reward],MATCH($E$36,missionsDragonRelativeMetrics[Dragon],0)), " coins")</f>
        <v>7000 coins</v>
      </c>
      <c r="J103" s="111" t="str">
        <f t="shared" si="9"/>
        <v>10 to 16</v>
      </c>
      <c r="K103" s="264" t="str">
        <f>CONCATENATE(INDEX(missionsDragonRelativeMetrics[Medium Mission Reward],MATCH($E$36,missionsDragonRelativeMetrics[Dragon],0)), " coins")</f>
        <v>10500 coins</v>
      </c>
      <c r="L103" s="111" t="str">
        <f t="shared" si="10"/>
        <v>11 to 16</v>
      </c>
      <c r="M103" s="264" t="str">
        <f>CONCATENATE(INDEX(missionsDragonRelativeMetrics[Hard Mission Reward],MATCH($E$36,missionsDragonRelativeMetrics[Dragon],0)), " coins")</f>
        <v>21000 coins</v>
      </c>
      <c r="N103" s="264">
        <v>6</v>
      </c>
      <c r="O103" s="347">
        <v>6</v>
      </c>
      <c r="P103" s="264" t="s">
        <v>409</v>
      </c>
      <c r="Q103" s="349" t="b">
        <f t="shared" si="7"/>
        <v>0</v>
      </c>
    </row>
    <row r="104" spans="2:17" x14ac:dyDescent="0.25">
      <c r="B104" s="102">
        <v>59</v>
      </c>
      <c r="C104" s="264" t="s">
        <v>533</v>
      </c>
      <c r="D104" s="264" t="s">
        <v>154</v>
      </c>
      <c r="E104" s="264" t="s">
        <v>132</v>
      </c>
      <c r="F104" s="109">
        <v>20</v>
      </c>
      <c r="G104" s="109">
        <v>30</v>
      </c>
      <c r="H104" s="111" t="str">
        <f t="shared" si="8"/>
        <v>51 to 77</v>
      </c>
      <c r="I104" s="264" t="str">
        <f>CONCATENATE(INDEX(missionsDragonRelativeMetrics[Easy Mission Reward],MATCH($E$36,missionsDragonRelativeMetrics[Dragon],0)), " coins")</f>
        <v>7000 coins</v>
      </c>
      <c r="J104" s="111" t="str">
        <f t="shared" si="9"/>
        <v>52 to 78</v>
      </c>
      <c r="K104" s="264" t="str">
        <f>CONCATENATE(INDEX(missionsDragonRelativeMetrics[Medium Mission Reward],MATCH($E$36,missionsDragonRelativeMetrics[Dragon],0)), " coins")</f>
        <v>10500 coins</v>
      </c>
      <c r="L104" s="111" t="str">
        <f t="shared" si="10"/>
        <v>54 to 81</v>
      </c>
      <c r="M104" s="264" t="str">
        <f>CONCATENATE(INDEX(missionsDragonRelativeMetrics[Hard Mission Reward],MATCH($E$36,missionsDragonRelativeMetrics[Dragon],0)), " coins")</f>
        <v>21000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 x14ac:dyDescent="0.25">
      <c r="B105" s="102">
        <v>60</v>
      </c>
      <c r="C105" s="264" t="s">
        <v>534</v>
      </c>
      <c r="D105" s="264" t="s">
        <v>154</v>
      </c>
      <c r="E105" s="264" t="s">
        <v>132</v>
      </c>
      <c r="F105" s="109">
        <v>45</v>
      </c>
      <c r="G105" s="109">
        <v>55</v>
      </c>
      <c r="H105" s="111" t="str">
        <f t="shared" si="8"/>
        <v>115 to 140</v>
      </c>
      <c r="I105" s="264" t="str">
        <f>CONCATENATE(INDEX(missionsDragonRelativeMetrics[Easy Mission Reward],MATCH($E$36,missionsDragonRelativeMetrics[Dragon],0)), " coins")</f>
        <v>7000 coins</v>
      </c>
      <c r="J105" s="111" t="str">
        <f t="shared" si="9"/>
        <v>117 to 143</v>
      </c>
      <c r="K105" s="264" t="str">
        <f>CONCATENATE(INDEX(missionsDragonRelativeMetrics[Medium Mission Reward],MATCH($E$36,missionsDragonRelativeMetrics[Dragon],0)), " coins")</f>
        <v>10500 coins</v>
      </c>
      <c r="L105" s="111" t="str">
        <f t="shared" si="10"/>
        <v>122 to 149</v>
      </c>
      <c r="M105" s="264" t="str">
        <f>CONCATENATE(INDEX(missionsDragonRelativeMetrics[Hard Mission Reward],MATCH($E$36,missionsDragonRelativeMetrics[Dragon],0)), " coins")</f>
        <v>21000 coins</v>
      </c>
      <c r="N105" s="264">
        <v>6</v>
      </c>
      <c r="O105" s="347">
        <v>6</v>
      </c>
      <c r="P105" s="264" t="s">
        <v>408</v>
      </c>
      <c r="Q105" s="349" t="b">
        <f t="shared" si="7"/>
        <v>0</v>
      </c>
    </row>
    <row r="106" spans="2:17" x14ac:dyDescent="0.25">
      <c r="B106" s="102">
        <v>61</v>
      </c>
      <c r="C106" s="264" t="s">
        <v>535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115 to 140</v>
      </c>
      <c r="I106" s="264" t="str">
        <f>CONCATENATE(INDEX(missionsDragonRelativeMetrics[Easy Mission Reward],MATCH($E$36,missionsDragonRelativeMetrics[Dragon],0)), " coins")</f>
        <v>7000 coins</v>
      </c>
      <c r="J106" s="111" t="str">
        <f t="shared" si="9"/>
        <v>117 to 143</v>
      </c>
      <c r="K106" s="264" t="str">
        <f>CONCATENATE(INDEX(missionsDragonRelativeMetrics[Medium Mission Reward],MATCH($E$36,missionsDragonRelativeMetrics[Dragon],0)), " coins")</f>
        <v>10500 coins</v>
      </c>
      <c r="L106" s="111" t="str">
        <f t="shared" si="10"/>
        <v>122 to 149</v>
      </c>
      <c r="M106" s="264" t="str">
        <f>CONCATENATE(INDEX(missionsDragonRelativeMetrics[Hard Mission Reward],MATCH($E$36,missionsDragonRelativeMetrics[Dragon],0)), " coins")</f>
        <v>21000 coins</v>
      </c>
      <c r="N106" s="264">
        <v>6</v>
      </c>
      <c r="O106" s="347">
        <v>6</v>
      </c>
      <c r="P106" s="264" t="s">
        <v>406</v>
      </c>
      <c r="Q106" s="349" t="b">
        <f t="shared" si="7"/>
        <v>0</v>
      </c>
    </row>
    <row r="107" spans="2:17" x14ac:dyDescent="0.25">
      <c r="B107" s="102">
        <v>62</v>
      </c>
      <c r="C107" s="264" t="s">
        <v>532</v>
      </c>
      <c r="D107" s="264" t="s">
        <v>155</v>
      </c>
      <c r="E107" s="264" t="s">
        <v>149</v>
      </c>
      <c r="F107" s="109">
        <v>4</v>
      </c>
      <c r="G107" s="109">
        <v>6</v>
      </c>
      <c r="H107" s="111" t="str">
        <f t="shared" si="8"/>
        <v>10 to 15</v>
      </c>
      <c r="I107" s="264" t="str">
        <f>CONCATENATE(INDEX(missionsDragonRelativeMetrics[Easy Mission Reward],MATCH($E$36,missionsDragonRelativeMetrics[Dragon],0)), " coins")</f>
        <v>7000 coins</v>
      </c>
      <c r="J107" s="111" t="str">
        <f t="shared" si="9"/>
        <v>10 to 16</v>
      </c>
      <c r="K107" s="264" t="str">
        <f>CONCATENATE(INDEX(missionsDragonRelativeMetrics[Medium Mission Reward],MATCH($E$36,missionsDragonRelativeMetrics[Dragon],0)), " coins")</f>
        <v>10500 coins</v>
      </c>
      <c r="L107" s="111" t="str">
        <f t="shared" si="10"/>
        <v>11 to 16</v>
      </c>
      <c r="M107" s="264" t="str">
        <f>CONCATENATE(INDEX(missionsDragonRelativeMetrics[Hard Mission Reward],MATCH($E$36,missionsDragonRelativeMetrics[Dragon],0)), " coins")</f>
        <v>21000 coins</v>
      </c>
      <c r="N107" s="264">
        <v>6</v>
      </c>
      <c r="O107" s="347">
        <v>6</v>
      </c>
      <c r="P107" s="264" t="s">
        <v>409</v>
      </c>
      <c r="Q107" s="349" t="b">
        <f t="shared" si="7"/>
        <v>0</v>
      </c>
    </row>
    <row r="108" spans="2:17" x14ac:dyDescent="0.25">
      <c r="B108" s="102">
        <v>63</v>
      </c>
      <c r="C108" s="264" t="s">
        <v>533</v>
      </c>
      <c r="D108" s="264" t="s">
        <v>155</v>
      </c>
      <c r="E108" s="264" t="s">
        <v>132</v>
      </c>
      <c r="F108" s="109">
        <v>25</v>
      </c>
      <c r="G108" s="109">
        <v>35</v>
      </c>
      <c r="H108" s="111" t="str">
        <f t="shared" si="8"/>
        <v>64 to 89</v>
      </c>
      <c r="I108" s="264" t="str">
        <f>CONCATENATE(INDEX(missionsDragonRelativeMetrics[Easy Mission Reward],MATCH($E$36,missionsDragonRelativeMetrics[Dragon],0)), " coins")</f>
        <v>7000 coins</v>
      </c>
      <c r="J108" s="111" t="str">
        <f t="shared" si="9"/>
        <v>65 to 91</v>
      </c>
      <c r="K108" s="264" t="str">
        <f>CONCATENATE(INDEX(missionsDragonRelativeMetrics[Medium Mission Reward],MATCH($E$36,missionsDragonRelativeMetrics[Dragon],0)), " coins")</f>
        <v>10500 coins</v>
      </c>
      <c r="L108" s="111" t="str">
        <f t="shared" si="10"/>
        <v>68 to 95</v>
      </c>
      <c r="M108" s="264" t="str">
        <f>CONCATENATE(INDEX(missionsDragonRelativeMetrics[Hard Mission Reward],MATCH($E$36,missionsDragonRelativeMetrics[Dragon],0)), " coins")</f>
        <v>21000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 x14ac:dyDescent="0.25">
      <c r="B109" s="102">
        <v>64</v>
      </c>
      <c r="C109" s="264" t="s">
        <v>534</v>
      </c>
      <c r="D109" s="264" t="s">
        <v>155</v>
      </c>
      <c r="E109" s="264" t="s">
        <v>132</v>
      </c>
      <c r="F109" s="109">
        <v>40</v>
      </c>
      <c r="G109" s="109">
        <v>45</v>
      </c>
      <c r="H109" s="111" t="str">
        <f t="shared" si="8"/>
        <v>102 to 115</v>
      </c>
      <c r="I109" s="264" t="str">
        <f>CONCATENATE(INDEX(missionsDragonRelativeMetrics[Easy Mission Reward],MATCH($E$36,missionsDragonRelativeMetrics[Dragon],0)), " coins")</f>
        <v>7000 coins</v>
      </c>
      <c r="J109" s="111" t="str">
        <f t="shared" si="9"/>
        <v>104 to 117</v>
      </c>
      <c r="K109" s="264" t="str">
        <f>CONCATENATE(INDEX(missionsDragonRelativeMetrics[Medium Mission Reward],MATCH($E$36,missionsDragonRelativeMetrics[Dragon],0)), " coins")</f>
        <v>10500 coins</v>
      </c>
      <c r="L109" s="111" t="str">
        <f t="shared" si="10"/>
        <v>108 to 122</v>
      </c>
      <c r="M109" s="264" t="str">
        <f>CONCATENATE(INDEX(missionsDragonRelativeMetrics[Hard Mission Reward],MATCH($E$36,missionsDragonRelativeMetrics[Dragon],0)), " coins")</f>
        <v>21000 coins</v>
      </c>
      <c r="N109" s="264">
        <v>6</v>
      </c>
      <c r="O109" s="347">
        <v>6</v>
      </c>
      <c r="P109" s="264" t="s">
        <v>408</v>
      </c>
      <c r="Q109" s="349" t="b">
        <f t="shared" si="7"/>
        <v>0</v>
      </c>
    </row>
    <row r="110" spans="2:17" x14ac:dyDescent="0.25">
      <c r="B110" s="102">
        <v>65</v>
      </c>
      <c r="C110" s="264" t="s">
        <v>535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102 to 115</v>
      </c>
      <c r="I110" s="264" t="str">
        <f>CONCATENATE(INDEX(missionsDragonRelativeMetrics[Easy Mission Reward],MATCH($E$36,missionsDragonRelativeMetrics[Dragon],0)), " coins")</f>
        <v>7000 coins</v>
      </c>
      <c r="J110" s="111" t="str">
        <f t="shared" si="9"/>
        <v>104 to 117</v>
      </c>
      <c r="K110" s="264" t="str">
        <f>CONCATENATE(INDEX(missionsDragonRelativeMetrics[Medium Mission Reward],MATCH($E$36,missionsDragonRelativeMetrics[Dragon],0)), " coins")</f>
        <v>10500 coins</v>
      </c>
      <c r="L110" s="111" t="str">
        <f t="shared" si="10"/>
        <v>108 to 122</v>
      </c>
      <c r="M110" s="264" t="str">
        <f>CONCATENATE(INDEX(missionsDragonRelativeMetrics[Hard Mission Reward],MATCH($E$36,missionsDragonRelativeMetrics[Dragon],0)), " coins")</f>
        <v>21000 coins</v>
      </c>
      <c r="N110" s="264">
        <v>6</v>
      </c>
      <c r="O110" s="347">
        <v>6</v>
      </c>
      <c r="P110" s="264" t="s">
        <v>406</v>
      </c>
      <c r="Q110" s="349" t="b">
        <f t="shared" ref="Q110:Q126" si="11">IF(P110="",NOT(OR(N110&gt;$D$38,O110&lt;$D$38)),AND(NOT(OR(N110&gt;$D$38,O110&lt;$D$38)),P110=$E$36))</f>
        <v>0</v>
      </c>
    </row>
    <row r="111" spans="2:17" x14ac:dyDescent="0.25">
      <c r="B111" s="102">
        <v>66</v>
      </c>
      <c r="C111" s="264" t="s">
        <v>532</v>
      </c>
      <c r="D111" s="264" t="s">
        <v>156</v>
      </c>
      <c r="E111" s="264" t="s">
        <v>149</v>
      </c>
      <c r="F111" s="109">
        <v>4</v>
      </c>
      <c r="G111" s="109">
        <v>6</v>
      </c>
      <c r="H111" s="111" t="str">
        <f t="shared" si="8"/>
        <v>10 to 15</v>
      </c>
      <c r="I111" s="264" t="str">
        <f>CONCATENATE(INDEX(missionsDragonRelativeMetrics[Easy Mission Reward],MATCH($E$36,missionsDragonRelativeMetrics[Dragon],0)), " coins")</f>
        <v>7000 coins</v>
      </c>
      <c r="J111" s="111" t="str">
        <f t="shared" si="9"/>
        <v>10 to 16</v>
      </c>
      <c r="K111" s="264" t="str">
        <f>CONCATENATE(INDEX(missionsDragonRelativeMetrics[Medium Mission Reward],MATCH($E$36,missionsDragonRelativeMetrics[Dragon],0)), " coins")</f>
        <v>10500 coins</v>
      </c>
      <c r="L111" s="111" t="str">
        <f t="shared" si="10"/>
        <v>11 to 16</v>
      </c>
      <c r="M111" s="264" t="str">
        <f>CONCATENATE(INDEX(missionsDragonRelativeMetrics[Hard Mission Reward],MATCH($E$36,missionsDragonRelativeMetrics[Dragon],0)), " coins")</f>
        <v>21000 coins</v>
      </c>
      <c r="N111" s="264">
        <v>6</v>
      </c>
      <c r="O111" s="347">
        <v>6</v>
      </c>
      <c r="P111" s="264" t="s">
        <v>409</v>
      </c>
      <c r="Q111" s="349" t="b">
        <f t="shared" si="11"/>
        <v>0</v>
      </c>
    </row>
    <row r="112" spans="2:17" x14ac:dyDescent="0.25">
      <c r="B112" s="102">
        <v>67</v>
      </c>
      <c r="C112" s="264" t="s">
        <v>533</v>
      </c>
      <c r="D112" s="264" t="s">
        <v>156</v>
      </c>
      <c r="E112" s="264" t="s">
        <v>132</v>
      </c>
      <c r="F112" s="109">
        <v>35</v>
      </c>
      <c r="G112" s="109">
        <v>45</v>
      </c>
      <c r="H112" s="111" t="str">
        <f t="shared" si="8"/>
        <v>89 to 115</v>
      </c>
      <c r="I112" s="264" t="str">
        <f>CONCATENATE(INDEX(missionsDragonRelativeMetrics[Easy Mission Reward],MATCH($E$36,missionsDragonRelativeMetrics[Dragon],0)), " coins")</f>
        <v>7000 coins</v>
      </c>
      <c r="J112" s="111" t="str">
        <f t="shared" si="9"/>
        <v>91 to 117</v>
      </c>
      <c r="K112" s="264" t="str">
        <f>CONCATENATE(INDEX(missionsDragonRelativeMetrics[Medium Mission Reward],MATCH($E$36,missionsDragonRelativeMetrics[Dragon],0)), " coins")</f>
        <v>10500 coins</v>
      </c>
      <c r="L112" s="111" t="str">
        <f t="shared" si="10"/>
        <v>95 to 122</v>
      </c>
      <c r="M112" s="264" t="str">
        <f>CONCATENATE(INDEX(missionsDragonRelativeMetrics[Hard Mission Reward],MATCH($E$36,missionsDragonRelativeMetrics[Dragon],0)), " coins")</f>
        <v>21000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 x14ac:dyDescent="0.25">
      <c r="B113" s="102">
        <v>68</v>
      </c>
      <c r="C113" s="264" t="s">
        <v>534</v>
      </c>
      <c r="D113" s="264" t="s">
        <v>156</v>
      </c>
      <c r="E113" s="264" t="s">
        <v>132</v>
      </c>
      <c r="F113" s="109">
        <v>150</v>
      </c>
      <c r="G113" s="109">
        <v>200</v>
      </c>
      <c r="H113" s="111" t="str">
        <f t="shared" si="8"/>
        <v>383 to 510</v>
      </c>
      <c r="I113" s="264" t="str">
        <f>CONCATENATE(INDEX(missionsDragonRelativeMetrics[Easy Mission Reward],MATCH($E$36,missionsDragonRelativeMetrics[Dragon],0)), " coins")</f>
        <v>7000 coins</v>
      </c>
      <c r="J113" s="111" t="str">
        <f t="shared" si="9"/>
        <v>390 to 520</v>
      </c>
      <c r="K113" s="264" t="str">
        <f>CONCATENATE(INDEX(missionsDragonRelativeMetrics[Medium Mission Reward],MATCH($E$36,missionsDragonRelativeMetrics[Dragon],0)), " coins")</f>
        <v>10500 coins</v>
      </c>
      <c r="L113" s="111" t="str">
        <f t="shared" si="10"/>
        <v>405 to 540</v>
      </c>
      <c r="M113" s="264" t="str">
        <f>CONCATENATE(INDEX(missionsDragonRelativeMetrics[Hard Mission Reward],MATCH($E$36,missionsDragonRelativeMetrics[Dragon],0)), " coins")</f>
        <v>21000 coins</v>
      </c>
      <c r="N113" s="264">
        <v>6</v>
      </c>
      <c r="O113" s="347">
        <v>6</v>
      </c>
      <c r="P113" s="264" t="s">
        <v>408</v>
      </c>
      <c r="Q113" s="349" t="b">
        <f t="shared" si="11"/>
        <v>0</v>
      </c>
    </row>
    <row r="114" spans="2:17" x14ac:dyDescent="0.25">
      <c r="B114" s="102">
        <v>69</v>
      </c>
      <c r="C114" s="264" t="s">
        <v>535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383 to 510</v>
      </c>
      <c r="I114" s="264" t="str">
        <f>CONCATENATE(INDEX(missionsDragonRelativeMetrics[Easy Mission Reward],MATCH($E$36,missionsDragonRelativeMetrics[Dragon],0)), " coins")</f>
        <v>7000 coins</v>
      </c>
      <c r="J114" s="111" t="str">
        <f t="shared" si="9"/>
        <v>390 to 520</v>
      </c>
      <c r="K114" s="264" t="str">
        <f>CONCATENATE(INDEX(missionsDragonRelativeMetrics[Medium Mission Reward],MATCH($E$36,missionsDragonRelativeMetrics[Dragon],0)), " coins")</f>
        <v>10500 coins</v>
      </c>
      <c r="L114" s="111" t="str">
        <f t="shared" si="10"/>
        <v>405 to 540</v>
      </c>
      <c r="M114" s="264" t="str">
        <f>CONCATENATE(INDEX(missionsDragonRelativeMetrics[Hard Mission Reward],MATCH($E$36,missionsDragonRelativeMetrics[Dragon],0)), " coins")</f>
        <v>21000 coins</v>
      </c>
      <c r="N114" s="264">
        <v>6</v>
      </c>
      <c r="O114" s="347">
        <v>6</v>
      </c>
      <c r="P114" s="264" t="s">
        <v>406</v>
      </c>
      <c r="Q114" s="349" t="b">
        <f t="shared" si="11"/>
        <v>0</v>
      </c>
    </row>
    <row r="115" spans="2:17" x14ac:dyDescent="0.25">
      <c r="B115" s="102">
        <v>70</v>
      </c>
      <c r="C115" s="264" t="s">
        <v>532</v>
      </c>
      <c r="D115" s="264" t="s">
        <v>162</v>
      </c>
      <c r="E115" s="264" t="s">
        <v>149</v>
      </c>
      <c r="F115" s="109">
        <v>3</v>
      </c>
      <c r="G115" s="109">
        <v>4</v>
      </c>
      <c r="H115" s="111" t="str">
        <f t="shared" si="8"/>
        <v>8 to 10</v>
      </c>
      <c r="I115" s="264" t="str">
        <f>CONCATENATE(INDEX(missionsDragonRelativeMetrics[Easy Mission Reward],MATCH($E$36,missionsDragonRelativeMetrics[Dragon],0)), " coins")</f>
        <v>7000 coins</v>
      </c>
      <c r="J115" s="111" t="str">
        <f t="shared" si="9"/>
        <v>8 to 10</v>
      </c>
      <c r="K115" s="264" t="str">
        <f>CONCATENATE(INDEX(missionsDragonRelativeMetrics[Medium Mission Reward],MATCH($E$36,missionsDragonRelativeMetrics[Dragon],0)), " coins")</f>
        <v>10500 coins</v>
      </c>
      <c r="L115" s="111" t="str">
        <f t="shared" si="10"/>
        <v>8 to 11</v>
      </c>
      <c r="M115" s="264" t="str">
        <f>CONCATENATE(INDEX(missionsDragonRelativeMetrics[Hard Mission Reward],MATCH($E$36,missionsDragonRelativeMetrics[Dragon],0)), " coins")</f>
        <v>21000 coins</v>
      </c>
      <c r="N115" s="264">
        <v>6</v>
      </c>
      <c r="O115" s="347">
        <v>6</v>
      </c>
      <c r="P115" s="264" t="s">
        <v>409</v>
      </c>
      <c r="Q115" s="349" t="b">
        <f t="shared" si="11"/>
        <v>0</v>
      </c>
    </row>
    <row r="116" spans="2:17" x14ac:dyDescent="0.25">
      <c r="B116" s="102">
        <v>71</v>
      </c>
      <c r="C116" s="264" t="s">
        <v>533</v>
      </c>
      <c r="D116" s="264" t="s">
        <v>162</v>
      </c>
      <c r="E116" s="264" t="s">
        <v>132</v>
      </c>
      <c r="F116" s="109">
        <v>12</v>
      </c>
      <c r="G116" s="109">
        <v>15</v>
      </c>
      <c r="H116" s="111" t="str">
        <f t="shared" si="8"/>
        <v>31 to 38</v>
      </c>
      <c r="I116" s="264" t="str">
        <f>CONCATENATE(INDEX(missionsDragonRelativeMetrics[Easy Mission Reward],MATCH($E$36,missionsDragonRelativeMetrics[Dragon],0)), " coins")</f>
        <v>7000 coins</v>
      </c>
      <c r="J116" s="111" t="str">
        <f t="shared" si="9"/>
        <v>31 to 39</v>
      </c>
      <c r="K116" s="264" t="str">
        <f>CONCATENATE(INDEX(missionsDragonRelativeMetrics[Medium Mission Reward],MATCH($E$36,missionsDragonRelativeMetrics[Dragon],0)), " coins")</f>
        <v>10500 coins</v>
      </c>
      <c r="L116" s="111" t="str">
        <f t="shared" si="10"/>
        <v>32 to 41</v>
      </c>
      <c r="M116" s="264" t="str">
        <f>CONCATENATE(INDEX(missionsDragonRelativeMetrics[Hard Mission Reward],MATCH($E$36,missionsDragonRelativeMetrics[Dragon],0)), " coins")</f>
        <v>21000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 x14ac:dyDescent="0.25">
      <c r="B117" s="102">
        <v>72</v>
      </c>
      <c r="C117" s="264" t="s">
        <v>534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31 to 38</v>
      </c>
      <c r="I117" s="264" t="str">
        <f>CONCATENATE(INDEX(missionsDragonRelativeMetrics[Easy Mission Reward],MATCH($E$36,missionsDragonRelativeMetrics[Dragon],0)), " coins")</f>
        <v>7000 coins</v>
      </c>
      <c r="J117" s="111" t="str">
        <f t="shared" si="9"/>
        <v>31 to 39</v>
      </c>
      <c r="K117" s="264" t="str">
        <f>CONCATENATE(INDEX(missionsDragonRelativeMetrics[Medium Mission Reward],MATCH($E$36,missionsDragonRelativeMetrics[Dragon],0)), " coins")</f>
        <v>10500 coins</v>
      </c>
      <c r="L117" s="111" t="str">
        <f t="shared" si="10"/>
        <v>32 to 41</v>
      </c>
      <c r="M117" s="264" t="str">
        <f>CONCATENATE(INDEX(missionsDragonRelativeMetrics[Hard Mission Reward],MATCH($E$36,missionsDragonRelativeMetrics[Dragon],0)), " coins")</f>
        <v>21000 coins</v>
      </c>
      <c r="N117" s="264">
        <v>6</v>
      </c>
      <c r="O117" s="347">
        <v>6</v>
      </c>
      <c r="P117" s="264" t="s">
        <v>408</v>
      </c>
      <c r="Q117" s="349" t="b">
        <f t="shared" si="11"/>
        <v>0</v>
      </c>
    </row>
    <row r="118" spans="2:17" x14ac:dyDescent="0.25">
      <c r="B118" s="102">
        <v>73</v>
      </c>
      <c r="C118" s="264" t="s">
        <v>535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31 to 38</v>
      </c>
      <c r="I118" s="264" t="str">
        <f>CONCATENATE(INDEX(missionsDragonRelativeMetrics[Easy Mission Reward],MATCH($E$36,missionsDragonRelativeMetrics[Dragon],0)), " coins")</f>
        <v>7000 coins</v>
      </c>
      <c r="J118" s="111" t="str">
        <f t="shared" si="9"/>
        <v>31 to 39</v>
      </c>
      <c r="K118" s="264" t="str">
        <f>CONCATENATE(INDEX(missionsDragonRelativeMetrics[Medium Mission Reward],MATCH($E$36,missionsDragonRelativeMetrics[Dragon],0)), " coins")</f>
        <v>10500 coins</v>
      </c>
      <c r="L118" s="111" t="str">
        <f t="shared" si="10"/>
        <v>32 to 41</v>
      </c>
      <c r="M118" s="264" t="str">
        <f>CONCATENATE(INDEX(missionsDragonRelativeMetrics[Hard Mission Reward],MATCH($E$36,missionsDragonRelativeMetrics[Dragon],0)), " coins")</f>
        <v>21000 coins</v>
      </c>
      <c r="N118" s="264">
        <v>6</v>
      </c>
      <c r="O118" s="347">
        <v>6</v>
      </c>
      <c r="P118" s="264" t="s">
        <v>406</v>
      </c>
      <c r="Q118" s="349" t="b">
        <f t="shared" si="11"/>
        <v>0</v>
      </c>
    </row>
    <row r="119" spans="2:17" x14ac:dyDescent="0.25">
      <c r="B119" s="102">
        <v>74</v>
      </c>
      <c r="C119" s="264" t="s">
        <v>532</v>
      </c>
      <c r="D119" s="264" t="s">
        <v>502</v>
      </c>
      <c r="E119" s="264" t="s">
        <v>149</v>
      </c>
      <c r="F119" s="109">
        <v>4</v>
      </c>
      <c r="G119" s="109">
        <v>6</v>
      </c>
      <c r="H119" s="111" t="str">
        <f t="shared" si="8"/>
        <v>10 to 15</v>
      </c>
      <c r="I119" s="264" t="str">
        <f>CONCATENATE(INDEX(missionsDragonRelativeMetrics[Easy Mission Reward],MATCH($E$36,missionsDragonRelativeMetrics[Dragon],0)), " coins")</f>
        <v>7000 coins</v>
      </c>
      <c r="J119" s="111" t="str">
        <f t="shared" si="9"/>
        <v>10 to 16</v>
      </c>
      <c r="K119" s="264" t="str">
        <f>CONCATENATE(INDEX(missionsDragonRelativeMetrics[Medium Mission Reward],MATCH($E$36,missionsDragonRelativeMetrics[Dragon],0)), " coins")</f>
        <v>10500 coins</v>
      </c>
      <c r="L119" s="111" t="str">
        <f t="shared" si="10"/>
        <v>11 to 16</v>
      </c>
      <c r="M119" s="264" t="str">
        <f>CONCATENATE(INDEX(missionsDragonRelativeMetrics[Hard Mission Reward],MATCH($E$36,missionsDragonRelativeMetrics[Dragon],0)), " coins")</f>
        <v>21000 coins</v>
      </c>
      <c r="N119" s="264">
        <v>6</v>
      </c>
      <c r="O119" s="347">
        <v>6</v>
      </c>
      <c r="P119" s="264" t="s">
        <v>409</v>
      </c>
      <c r="Q119" s="349" t="b">
        <f t="shared" si="11"/>
        <v>0</v>
      </c>
    </row>
    <row r="120" spans="2:17" x14ac:dyDescent="0.25">
      <c r="B120" s="102">
        <v>75</v>
      </c>
      <c r="C120" s="264" t="s">
        <v>533</v>
      </c>
      <c r="D120" s="264" t="s">
        <v>502</v>
      </c>
      <c r="E120" s="264" t="s">
        <v>132</v>
      </c>
      <c r="F120" s="109">
        <v>25</v>
      </c>
      <c r="G120" s="109">
        <v>30</v>
      </c>
      <c r="H120" s="111" t="str">
        <f t="shared" si="8"/>
        <v>64 to 77</v>
      </c>
      <c r="I120" s="264" t="str">
        <f>CONCATENATE(INDEX(missionsDragonRelativeMetrics[Easy Mission Reward],MATCH($E$36,missionsDragonRelativeMetrics[Dragon],0)), " coins")</f>
        <v>7000 coins</v>
      </c>
      <c r="J120" s="111" t="str">
        <f t="shared" si="9"/>
        <v>65 to 78</v>
      </c>
      <c r="K120" s="264" t="str">
        <f>CONCATENATE(INDEX(missionsDragonRelativeMetrics[Medium Mission Reward],MATCH($E$36,missionsDragonRelativeMetrics[Dragon],0)), " coins")</f>
        <v>10500 coins</v>
      </c>
      <c r="L120" s="111" t="str">
        <f t="shared" si="10"/>
        <v>68 to 81</v>
      </c>
      <c r="M120" s="264" t="str">
        <f>CONCATENATE(INDEX(missionsDragonRelativeMetrics[Hard Mission Reward],MATCH($E$36,missionsDragonRelativeMetrics[Dragon],0)), " coins")</f>
        <v>21000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 x14ac:dyDescent="0.25">
      <c r="B121" s="102">
        <v>76</v>
      </c>
      <c r="C121" s="264" t="s">
        <v>534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64 to 77</v>
      </c>
      <c r="I121" s="264" t="str">
        <f>CONCATENATE(INDEX(missionsDragonRelativeMetrics[Easy Mission Reward],MATCH($E$36,missionsDragonRelativeMetrics[Dragon],0)), " coins")</f>
        <v>7000 coins</v>
      </c>
      <c r="J121" s="111" t="str">
        <f t="shared" si="9"/>
        <v>65 to 78</v>
      </c>
      <c r="K121" s="264" t="str">
        <f>CONCATENATE(INDEX(missionsDragonRelativeMetrics[Medium Mission Reward],MATCH($E$36,missionsDragonRelativeMetrics[Dragon],0)), " coins")</f>
        <v>10500 coins</v>
      </c>
      <c r="L121" s="111" t="str">
        <f t="shared" si="10"/>
        <v>68 to 81</v>
      </c>
      <c r="M121" s="264" t="str">
        <f>CONCATENATE(INDEX(missionsDragonRelativeMetrics[Hard Mission Reward],MATCH($E$36,missionsDragonRelativeMetrics[Dragon],0)), " coins")</f>
        <v>21000 coins</v>
      </c>
      <c r="N121" s="264">
        <v>6</v>
      </c>
      <c r="O121" s="347">
        <v>6</v>
      </c>
      <c r="P121" s="264" t="s">
        <v>408</v>
      </c>
      <c r="Q121" s="349" t="b">
        <f t="shared" si="11"/>
        <v>0</v>
      </c>
    </row>
    <row r="122" spans="2:17" x14ac:dyDescent="0.25">
      <c r="B122" s="102">
        <v>77</v>
      </c>
      <c r="C122" s="264" t="s">
        <v>535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64 to 77</v>
      </c>
      <c r="I122" s="264" t="str">
        <f>CONCATENATE(INDEX(missionsDragonRelativeMetrics[Easy Mission Reward],MATCH($E$36,missionsDragonRelativeMetrics[Dragon],0)), " coins")</f>
        <v>7000 coins</v>
      </c>
      <c r="J122" s="111" t="str">
        <f t="shared" si="9"/>
        <v>65 to 78</v>
      </c>
      <c r="K122" s="264" t="str">
        <f>CONCATENATE(INDEX(missionsDragonRelativeMetrics[Medium Mission Reward],MATCH($E$36,missionsDragonRelativeMetrics[Dragon],0)), " coins")</f>
        <v>10500 coins</v>
      </c>
      <c r="L122" s="111" t="str">
        <f t="shared" si="10"/>
        <v>68 to 81</v>
      </c>
      <c r="M122" s="264" t="str">
        <f>CONCATENATE(INDEX(missionsDragonRelativeMetrics[Hard Mission Reward],MATCH($E$36,missionsDragonRelativeMetrics[Dragon],0)), " coins")</f>
        <v>21000 coins</v>
      </c>
      <c r="N122" s="264">
        <v>6</v>
      </c>
      <c r="O122" s="347">
        <v>6</v>
      </c>
      <c r="P122" s="264" t="s">
        <v>406</v>
      </c>
      <c r="Q122" s="349" t="b">
        <f t="shared" si="11"/>
        <v>0</v>
      </c>
    </row>
    <row r="123" spans="2:17" x14ac:dyDescent="0.25">
      <c r="B123" s="102">
        <v>78</v>
      </c>
      <c r="C123" s="264" t="s">
        <v>532</v>
      </c>
      <c r="D123" s="264" t="s">
        <v>168</v>
      </c>
      <c r="E123" s="264" t="s">
        <v>149</v>
      </c>
      <c r="F123" s="109">
        <v>3</v>
      </c>
      <c r="G123" s="109">
        <v>4</v>
      </c>
      <c r="H123" s="111" t="str">
        <f t="shared" si="8"/>
        <v>8 to 10</v>
      </c>
      <c r="I123" s="264" t="str">
        <f>CONCATENATE(INDEX(missionsDragonRelativeMetrics[Easy Mission Reward],MATCH($E$36,missionsDragonRelativeMetrics[Dragon],0)), " coins")</f>
        <v>7000 coins</v>
      </c>
      <c r="J123" s="111" t="str">
        <f t="shared" si="9"/>
        <v>8 to 10</v>
      </c>
      <c r="K123" s="264" t="str">
        <f>CONCATENATE(INDEX(missionsDragonRelativeMetrics[Medium Mission Reward],MATCH($E$36,missionsDragonRelativeMetrics[Dragon],0)), " coins")</f>
        <v>10500 coins</v>
      </c>
      <c r="L123" s="111" t="str">
        <f t="shared" si="10"/>
        <v>8 to 11</v>
      </c>
      <c r="M123" s="264" t="str">
        <f>CONCATENATE(INDEX(missionsDragonRelativeMetrics[Hard Mission Reward],MATCH($E$36,missionsDragonRelativeMetrics[Dragon],0)), " coins")</f>
        <v>21000 coins</v>
      </c>
      <c r="N123" s="264">
        <v>6</v>
      </c>
      <c r="O123" s="347">
        <v>6</v>
      </c>
      <c r="P123" s="264" t="s">
        <v>409</v>
      </c>
      <c r="Q123" s="349" t="b">
        <f t="shared" si="11"/>
        <v>0</v>
      </c>
    </row>
    <row r="124" spans="2:17" x14ac:dyDescent="0.25">
      <c r="B124" s="102">
        <v>79</v>
      </c>
      <c r="C124" s="264" t="s">
        <v>533</v>
      </c>
      <c r="D124" s="264" t="s">
        <v>168</v>
      </c>
      <c r="E124" s="264" t="s">
        <v>149</v>
      </c>
      <c r="F124" s="109">
        <v>15</v>
      </c>
      <c r="G124" s="109">
        <v>20</v>
      </c>
      <c r="H124" s="111" t="str">
        <f t="shared" si="8"/>
        <v>38 to 51</v>
      </c>
      <c r="I124" s="264" t="str">
        <f>CONCATENATE(INDEX(missionsDragonRelativeMetrics[Easy Mission Reward],MATCH($E$36,missionsDragonRelativeMetrics[Dragon],0)), " coins")</f>
        <v>7000 coins</v>
      </c>
      <c r="J124" s="111" t="str">
        <f t="shared" si="9"/>
        <v>39 to 52</v>
      </c>
      <c r="K124" s="264" t="str">
        <f>CONCATENATE(INDEX(missionsDragonRelativeMetrics[Medium Mission Reward],MATCH($E$36,missionsDragonRelativeMetrics[Dragon],0)), " coins")</f>
        <v>10500 coins</v>
      </c>
      <c r="L124" s="111" t="str">
        <f t="shared" si="10"/>
        <v>41 to 54</v>
      </c>
      <c r="M124" s="264" t="str">
        <f>CONCATENATE(INDEX(missionsDragonRelativeMetrics[Hard Mission Reward],MATCH($E$36,missionsDragonRelativeMetrics[Dragon],0)), " coins")</f>
        <v>21000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 x14ac:dyDescent="0.25">
      <c r="B125" s="102">
        <v>80</v>
      </c>
      <c r="C125" s="264" t="s">
        <v>534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38 to 51</v>
      </c>
      <c r="I125" s="264" t="str">
        <f>CONCATENATE(INDEX(missionsDragonRelativeMetrics[Easy Mission Reward],MATCH($E$36,missionsDragonRelativeMetrics[Dragon],0)), " coins")</f>
        <v>7000 coins</v>
      </c>
      <c r="J125" s="111" t="str">
        <f t="shared" si="9"/>
        <v>39 to 52</v>
      </c>
      <c r="K125" s="264" t="str">
        <f>CONCATENATE(INDEX(missionsDragonRelativeMetrics[Medium Mission Reward],MATCH($E$36,missionsDragonRelativeMetrics[Dragon],0)), " coins")</f>
        <v>10500 coins</v>
      </c>
      <c r="L125" s="111" t="str">
        <f t="shared" si="10"/>
        <v>41 to 54</v>
      </c>
      <c r="M125" s="264" t="str">
        <f>CONCATENATE(INDEX(missionsDragonRelativeMetrics[Hard Mission Reward],MATCH($E$36,missionsDragonRelativeMetrics[Dragon],0)), " coins")</f>
        <v>21000 coins</v>
      </c>
      <c r="N125" s="264">
        <v>6</v>
      </c>
      <c r="O125" s="347">
        <v>6</v>
      </c>
      <c r="P125" s="264" t="s">
        <v>408</v>
      </c>
      <c r="Q125" s="349" t="b">
        <f t="shared" si="11"/>
        <v>0</v>
      </c>
    </row>
    <row r="126" spans="2:17" x14ac:dyDescent="0.25">
      <c r="B126" s="102">
        <v>81</v>
      </c>
      <c r="C126" s="264" t="s">
        <v>535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38 to 51</v>
      </c>
      <c r="I126" s="264" t="str">
        <f>CONCATENATE(INDEX(missionsDragonRelativeMetrics[Easy Mission Reward],MATCH($E$36,missionsDragonRelativeMetrics[Dragon],0)), " coins")</f>
        <v>7000 coins</v>
      </c>
      <c r="J126" s="111" t="str">
        <f t="shared" si="9"/>
        <v>39 to 52</v>
      </c>
      <c r="K126" s="264" t="str">
        <f>CONCATENATE(INDEX(missionsDragonRelativeMetrics[Medium Mission Reward],MATCH($E$36,missionsDragonRelativeMetrics[Dragon],0)), " coins")</f>
        <v>10500 coins</v>
      </c>
      <c r="L126" s="111" t="str">
        <f t="shared" si="10"/>
        <v>41 to 54</v>
      </c>
      <c r="M126" s="264" t="str">
        <f>CONCATENATE(INDEX(missionsDragonRelativeMetrics[Hard Mission Reward],MATCH($E$36,missionsDragonRelativeMetrics[Dragon],0)), " coins")</f>
        <v>21000 coins</v>
      </c>
      <c r="N126" s="264">
        <v>6</v>
      </c>
      <c r="O126" s="347">
        <v>6</v>
      </c>
      <c r="P126" s="264" t="s">
        <v>406</v>
      </c>
      <c r="Q126" s="349" t="b">
        <f t="shared" si="11"/>
        <v>0</v>
      </c>
    </row>
  </sheetData>
  <mergeCells count="3">
    <mergeCell ref="G44:H44"/>
    <mergeCell ref="I44:J44"/>
    <mergeCell ref="K44:L44"/>
  </mergeCells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workbookViewId="0">
      <selection activeCell="K115" sqref="K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23" t="s">
        <v>428</v>
      </c>
      <c r="C12" s="424"/>
      <c r="D12" s="425"/>
      <c r="J12" s="420" t="s">
        <v>483</v>
      </c>
      <c r="K12" s="421"/>
      <c r="L12" s="420" t="s">
        <v>484</v>
      </c>
      <c r="M12" s="421"/>
      <c r="N12" s="264"/>
      <c r="O12" s="264" t="s">
        <v>491</v>
      </c>
      <c r="P12" s="264"/>
      <c r="Q12" s="269"/>
      <c r="T12" s="426" t="s">
        <v>442</v>
      </c>
      <c r="U12" s="427"/>
      <c r="V12" s="428"/>
      <c r="W12" s="420" t="s">
        <v>448</v>
      </c>
      <c r="X12" s="421"/>
      <c r="Y12" s="420" t="s">
        <v>450</v>
      </c>
      <c r="Z12" s="421"/>
      <c r="AA12" s="420" t="s">
        <v>453</v>
      </c>
      <c r="AB12" s="421"/>
      <c r="AD12" s="420" t="s">
        <v>448</v>
      </c>
      <c r="AE12" s="421"/>
      <c r="AF12" s="420" t="s">
        <v>450</v>
      </c>
      <c r="AG12" s="421"/>
      <c r="AH12" s="420" t="s">
        <v>453</v>
      </c>
      <c r="AI12" s="421"/>
      <c r="AK12" s="420" t="s">
        <v>490</v>
      </c>
      <c r="AL12" s="421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22" t="s">
        <v>429</v>
      </c>
      <c r="C22" s="422"/>
      <c r="D22" s="422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406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407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408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409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410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411</v>
      </c>
      <c r="W34" t="s">
        <v>325</v>
      </c>
    </row>
    <row r="35" spans="2:23" x14ac:dyDescent="0.25">
      <c r="B35" s="147" t="s">
        <v>438</v>
      </c>
    </row>
    <row r="36" spans="2:23" x14ac:dyDescent="0.25">
      <c r="B36" s="274" t="s">
        <v>415</v>
      </c>
      <c r="C36" s="262">
        <v>7</v>
      </c>
      <c r="D36" t="s">
        <v>432</v>
      </c>
    </row>
    <row r="37" spans="2:23" x14ac:dyDescent="0.25">
      <c r="B37" s="323" t="s">
        <v>482</v>
      </c>
      <c r="C37" s="262">
        <v>1</v>
      </c>
      <c r="D37" t="s">
        <v>432</v>
      </c>
    </row>
    <row r="39" spans="2:23" x14ac:dyDescent="0.25">
      <c r="B39" s="275" t="s">
        <v>433</v>
      </c>
      <c r="C39" s="276" t="s">
        <v>434</v>
      </c>
      <c r="D39" s="277" t="s">
        <v>435</v>
      </c>
      <c r="E39" s="353" t="s">
        <v>462</v>
      </c>
      <c r="F39" s="275" t="s">
        <v>463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29" t="s">
        <v>443</v>
      </c>
      <c r="C59" s="429"/>
      <c r="D59" s="429"/>
      <c r="E59" s="429"/>
      <c r="F59" s="429"/>
    </row>
    <row r="60" spans="2:10" x14ac:dyDescent="0.25">
      <c r="B60" s="278" t="s">
        <v>433</v>
      </c>
      <c r="C60" s="278" t="s">
        <v>418</v>
      </c>
      <c r="D60" s="278" t="s">
        <v>419</v>
      </c>
      <c r="E60" s="278" t="s">
        <v>436</v>
      </c>
      <c r="F60" s="279" t="s">
        <v>437</v>
      </c>
      <c r="G60" s="279" t="s">
        <v>481</v>
      </c>
      <c r="H60" s="278" t="s">
        <v>460</v>
      </c>
      <c r="I60" s="278" t="s">
        <v>464</v>
      </c>
      <c r="J60" s="278" t="s">
        <v>465</v>
      </c>
    </row>
    <row r="61" spans="2:10" x14ac:dyDescent="0.25">
      <c r="B61" s="285">
        <v>1</v>
      </c>
      <c r="C61" s="285" t="s">
        <v>423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423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423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423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423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423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423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423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423</v>
      </c>
      <c r="D65" s="286">
        <v>1500</v>
      </c>
      <c r="E65" s="286">
        <v>1</v>
      </c>
      <c r="F65" s="308">
        <f>Table13[[#This Row],[AMOUNT]]</f>
        <v>1500</v>
      </c>
      <c r="G65" s="286" t="s">
        <v>423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423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423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423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423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423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423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423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423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423</v>
      </c>
      <c r="D70" s="286">
        <v>2500</v>
      </c>
      <c r="E70" s="286">
        <v>1</v>
      </c>
      <c r="F70" s="308">
        <f>Table13[[#This Row],[AMOUNT]]</f>
        <v>2500</v>
      </c>
      <c r="G70" s="286" t="s">
        <v>423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423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423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423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423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423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423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423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423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426</v>
      </c>
      <c r="D75" s="286" t="s">
        <v>228</v>
      </c>
      <c r="E75" s="286">
        <v>1</v>
      </c>
      <c r="F75" s="308">
        <v>0</v>
      </c>
      <c r="G75" s="286" t="s">
        <v>426</v>
      </c>
      <c r="H75" s="310" t="s">
        <v>228</v>
      </c>
      <c r="I75" s="310">
        <v>1</v>
      </c>
      <c r="J75" s="308"/>
    </row>
    <row r="76" spans="2:10" x14ac:dyDescent="0.25">
      <c r="B76" s="286">
        <v>4</v>
      </c>
      <c r="C76" s="286" t="s">
        <v>423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423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423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423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423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423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423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423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426</v>
      </c>
      <c r="D80" s="286" t="s">
        <v>228</v>
      </c>
      <c r="E80" s="286">
        <v>1</v>
      </c>
      <c r="F80" s="308">
        <v>0</v>
      </c>
      <c r="G80" s="286" t="s">
        <v>426</v>
      </c>
      <c r="H80" s="310" t="s">
        <v>228</v>
      </c>
      <c r="I80" s="310">
        <v>1</v>
      </c>
      <c r="J80" s="308"/>
    </row>
    <row r="81" spans="2:10" x14ac:dyDescent="0.25">
      <c r="B81" s="286">
        <v>5</v>
      </c>
      <c r="C81" s="286" t="s">
        <v>423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423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423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423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423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423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423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423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426</v>
      </c>
      <c r="D85" s="286" t="s">
        <v>228</v>
      </c>
      <c r="E85" s="286">
        <v>1</v>
      </c>
      <c r="F85" s="308">
        <v>0</v>
      </c>
      <c r="G85" s="286" t="s">
        <v>426</v>
      </c>
      <c r="H85" s="310" t="s">
        <v>228</v>
      </c>
      <c r="I85" s="310">
        <v>1</v>
      </c>
      <c r="J85" s="308"/>
    </row>
    <row r="86" spans="2:10" x14ac:dyDescent="0.25">
      <c r="B86" s="286">
        <v>6</v>
      </c>
      <c r="C86" s="286" t="s">
        <v>423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423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423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423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423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423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423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423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426</v>
      </c>
      <c r="D90" s="286" t="s">
        <v>228</v>
      </c>
      <c r="E90" s="286">
        <v>1</v>
      </c>
      <c r="F90" s="308">
        <v>0</v>
      </c>
      <c r="G90" s="286" t="s">
        <v>426</v>
      </c>
      <c r="H90" s="310" t="s">
        <v>228</v>
      </c>
      <c r="I90" s="310">
        <v>1</v>
      </c>
      <c r="J90" s="308"/>
    </row>
    <row r="91" spans="2:10" x14ac:dyDescent="0.25">
      <c r="B91" s="286">
        <v>7</v>
      </c>
      <c r="C91" s="286" t="s">
        <v>423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423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423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423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423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423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423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423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426</v>
      </c>
      <c r="D95" s="286" t="s">
        <v>228</v>
      </c>
      <c r="E95" s="286">
        <v>1</v>
      </c>
      <c r="F95" s="308">
        <v>0</v>
      </c>
      <c r="G95" s="286" t="s">
        <v>426</v>
      </c>
      <c r="H95" s="310" t="s">
        <v>228</v>
      </c>
      <c r="I95" s="310">
        <v>1</v>
      </c>
      <c r="J95" s="308"/>
    </row>
    <row r="96" spans="2:10" x14ac:dyDescent="0.25">
      <c r="B96" s="286">
        <v>8</v>
      </c>
      <c r="C96" s="286" t="s">
        <v>423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423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423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423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423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423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417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417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426</v>
      </c>
      <c r="D100" s="286" t="s">
        <v>228</v>
      </c>
      <c r="E100" s="286">
        <v>1</v>
      </c>
      <c r="F100" s="308">
        <v>0</v>
      </c>
      <c r="G100" s="286" t="s">
        <v>426</v>
      </c>
      <c r="H100" s="310" t="s">
        <v>228</v>
      </c>
      <c r="I100" s="310">
        <v>1</v>
      </c>
      <c r="J100" s="308"/>
    </row>
    <row r="101" spans="2:10" x14ac:dyDescent="0.25">
      <c r="B101" s="286">
        <v>9</v>
      </c>
      <c r="C101" s="286" t="s">
        <v>423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423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423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423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423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423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417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417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426</v>
      </c>
      <c r="D105" s="286" t="s">
        <v>228</v>
      </c>
      <c r="E105" s="286">
        <v>1</v>
      </c>
      <c r="F105" s="308">
        <v>0</v>
      </c>
      <c r="G105" s="286" t="s">
        <v>426</v>
      </c>
      <c r="H105" s="310" t="s">
        <v>228</v>
      </c>
      <c r="I105" s="310">
        <v>1</v>
      </c>
      <c r="J105" s="308"/>
    </row>
    <row r="106" spans="2:10" x14ac:dyDescent="0.25">
      <c r="B106" s="286">
        <v>10</v>
      </c>
      <c r="C106" s="286" t="s">
        <v>423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423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423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423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423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423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417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417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426</v>
      </c>
      <c r="D110" s="287" t="s">
        <v>229</v>
      </c>
      <c r="E110" s="287">
        <v>1</v>
      </c>
      <c r="F110" s="308">
        <v>0</v>
      </c>
      <c r="G110" s="287" t="s">
        <v>426</v>
      </c>
      <c r="H110" s="298" t="s">
        <v>229</v>
      </c>
      <c r="I110" s="298">
        <v>1</v>
      </c>
      <c r="J110" s="308"/>
    </row>
    <row r="113" spans="2:5" x14ac:dyDescent="0.25">
      <c r="B113" s="273" t="s">
        <v>469</v>
      </c>
      <c r="C113" s="273" t="s">
        <v>468</v>
      </c>
      <c r="D113" s="273" t="s">
        <v>467</v>
      </c>
      <c r="E113" s="273" t="s">
        <v>466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B59:F59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44"/>
  <sheetViews>
    <sheetView tabSelected="1" topLeftCell="A104" workbookViewId="0">
      <selection activeCell="E137" sqref="E137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14.99</v>
      </c>
      <c r="B10" s="334">
        <f>ROUND(Table47[[#This Row],[Price]]*$B$3+Table47[[#This Row],[Price]]*$B$3*Table47[[#This Row],[Discount]],0)</f>
        <v>172</v>
      </c>
      <c r="C10" s="160">
        <v>0.15</v>
      </c>
    </row>
    <row r="11" spans="1:26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30" t="s">
        <v>202</v>
      </c>
      <c r="G15" s="431"/>
      <c r="H15" s="432"/>
      <c r="I15" s="430" t="s">
        <v>269</v>
      </c>
      <c r="J15" s="431"/>
      <c r="K15" s="432"/>
      <c r="L15" s="430" t="s">
        <v>280</v>
      </c>
      <c r="M15" s="431"/>
      <c r="N15" s="432"/>
      <c r="O15" s="430" t="s">
        <v>281</v>
      </c>
      <c r="P15" s="431"/>
      <c r="Q15" s="432"/>
      <c r="R15" s="430" t="s">
        <v>282</v>
      </c>
      <c r="S15" s="431"/>
      <c r="T15" s="432"/>
      <c r="U15" s="430" t="s">
        <v>496</v>
      </c>
      <c r="V15" s="431"/>
      <c r="W15" s="432"/>
      <c r="X15" s="430" t="s">
        <v>543</v>
      </c>
      <c r="Y15" s="431"/>
      <c r="Z15" s="432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540</v>
      </c>
      <c r="Y16" s="362" t="s">
        <v>541</v>
      </c>
      <c r="Z16" s="363" t="s">
        <v>542</v>
      </c>
    </row>
    <row r="17" spans="1:26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10</v>
      </c>
      <c r="G17" s="171">
        <f>F17/$B$3</f>
        <v>1</v>
      </c>
      <c r="H17" s="163">
        <f t="shared" ref="H17:H34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  <c r="X18" s="204" t="s">
        <v>151</v>
      </c>
      <c r="Y18" s="179" t="s">
        <v>151</v>
      </c>
      <c r="Z18" s="179" t="s">
        <v>151</v>
      </c>
    </row>
    <row r="19" spans="1:26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  <c r="X19" s="204" t="s">
        <v>151</v>
      </c>
      <c r="Y19" s="171" t="s">
        <v>151</v>
      </c>
      <c r="Z19" s="171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  <c r="X21" s="204" t="s">
        <v>151</v>
      </c>
      <c r="Y21" s="171" t="s">
        <v>151</v>
      </c>
      <c r="Z21" s="171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  <c r="X22" s="204">
        <v>65</v>
      </c>
      <c r="Y22" s="179">
        <f>Table9[[#This Row],[Dis. 6 price (SC or HC)]]/$B$3</f>
        <v>6.5</v>
      </c>
      <c r="Z22" s="179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  <c r="X24" s="204" t="s">
        <v>151</v>
      </c>
      <c r="Y24" s="206" t="s">
        <v>151</v>
      </c>
      <c r="Z24" s="206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  <c r="X25" s="204" t="s">
        <v>151</v>
      </c>
      <c r="Y25" s="171" t="s">
        <v>151</v>
      </c>
      <c r="Z25" s="171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  <c r="X27" s="204" t="s">
        <v>151</v>
      </c>
      <c r="Y27" s="207" t="s">
        <v>151</v>
      </c>
      <c r="Z27" s="207" t="s">
        <v>151</v>
      </c>
    </row>
    <row r="28" spans="1:26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  <c r="X28" s="204">
        <v>65</v>
      </c>
      <c r="Y28" s="206">
        <f>Table9[[#This Row],[Dis. 6 price (SC or HC)]]/$B$3</f>
        <v>6.5</v>
      </c>
      <c r="Z28" s="206">
        <f>Table9[[#This Row],[Dis. 6 price (SC or HC)]]/$B$4</f>
        <v>4.333333333333333</v>
      </c>
    </row>
    <row r="29" spans="1:26" x14ac:dyDescent="0.25">
      <c r="A29" s="105"/>
      <c r="B29" s="105"/>
      <c r="C29" s="105"/>
      <c r="E29" s="105" t="s">
        <v>526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105" t="s">
        <v>235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151</v>
      </c>
      <c r="J30" s="179" t="s">
        <v>151</v>
      </c>
      <c r="K30" s="179" t="s">
        <v>151</v>
      </c>
      <c r="L30" s="199" t="s">
        <v>151</v>
      </c>
      <c r="M30" s="179" t="s">
        <v>151</v>
      </c>
      <c r="N30" s="179" t="s">
        <v>151</v>
      </c>
      <c r="O30" s="199" t="s">
        <v>151</v>
      </c>
      <c r="P30" s="179" t="s">
        <v>151</v>
      </c>
      <c r="Q30" s="179" t="s">
        <v>151</v>
      </c>
      <c r="R30" s="199" t="s">
        <v>151</v>
      </c>
      <c r="S30" s="179" t="s">
        <v>151</v>
      </c>
      <c r="T30" s="179" t="s">
        <v>151</v>
      </c>
      <c r="U30" s="204" t="s">
        <v>151</v>
      </c>
      <c r="V30" s="206" t="s">
        <v>151</v>
      </c>
      <c r="W30" s="206" t="s">
        <v>151</v>
      </c>
      <c r="X30" s="204" t="s">
        <v>151</v>
      </c>
      <c r="Y30" s="206" t="s">
        <v>151</v>
      </c>
      <c r="Z30" s="206" t="s">
        <v>151</v>
      </c>
    </row>
    <row r="31" spans="1:26" x14ac:dyDescent="0.25">
      <c r="A31" s="148" t="s">
        <v>261</v>
      </c>
      <c r="B31" s="148" t="s">
        <v>262</v>
      </c>
      <c r="C31" s="105"/>
      <c r="E31" s="105" t="s">
        <v>236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171" t="s">
        <v>151</v>
      </c>
      <c r="W31" s="171" t="s">
        <v>151</v>
      </c>
      <c r="X31" s="204" t="s">
        <v>151</v>
      </c>
      <c r="Y31" s="171" t="s">
        <v>151</v>
      </c>
      <c r="Z31" s="171" t="s">
        <v>151</v>
      </c>
    </row>
    <row r="32" spans="1:26" x14ac:dyDescent="0.25">
      <c r="A32" s="162">
        <v>10</v>
      </c>
      <c r="B32" s="157">
        <f>A32/B3</f>
        <v>1</v>
      </c>
      <c r="C32" s="105"/>
      <c r="E32" s="105" t="s">
        <v>237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E33" s="105" t="s">
        <v>238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  <c r="X33" s="204" t="s">
        <v>151</v>
      </c>
      <c r="Y33" s="207" t="s">
        <v>151</v>
      </c>
      <c r="Z33" s="207" t="s">
        <v>151</v>
      </c>
    </row>
    <row r="34" spans="1:26" ht="18.75" x14ac:dyDescent="0.3">
      <c r="A34" s="30" t="s">
        <v>231</v>
      </c>
      <c r="B34" s="36"/>
      <c r="C34" s="36"/>
      <c r="E34" s="105" t="s">
        <v>239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5.75" thickBot="1" x14ac:dyDescent="0.3"/>
    <row r="36" spans="1:26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6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6" ht="18.75" x14ac:dyDescent="0.3">
      <c r="A39" s="30" t="s">
        <v>187</v>
      </c>
      <c r="B39" s="36"/>
      <c r="C39" s="36"/>
      <c r="D39" t="s">
        <v>325</v>
      </c>
      <c r="E39" s="30" t="s">
        <v>232</v>
      </c>
      <c r="F39" s="36"/>
      <c r="G39" s="36"/>
      <c r="I39" s="30" t="s">
        <v>252</v>
      </c>
      <c r="J39" s="36"/>
      <c r="K39" s="36"/>
      <c r="M39" s="30" t="s">
        <v>253</v>
      </c>
      <c r="N39" s="36"/>
      <c r="O39" s="36"/>
    </row>
    <row r="41" spans="1:26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6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6" ht="18.75" x14ac:dyDescent="0.3">
      <c r="A44" s="30" t="s">
        <v>188</v>
      </c>
      <c r="B44" s="36"/>
      <c r="C44" s="36"/>
    </row>
    <row r="46" spans="1:26" x14ac:dyDescent="0.25">
      <c r="A46" s="4" t="s">
        <v>52</v>
      </c>
      <c r="B46" s="3">
        <f>B3/F8</f>
        <v>0.2</v>
      </c>
      <c r="C46" s="4" t="s">
        <v>54</v>
      </c>
    </row>
    <row r="47" spans="1:26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189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33" t="s">
        <v>266</v>
      </c>
      <c r="B54" s="433"/>
      <c r="C54" s="433"/>
      <c r="D54" s="433"/>
      <c r="E54" s="433"/>
      <c r="F54" s="433"/>
      <c r="G54" s="433"/>
      <c r="H54" s="433"/>
      <c r="I54" s="433"/>
      <c r="J54" s="433"/>
      <c r="K54" s="433"/>
      <c r="L54" s="433"/>
      <c r="M54" s="433"/>
      <c r="N54" s="433"/>
      <c r="O54" s="433"/>
    </row>
    <row r="55" spans="1:15" ht="15" customHeight="1" x14ac:dyDescent="0.2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  <c r="L55" s="433"/>
      <c r="M55" s="433"/>
      <c r="N55" s="433"/>
      <c r="O55" s="433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257</v>
      </c>
      <c r="G57" s="36"/>
      <c r="H57" s="36"/>
      <c r="I57" s="36"/>
      <c r="K57" s="36" t="s">
        <v>324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204</v>
      </c>
      <c r="D59" s="137" t="s">
        <v>205</v>
      </c>
      <c r="F59" s="137" t="s">
        <v>201</v>
      </c>
      <c r="G59" s="126" t="s">
        <v>248</v>
      </c>
      <c r="H59" s="127" t="s">
        <v>244</v>
      </c>
      <c r="I59" s="128" t="s">
        <v>245</v>
      </c>
      <c r="K59" s="137" t="s">
        <v>122</v>
      </c>
      <c r="L59" s="126" t="s">
        <v>248</v>
      </c>
      <c r="M59" s="127" t="s">
        <v>246</v>
      </c>
      <c r="N59" s="128" t="s">
        <v>247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230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230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230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233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233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233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255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255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255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256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256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256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254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203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203</v>
      </c>
      <c r="H69" s="125">
        <f t="shared" ref="H69:H86" si="5">ROUND(F69/G17,3)</f>
        <v>1</v>
      </c>
      <c r="I69" s="132">
        <f t="shared" ref="I69:I86" si="6">ROUND(F69/H17,3)</f>
        <v>1.4930000000000001</v>
      </c>
      <c r="K69" s="208">
        <v>1</v>
      </c>
      <c r="L69" s="131" t="s">
        <v>203</v>
      </c>
      <c r="M69" s="192">
        <f t="shared" ref="M69:M86" si="7">G17*K69</f>
        <v>1</v>
      </c>
      <c r="N69" s="195">
        <f t="shared" ref="N69:N86" si="8">H17*K69</f>
        <v>0.67</v>
      </c>
    </row>
    <row r="70" spans="1:14" x14ac:dyDescent="0.25">
      <c r="A70" s="218" t="s">
        <v>206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206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206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207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207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207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208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208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208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209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209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209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210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210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210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211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211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211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212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212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212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213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213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213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214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214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214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215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215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215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219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219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219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527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527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527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240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412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240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241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413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241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242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242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242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243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243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243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249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249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249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283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283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283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284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284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284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285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285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285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286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286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286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287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287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287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288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288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288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289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289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289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290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290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290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291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291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291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292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292</v>
      </c>
      <c r="H96" s="391">
        <f>ROUND(F96/P20,2)</f>
        <v>0.67</v>
      </c>
      <c r="I96" s="392">
        <f>ROUND(F96/Q20,2)</f>
        <v>1</v>
      </c>
      <c r="J96" t="s">
        <v>325</v>
      </c>
      <c r="K96" s="236">
        <v>1</v>
      </c>
      <c r="L96" s="388" t="s">
        <v>292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293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293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293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294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294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294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295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295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295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296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296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296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297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297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297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298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298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298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299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299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299</v>
      </c>
      <c r="M103" s="375">
        <f>K103*S22</f>
        <v>4.5</v>
      </c>
      <c r="N103" s="376">
        <f>K103*T22</f>
        <v>3</v>
      </c>
    </row>
    <row r="104" spans="1:14" x14ac:dyDescent="0.25">
      <c r="A104" s="413" t="s">
        <v>492</v>
      </c>
      <c r="B104" s="412">
        <v>0</v>
      </c>
      <c r="C104" s="395">
        <f>B104*V22</f>
        <v>0</v>
      </c>
      <c r="D104" s="396">
        <f>B104*W22</f>
        <v>0</v>
      </c>
      <c r="F104" s="209">
        <v>1</v>
      </c>
      <c r="G104" s="371" t="s">
        <v>492</v>
      </c>
      <c r="H104" s="397">
        <f>ROUND(F104/V22,4)</f>
        <v>0.18179999999999999</v>
      </c>
      <c r="I104" s="398">
        <f>ROUND(F104/W22,4)</f>
        <v>0.2727</v>
      </c>
      <c r="K104" s="208">
        <v>1</v>
      </c>
      <c r="L104" s="371" t="s">
        <v>492</v>
      </c>
      <c r="M104" s="372">
        <f>K104*V22</f>
        <v>5.5</v>
      </c>
      <c r="N104" s="373">
        <f>K104*W22</f>
        <v>3.6666666666666665</v>
      </c>
    </row>
    <row r="105" spans="1:14" x14ac:dyDescent="0.25">
      <c r="A105" s="133" t="s">
        <v>544</v>
      </c>
      <c r="B105" s="222">
        <v>0</v>
      </c>
      <c r="C105" s="145">
        <f>B105*Y22</f>
        <v>0</v>
      </c>
      <c r="D105" s="146">
        <f>B105*Z22</f>
        <v>0</v>
      </c>
      <c r="F105" s="228">
        <v>1</v>
      </c>
      <c r="G105" s="399" t="s">
        <v>544</v>
      </c>
      <c r="H105" s="402">
        <f>ROUND(F105/Y22,4)</f>
        <v>0.15379999999999999</v>
      </c>
      <c r="I105" s="403">
        <f>ROUND(F105/Z22,4)</f>
        <v>0.23080000000000001</v>
      </c>
      <c r="K105" s="236">
        <v>1</v>
      </c>
      <c r="L105" s="399" t="s">
        <v>544</v>
      </c>
      <c r="M105" s="404">
        <f>K105*Y22</f>
        <v>6.5</v>
      </c>
      <c r="N105" s="405">
        <f>K105*Z22</f>
        <v>4.333333333333333</v>
      </c>
    </row>
    <row r="106" spans="1:14" x14ac:dyDescent="0.25">
      <c r="A106" s="371" t="s">
        <v>300</v>
      </c>
      <c r="B106" s="101">
        <v>0</v>
      </c>
      <c r="C106" s="395">
        <f>B106*J23</f>
        <v>0</v>
      </c>
      <c r="D106" s="396">
        <f>B106*K23</f>
        <v>0</v>
      </c>
      <c r="F106" s="209">
        <v>1</v>
      </c>
      <c r="G106" s="371" t="s">
        <v>300</v>
      </c>
      <c r="H106" s="397">
        <f>ROUND(F106/J23,4)</f>
        <v>7.4999999999999997E-2</v>
      </c>
      <c r="I106" s="398">
        <f>ROUND(F106/K23,4)</f>
        <v>0.1913</v>
      </c>
      <c r="K106" s="208">
        <v>1</v>
      </c>
      <c r="L106" s="371" t="s">
        <v>300</v>
      </c>
      <c r="M106" s="372">
        <f>K106*J23</f>
        <v>13.333333333333334</v>
      </c>
      <c r="N106" s="373">
        <f>K106*K23</f>
        <v>5.2287581699346415</v>
      </c>
    </row>
    <row r="107" spans="1:14" x14ac:dyDescent="0.25">
      <c r="A107" s="374" t="s">
        <v>301</v>
      </c>
      <c r="B107" s="101">
        <v>0</v>
      </c>
      <c r="C107" s="384">
        <f>B107*M23</f>
        <v>0</v>
      </c>
      <c r="D107" s="385">
        <f>B107*N23</f>
        <v>0</v>
      </c>
      <c r="F107" s="209">
        <v>1</v>
      </c>
      <c r="G107" s="374" t="s">
        <v>301</v>
      </c>
      <c r="H107" s="386">
        <f>ROUND(F107/M23,4)</f>
        <v>7.4999999999999997E-2</v>
      </c>
      <c r="I107" s="387">
        <f>ROUND(F107/N23,4)</f>
        <v>0.1913</v>
      </c>
      <c r="K107" s="208">
        <v>1</v>
      </c>
      <c r="L107" s="374" t="s">
        <v>301</v>
      </c>
      <c r="M107" s="375">
        <f>K107*M23</f>
        <v>13.333333333333334</v>
      </c>
      <c r="N107" s="376">
        <f>K107*N23</f>
        <v>5.2287581699346415</v>
      </c>
    </row>
    <row r="108" spans="1:14" x14ac:dyDescent="0.25">
      <c r="A108" s="371" t="s">
        <v>302</v>
      </c>
      <c r="B108" s="101">
        <v>0</v>
      </c>
      <c r="C108" s="395">
        <f>B108*P23</f>
        <v>0</v>
      </c>
      <c r="D108" s="396">
        <f>B108*Q23</f>
        <v>0</v>
      </c>
      <c r="F108" s="209">
        <v>1</v>
      </c>
      <c r="G108" s="371" t="s">
        <v>302</v>
      </c>
      <c r="H108" s="397">
        <f>ROUND(F108/P23,4)</f>
        <v>7.4999999999999997E-2</v>
      </c>
      <c r="I108" s="398">
        <f>ROUND(F108/Q23,4)</f>
        <v>0.1913</v>
      </c>
      <c r="K108" s="208">
        <v>1</v>
      </c>
      <c r="L108" s="371" t="s">
        <v>302</v>
      </c>
      <c r="M108" s="372">
        <f>K108*P23</f>
        <v>13.333333333333334</v>
      </c>
      <c r="N108" s="373">
        <f>K108*Q23</f>
        <v>5.2287581699346415</v>
      </c>
    </row>
    <row r="109" spans="1:14" x14ac:dyDescent="0.25">
      <c r="A109" s="133" t="s">
        <v>303</v>
      </c>
      <c r="B109" s="222">
        <v>0</v>
      </c>
      <c r="C109" s="145">
        <f>B109*S23</f>
        <v>0</v>
      </c>
      <c r="D109" s="146">
        <f>B109*T23</f>
        <v>0</v>
      </c>
      <c r="F109" s="228">
        <v>1</v>
      </c>
      <c r="G109" s="399" t="s">
        <v>303</v>
      </c>
      <c r="H109" s="402">
        <f>ROUND(F109/S23,4)</f>
        <v>0.22220000000000001</v>
      </c>
      <c r="I109" s="403">
        <f>ROUND(F109/T23,4)</f>
        <v>0.33329999999999999</v>
      </c>
      <c r="K109" s="236">
        <v>1</v>
      </c>
      <c r="L109" s="399" t="s">
        <v>303</v>
      </c>
      <c r="M109" s="404">
        <f>K109*S23</f>
        <v>4.5</v>
      </c>
      <c r="N109" s="405">
        <f>K109*T23</f>
        <v>3</v>
      </c>
    </row>
    <row r="110" spans="1:14" x14ac:dyDescent="0.25">
      <c r="A110" s="371" t="s">
        <v>304</v>
      </c>
      <c r="B110" s="101">
        <v>0</v>
      </c>
      <c r="C110" s="395">
        <f>B110*J24</f>
        <v>0</v>
      </c>
      <c r="D110" s="396">
        <f>B110*K24</f>
        <v>0</v>
      </c>
      <c r="F110" s="209">
        <v>1</v>
      </c>
      <c r="G110" s="371" t="s">
        <v>304</v>
      </c>
      <c r="H110" s="397">
        <f>ROUND(F110/J24,4)</f>
        <v>7.0599999999999996E-2</v>
      </c>
      <c r="I110" s="398">
        <f>ROUND(F110/K24,4)</f>
        <v>0.18</v>
      </c>
      <c r="K110" s="208">
        <v>1</v>
      </c>
      <c r="L110" s="371" t="s">
        <v>304</v>
      </c>
      <c r="M110" s="372">
        <f>K110*J24</f>
        <v>14.166666666666666</v>
      </c>
      <c r="N110" s="373">
        <f>K110*K24</f>
        <v>5.5555555555555562</v>
      </c>
    </row>
    <row r="111" spans="1:14" x14ac:dyDescent="0.25">
      <c r="A111" s="374" t="s">
        <v>305</v>
      </c>
      <c r="B111" s="101">
        <v>0</v>
      </c>
      <c r="C111" s="384">
        <f>B111*M24</f>
        <v>0</v>
      </c>
      <c r="D111" s="385">
        <f>B111*N24</f>
        <v>0</v>
      </c>
      <c r="F111" s="209">
        <v>1</v>
      </c>
      <c r="G111" s="374" t="s">
        <v>305</v>
      </c>
      <c r="H111" s="386">
        <f>ROUND(F111/M24,4)</f>
        <v>7.0599999999999996E-2</v>
      </c>
      <c r="I111" s="387">
        <f>ROUND(F111/N24,4)</f>
        <v>0.18</v>
      </c>
      <c r="K111" s="208">
        <v>1</v>
      </c>
      <c r="L111" s="374" t="s">
        <v>305</v>
      </c>
      <c r="M111" s="375">
        <f>K111*M24</f>
        <v>14.166666666666666</v>
      </c>
      <c r="N111" s="376">
        <f>K111*N24</f>
        <v>5.5555555555555562</v>
      </c>
    </row>
    <row r="112" spans="1:14" x14ac:dyDescent="0.25">
      <c r="A112" s="371" t="s">
        <v>306</v>
      </c>
      <c r="B112" s="101">
        <v>0</v>
      </c>
      <c r="C112" s="395">
        <f>B112*P24</f>
        <v>0</v>
      </c>
      <c r="D112" s="396">
        <f>B112*Q24</f>
        <v>0</v>
      </c>
      <c r="F112" s="209">
        <v>1</v>
      </c>
      <c r="G112" s="371" t="s">
        <v>306</v>
      </c>
      <c r="H112" s="397">
        <f>ROUND(F112/P24,4)</f>
        <v>7.0599999999999996E-2</v>
      </c>
      <c r="I112" s="398">
        <f>ROUND(F112/Q24,4)</f>
        <v>0.18</v>
      </c>
      <c r="K112" s="208">
        <v>1</v>
      </c>
      <c r="L112" s="371" t="s">
        <v>306</v>
      </c>
      <c r="M112" s="372">
        <f>K112*P24</f>
        <v>14.166666666666666</v>
      </c>
      <c r="N112" s="373">
        <f>K112*Q24</f>
        <v>5.5555555555555562</v>
      </c>
    </row>
    <row r="113" spans="1:14" x14ac:dyDescent="0.25">
      <c r="A113" s="133" t="s">
        <v>307</v>
      </c>
      <c r="B113" s="222">
        <v>0</v>
      </c>
      <c r="C113" s="145">
        <f>B113*S24</f>
        <v>0</v>
      </c>
      <c r="D113" s="146">
        <f>B113*T24</f>
        <v>0</v>
      </c>
      <c r="F113" s="228">
        <v>1</v>
      </c>
      <c r="G113" s="399" t="s">
        <v>307</v>
      </c>
      <c r="H113" s="402">
        <f>ROUND(F113/S24,4)</f>
        <v>0.22220000000000001</v>
      </c>
      <c r="I113" s="403">
        <f>ROUND(F113/T24,4)</f>
        <v>0.33329999999999999</v>
      </c>
      <c r="K113" s="236">
        <v>1</v>
      </c>
      <c r="L113" s="399" t="s">
        <v>307</v>
      </c>
      <c r="M113" s="404">
        <f>K113*S24</f>
        <v>4.5</v>
      </c>
      <c r="N113" s="405">
        <f>K113*T24</f>
        <v>3</v>
      </c>
    </row>
    <row r="114" spans="1:14" x14ac:dyDescent="0.25">
      <c r="A114" s="371" t="s">
        <v>308</v>
      </c>
      <c r="B114" s="101">
        <v>0</v>
      </c>
      <c r="C114" s="395">
        <f>B114*J25</f>
        <v>0</v>
      </c>
      <c r="D114" s="396">
        <f>B114*K25</f>
        <v>0</v>
      </c>
      <c r="F114" s="209">
        <v>1</v>
      </c>
      <c r="G114" s="371" t="s">
        <v>308</v>
      </c>
      <c r="H114" s="397">
        <f>ROUND(F114/J25,4)</f>
        <v>6.3200000000000006E-2</v>
      </c>
      <c r="I114" s="398">
        <f>ROUND(F114/K25,4)</f>
        <v>0.16109999999999999</v>
      </c>
      <c r="K114" s="208">
        <v>1</v>
      </c>
      <c r="L114" s="371" t="s">
        <v>308</v>
      </c>
      <c r="M114" s="372">
        <f>K114*J25</f>
        <v>15.833333333333334</v>
      </c>
      <c r="N114" s="373">
        <f>K114*K25</f>
        <v>6.2091503267973867</v>
      </c>
    </row>
    <row r="115" spans="1:14" x14ac:dyDescent="0.25">
      <c r="A115" s="374" t="s">
        <v>309</v>
      </c>
      <c r="B115" s="101">
        <v>0</v>
      </c>
      <c r="C115" s="384">
        <f>B115*M25</f>
        <v>0</v>
      </c>
      <c r="D115" s="385">
        <f>B115*N25</f>
        <v>0</v>
      </c>
      <c r="F115" s="209">
        <v>1</v>
      </c>
      <c r="G115" s="374" t="s">
        <v>309</v>
      </c>
      <c r="H115" s="386">
        <f>ROUND(F115/M25,4)</f>
        <v>6.3200000000000006E-2</v>
      </c>
      <c r="I115" s="387">
        <f>ROUND(F115/N25,4)</f>
        <v>0.16109999999999999</v>
      </c>
      <c r="K115" s="208">
        <v>1</v>
      </c>
      <c r="L115" s="374" t="s">
        <v>309</v>
      </c>
      <c r="M115" s="375">
        <f>K115*M25</f>
        <v>15.833333333333334</v>
      </c>
      <c r="N115" s="376">
        <f>K115*N25</f>
        <v>6.2091503267973867</v>
      </c>
    </row>
    <row r="116" spans="1:14" x14ac:dyDescent="0.25">
      <c r="A116" s="371" t="s">
        <v>310</v>
      </c>
      <c r="B116" s="101">
        <v>0</v>
      </c>
      <c r="C116" s="395">
        <f>B116*P25</f>
        <v>0</v>
      </c>
      <c r="D116" s="396">
        <f>B116*Q25</f>
        <v>0</v>
      </c>
      <c r="F116" s="209">
        <v>1</v>
      </c>
      <c r="G116" s="371" t="s">
        <v>310</v>
      </c>
      <c r="H116" s="397">
        <f>ROUND(F116/P25,4)</f>
        <v>6.3200000000000006E-2</v>
      </c>
      <c r="I116" s="398">
        <f>ROUND(F116/Q25,4)</f>
        <v>0.16109999999999999</v>
      </c>
      <c r="K116" s="208">
        <v>1</v>
      </c>
      <c r="L116" s="371" t="s">
        <v>310</v>
      </c>
      <c r="M116" s="372">
        <f>K116*P25</f>
        <v>15.833333333333334</v>
      </c>
      <c r="N116" s="373">
        <f>K116*Q25</f>
        <v>6.2091503267973867</v>
      </c>
    </row>
    <row r="117" spans="1:14" x14ac:dyDescent="0.25">
      <c r="A117" s="374" t="s">
        <v>311</v>
      </c>
      <c r="B117" s="101">
        <v>0</v>
      </c>
      <c r="C117" s="384">
        <f>B117*S25</f>
        <v>0</v>
      </c>
      <c r="D117" s="385">
        <f>B117*T25</f>
        <v>0</v>
      </c>
      <c r="F117" s="209">
        <v>1</v>
      </c>
      <c r="G117" s="374" t="s">
        <v>311</v>
      </c>
      <c r="H117" s="386">
        <f>ROUND(F117/S25,4)</f>
        <v>0.22220000000000001</v>
      </c>
      <c r="I117" s="387">
        <f>ROUND(F117/T25,4)</f>
        <v>0.33329999999999999</v>
      </c>
      <c r="K117" s="208">
        <v>1</v>
      </c>
      <c r="L117" s="374" t="s">
        <v>311</v>
      </c>
      <c r="M117" s="375">
        <f>K117*S25</f>
        <v>4.5</v>
      </c>
      <c r="N117" s="376">
        <f>K117*T25</f>
        <v>3</v>
      </c>
    </row>
    <row r="118" spans="1:14" x14ac:dyDescent="0.25">
      <c r="A118" s="388" t="s">
        <v>545</v>
      </c>
      <c r="B118" s="222">
        <v>0</v>
      </c>
      <c r="C118" s="389">
        <f>B118*V25</f>
        <v>0</v>
      </c>
      <c r="D118" s="390">
        <f>B118*W25</f>
        <v>0</v>
      </c>
      <c r="F118" s="228">
        <v>1</v>
      </c>
      <c r="G118" s="388" t="s">
        <v>545</v>
      </c>
      <c r="H118" s="391">
        <f>ROUND(F118/V25,4)</f>
        <v>0.18179999999999999</v>
      </c>
      <c r="I118" s="392">
        <f>ROUND(F118/W25,4)</f>
        <v>0.2727</v>
      </c>
      <c r="K118" s="236">
        <v>1</v>
      </c>
      <c r="L118" s="388" t="s">
        <v>545</v>
      </c>
      <c r="M118" s="393">
        <f>K118*V25</f>
        <v>5.5</v>
      </c>
      <c r="N118" s="394">
        <f>K118*W25</f>
        <v>3.6666666666666665</v>
      </c>
    </row>
    <row r="119" spans="1:14" x14ac:dyDescent="0.25">
      <c r="A119" s="374" t="s">
        <v>312</v>
      </c>
      <c r="B119" s="101">
        <v>0</v>
      </c>
      <c r="C119" s="384">
        <f>B119*J26</f>
        <v>0</v>
      </c>
      <c r="D119" s="385">
        <f>B119*K26</f>
        <v>0</v>
      </c>
      <c r="F119" s="209">
        <v>1</v>
      </c>
      <c r="G119" s="374" t="s">
        <v>312</v>
      </c>
      <c r="H119" s="386">
        <f>ROUND(F119/J26,4)</f>
        <v>4.4400000000000002E-2</v>
      </c>
      <c r="I119" s="387">
        <f>ROUND(F119/K26,4)</f>
        <v>0.1133</v>
      </c>
      <c r="K119" s="208">
        <v>1</v>
      </c>
      <c r="L119" s="374" t="s">
        <v>312</v>
      </c>
      <c r="M119" s="375">
        <f>K119*J26</f>
        <v>22.5</v>
      </c>
      <c r="N119" s="376">
        <f>K119*K26</f>
        <v>8.8235294117647065</v>
      </c>
    </row>
    <row r="120" spans="1:14" x14ac:dyDescent="0.25">
      <c r="A120" s="371" t="s">
        <v>313</v>
      </c>
      <c r="B120" s="101">
        <v>0</v>
      </c>
      <c r="C120" s="395">
        <f>B120*M26</f>
        <v>0</v>
      </c>
      <c r="D120" s="396">
        <f>B120*N26</f>
        <v>0</v>
      </c>
      <c r="F120" s="209">
        <v>1</v>
      </c>
      <c r="G120" s="371" t="s">
        <v>313</v>
      </c>
      <c r="H120" s="397">
        <f>ROUND(F120/M26,4)</f>
        <v>4.4400000000000002E-2</v>
      </c>
      <c r="I120" s="398">
        <f>ROUND(F120/N26,4)</f>
        <v>0.1133</v>
      </c>
      <c r="K120" s="208">
        <v>1</v>
      </c>
      <c r="L120" s="371" t="s">
        <v>313</v>
      </c>
      <c r="M120" s="372">
        <f>K120*M26</f>
        <v>22.5</v>
      </c>
      <c r="N120" s="373">
        <f>K120*N26</f>
        <v>8.8235294117647065</v>
      </c>
    </row>
    <row r="121" spans="1:14" x14ac:dyDescent="0.25">
      <c r="A121" s="374" t="s">
        <v>314</v>
      </c>
      <c r="B121" s="101">
        <v>0</v>
      </c>
      <c r="C121" s="384">
        <f>B121*P26</f>
        <v>0</v>
      </c>
      <c r="D121" s="385">
        <f>B121*Q26</f>
        <v>0</v>
      </c>
      <c r="F121" s="209">
        <v>1</v>
      </c>
      <c r="G121" s="374" t="s">
        <v>314</v>
      </c>
      <c r="H121" s="386">
        <f>ROUND(F121/P26,4)</f>
        <v>4.4400000000000002E-2</v>
      </c>
      <c r="I121" s="387">
        <f>ROUND(F121/Q26,4)</f>
        <v>0.1133</v>
      </c>
      <c r="K121" s="208">
        <v>1</v>
      </c>
      <c r="L121" s="374" t="s">
        <v>314</v>
      </c>
      <c r="M121" s="375">
        <f>K121*P26</f>
        <v>22.5</v>
      </c>
      <c r="N121" s="376">
        <f>K121*Q26</f>
        <v>8.8235294117647065</v>
      </c>
    </row>
    <row r="122" spans="1:14" x14ac:dyDescent="0.25">
      <c r="A122" s="371" t="s">
        <v>315</v>
      </c>
      <c r="B122" s="101">
        <v>0</v>
      </c>
      <c r="C122" s="395">
        <f>B122*S26</f>
        <v>0</v>
      </c>
      <c r="D122" s="396">
        <f>B122*T26</f>
        <v>0</v>
      </c>
      <c r="F122" s="209">
        <v>1</v>
      </c>
      <c r="G122" s="371" t="s">
        <v>315</v>
      </c>
      <c r="H122" s="397">
        <f>ROUND(F122/S26,4)</f>
        <v>0.22220000000000001</v>
      </c>
      <c r="I122" s="398">
        <f>ROUND(F122/T26,4)</f>
        <v>0.33329999999999999</v>
      </c>
      <c r="K122" s="208">
        <v>1</v>
      </c>
      <c r="L122" s="371" t="s">
        <v>315</v>
      </c>
      <c r="M122" s="372">
        <f>K122*S26</f>
        <v>4.5</v>
      </c>
      <c r="N122" s="373">
        <f>K122*T26</f>
        <v>3</v>
      </c>
    </row>
    <row r="123" spans="1:14" x14ac:dyDescent="0.25">
      <c r="A123" s="133" t="s">
        <v>546</v>
      </c>
      <c r="B123" s="222">
        <v>0</v>
      </c>
      <c r="C123" s="145">
        <f>B123*V26</f>
        <v>0</v>
      </c>
      <c r="D123" s="146">
        <f>B123*W26</f>
        <v>0</v>
      </c>
      <c r="F123" s="228">
        <v>1</v>
      </c>
      <c r="G123" s="399" t="s">
        <v>546</v>
      </c>
      <c r="H123" s="402">
        <f>ROUND(F123/V26,4)</f>
        <v>0.18179999999999999</v>
      </c>
      <c r="I123" s="403">
        <f>ROUND(F123/W26,4)</f>
        <v>0.2727</v>
      </c>
      <c r="K123" s="236">
        <v>1</v>
      </c>
      <c r="L123" s="399" t="s">
        <v>546</v>
      </c>
      <c r="M123" s="404">
        <f>K123*V26</f>
        <v>5.5</v>
      </c>
      <c r="N123" s="405">
        <f>K123*W26</f>
        <v>3.6666666666666665</v>
      </c>
    </row>
    <row r="124" spans="1:14" x14ac:dyDescent="0.25">
      <c r="A124" s="371" t="s">
        <v>316</v>
      </c>
      <c r="B124" s="101">
        <v>0</v>
      </c>
      <c r="C124" s="395">
        <f>B124*J27</f>
        <v>0</v>
      </c>
      <c r="D124" s="396">
        <f>B124*K27</f>
        <v>0</v>
      </c>
      <c r="F124" s="209">
        <v>1</v>
      </c>
      <c r="G124" s="371" t="s">
        <v>316</v>
      </c>
      <c r="H124" s="397">
        <f>ROUND(F124/J27,4)</f>
        <v>3.8699999999999998E-2</v>
      </c>
      <c r="I124" s="398">
        <f>ROUND(F124/K27,4)</f>
        <v>9.8699999999999996E-2</v>
      </c>
      <c r="K124" s="208">
        <v>1</v>
      </c>
      <c r="L124" s="371" t="s">
        <v>316</v>
      </c>
      <c r="M124" s="372">
        <f>K124*J27</f>
        <v>25.833333333333332</v>
      </c>
      <c r="N124" s="373">
        <f>K124*K27</f>
        <v>10.130718954248367</v>
      </c>
    </row>
    <row r="125" spans="1:14" x14ac:dyDescent="0.25">
      <c r="A125" s="374" t="s">
        <v>317</v>
      </c>
      <c r="B125" s="101">
        <v>0</v>
      </c>
      <c r="C125" s="384">
        <f>B125*M27</f>
        <v>0</v>
      </c>
      <c r="D125" s="385">
        <f>B125*N27</f>
        <v>0</v>
      </c>
      <c r="F125" s="209">
        <v>1</v>
      </c>
      <c r="G125" s="374" t="s">
        <v>317</v>
      </c>
      <c r="H125" s="386">
        <f>ROUND(F125/M27,4)</f>
        <v>3.8699999999999998E-2</v>
      </c>
      <c r="I125" s="387">
        <f>ROUND(F125/N27,4)</f>
        <v>9.8699999999999996E-2</v>
      </c>
      <c r="K125" s="208">
        <v>1</v>
      </c>
      <c r="L125" s="374" t="s">
        <v>317</v>
      </c>
      <c r="M125" s="375">
        <f>K125*M27</f>
        <v>25.833333333333332</v>
      </c>
      <c r="N125" s="376">
        <f>K125*N27</f>
        <v>10.130718954248367</v>
      </c>
    </row>
    <row r="126" spans="1:14" x14ac:dyDescent="0.25">
      <c r="A126" s="371" t="s">
        <v>318</v>
      </c>
      <c r="B126" s="101">
        <v>0</v>
      </c>
      <c r="C126" s="395">
        <f>B126*P27</f>
        <v>0</v>
      </c>
      <c r="D126" s="396">
        <f>B126*Q27</f>
        <v>0</v>
      </c>
      <c r="F126" s="209">
        <v>1</v>
      </c>
      <c r="G126" s="371" t="s">
        <v>318</v>
      </c>
      <c r="H126" s="397">
        <f>ROUND(F126/P27,4)</f>
        <v>3.8699999999999998E-2</v>
      </c>
      <c r="I126" s="398">
        <f>ROUND(F126/Q27,4)</f>
        <v>9.8699999999999996E-2</v>
      </c>
      <c r="K126" s="208">
        <v>1</v>
      </c>
      <c r="L126" s="371" t="s">
        <v>318</v>
      </c>
      <c r="M126" s="372">
        <f>K126*P27</f>
        <v>25.833333333333332</v>
      </c>
      <c r="N126" s="373">
        <f>K126*Q27</f>
        <v>10.130718954248367</v>
      </c>
    </row>
    <row r="127" spans="1:14" x14ac:dyDescent="0.25">
      <c r="A127" s="133" t="s">
        <v>319</v>
      </c>
      <c r="B127" s="222">
        <v>0</v>
      </c>
      <c r="C127" s="145">
        <f>B127*S27</f>
        <v>0</v>
      </c>
      <c r="D127" s="146">
        <f>B127*T27</f>
        <v>0</v>
      </c>
      <c r="F127" s="228">
        <v>1</v>
      </c>
      <c r="G127" s="399" t="s">
        <v>319</v>
      </c>
      <c r="H127" s="402">
        <f>ROUND(F127/S27,4)</f>
        <v>0.22220000000000001</v>
      </c>
      <c r="I127" s="403">
        <f>ROUND(F127/T27,4)</f>
        <v>0.33329999999999999</v>
      </c>
      <c r="K127" s="236">
        <v>1</v>
      </c>
      <c r="L127" s="399" t="s">
        <v>319</v>
      </c>
      <c r="M127" s="404">
        <f>K127*S27</f>
        <v>4.5</v>
      </c>
      <c r="N127" s="405">
        <f>K127*T27</f>
        <v>3</v>
      </c>
    </row>
    <row r="128" spans="1:14" x14ac:dyDescent="0.25">
      <c r="A128" s="371" t="s">
        <v>320</v>
      </c>
      <c r="B128" s="101">
        <v>0</v>
      </c>
      <c r="C128" s="395">
        <f>B128*J28</f>
        <v>0</v>
      </c>
      <c r="D128" s="396">
        <f>B128*K28</f>
        <v>0</v>
      </c>
      <c r="F128" s="209">
        <v>1</v>
      </c>
      <c r="G128" s="371" t="s">
        <v>320</v>
      </c>
      <c r="H128" s="397">
        <f>ROUND(F128/J28,4)</f>
        <v>0.02</v>
      </c>
      <c r="I128" s="398">
        <f>ROUND(F128/K28,4)</f>
        <v>5.0999999999999997E-2</v>
      </c>
      <c r="K128" s="208">
        <v>1</v>
      </c>
      <c r="L128" s="371" t="s">
        <v>320</v>
      </c>
      <c r="M128" s="372">
        <f>K128*J28</f>
        <v>50</v>
      </c>
      <c r="N128" s="373">
        <f>K128*K28</f>
        <v>19.607843137254903</v>
      </c>
    </row>
    <row r="129" spans="1:14" x14ac:dyDescent="0.25">
      <c r="A129" s="374" t="s">
        <v>321</v>
      </c>
      <c r="B129" s="101">
        <v>0</v>
      </c>
      <c r="C129" s="384">
        <f>B129*M28</f>
        <v>0</v>
      </c>
      <c r="D129" s="385">
        <f>B129*N28</f>
        <v>0</v>
      </c>
      <c r="F129" s="209">
        <v>1</v>
      </c>
      <c r="G129" s="374" t="s">
        <v>321</v>
      </c>
      <c r="H129" s="386">
        <f>ROUND(F129/M28,4)</f>
        <v>0.02</v>
      </c>
      <c r="I129" s="387">
        <f>ROUND(F129/N28,4)</f>
        <v>5.0999999999999997E-2</v>
      </c>
      <c r="K129" s="208">
        <v>1</v>
      </c>
      <c r="L129" s="374" t="s">
        <v>321</v>
      </c>
      <c r="M129" s="375">
        <f>K129*M28</f>
        <v>50</v>
      </c>
      <c r="N129" s="376">
        <f>K129*N28</f>
        <v>19.607843137254903</v>
      </c>
    </row>
    <row r="130" spans="1:14" x14ac:dyDescent="0.25">
      <c r="A130" s="371" t="s">
        <v>322</v>
      </c>
      <c r="B130" s="101">
        <v>0</v>
      </c>
      <c r="C130" s="395">
        <f>B130*P28</f>
        <v>0</v>
      </c>
      <c r="D130" s="396">
        <f>B130*Q28</f>
        <v>0</v>
      </c>
      <c r="F130" s="209">
        <v>1</v>
      </c>
      <c r="G130" s="371" t="s">
        <v>322</v>
      </c>
      <c r="H130" s="397">
        <f>ROUND(F130/P28,4)</f>
        <v>0.02</v>
      </c>
      <c r="I130" s="398">
        <f>ROUND(F130/Q28,4)</f>
        <v>5.0999999999999997E-2</v>
      </c>
      <c r="K130" s="208">
        <v>1</v>
      </c>
      <c r="L130" s="371" t="s">
        <v>322</v>
      </c>
      <c r="M130" s="372">
        <f>K130*P28</f>
        <v>50</v>
      </c>
      <c r="N130" s="373">
        <f>K130*Q28</f>
        <v>19.607843137254903</v>
      </c>
    </row>
    <row r="131" spans="1:14" x14ac:dyDescent="0.25">
      <c r="A131" s="131" t="s">
        <v>323</v>
      </c>
      <c r="B131" s="412">
        <v>0</v>
      </c>
      <c r="C131" s="142">
        <f>B131*S28</f>
        <v>0</v>
      </c>
      <c r="D131" s="143">
        <f>B131*T28</f>
        <v>0</v>
      </c>
      <c r="F131" s="209">
        <v>1</v>
      </c>
      <c r="G131" s="374" t="s">
        <v>323</v>
      </c>
      <c r="H131" s="386">
        <f>ROUND(F131/S28,4)</f>
        <v>0.22220000000000001</v>
      </c>
      <c r="I131" s="387">
        <f>ROUND(F131/T28,4)</f>
        <v>0.33329999999999999</v>
      </c>
      <c r="K131" s="208">
        <v>1</v>
      </c>
      <c r="L131" s="374" t="s">
        <v>323</v>
      </c>
      <c r="M131" s="375">
        <f>K131*S28</f>
        <v>4.5</v>
      </c>
      <c r="N131" s="376">
        <f>K131*T28</f>
        <v>3</v>
      </c>
    </row>
    <row r="132" spans="1:14" x14ac:dyDescent="0.25">
      <c r="A132" s="388" t="s">
        <v>547</v>
      </c>
      <c r="B132" s="222">
        <v>0</v>
      </c>
      <c r="C132" s="389">
        <f>B132*Y28</f>
        <v>0</v>
      </c>
      <c r="D132" s="390">
        <f>B132*Z28</f>
        <v>0</v>
      </c>
      <c r="F132" s="228">
        <v>1</v>
      </c>
      <c r="G132" s="388" t="s">
        <v>547</v>
      </c>
      <c r="H132" s="391">
        <f>ROUND(F132/Y28,4)</f>
        <v>0.15379999999999999</v>
      </c>
      <c r="I132" s="392">
        <f>ROUND(F132/Z28,4)</f>
        <v>0.23080000000000001</v>
      </c>
      <c r="K132" s="236">
        <v>1</v>
      </c>
      <c r="L132" s="388" t="s">
        <v>547</v>
      </c>
      <c r="M132" s="393">
        <f>K132*Y28</f>
        <v>6.5</v>
      </c>
      <c r="N132" s="394">
        <f>K132*Z28</f>
        <v>4.333333333333333</v>
      </c>
    </row>
    <row r="133" spans="1:14" x14ac:dyDescent="0.25">
      <c r="A133" s="374" t="s">
        <v>528</v>
      </c>
      <c r="B133" s="101">
        <v>0</v>
      </c>
      <c r="C133" s="384">
        <f>B133*J29</f>
        <v>0</v>
      </c>
      <c r="D133" s="385">
        <f>B133*K29</f>
        <v>0</v>
      </c>
      <c r="F133" s="209">
        <v>1</v>
      </c>
      <c r="G133" s="374" t="s">
        <v>528</v>
      </c>
      <c r="H133" s="386">
        <f>ROUND(F133/J29,4)</f>
        <v>1.4999999999999999E-2</v>
      </c>
      <c r="I133" s="387">
        <f>ROUND(F133/K29,4)</f>
        <v>3.8300000000000001E-2</v>
      </c>
      <c r="K133" s="208">
        <v>1</v>
      </c>
      <c r="L133" s="374" t="s">
        <v>528</v>
      </c>
      <c r="M133" s="375">
        <f>K133*J29</f>
        <v>66.666666666666657</v>
      </c>
      <c r="N133" s="376">
        <f>K133*K29</f>
        <v>26.143790849673206</v>
      </c>
    </row>
    <row r="134" spans="1:14" x14ac:dyDescent="0.25">
      <c r="A134" s="371" t="s">
        <v>529</v>
      </c>
      <c r="B134" s="101">
        <v>0</v>
      </c>
      <c r="C134" s="395">
        <f>B134*M29</f>
        <v>0</v>
      </c>
      <c r="D134" s="396">
        <f>B134*N29</f>
        <v>0</v>
      </c>
      <c r="F134" s="209">
        <v>1</v>
      </c>
      <c r="G134" s="371" t="s">
        <v>529</v>
      </c>
      <c r="H134" s="397">
        <f>ROUND(F134/M29,4)</f>
        <v>1.4999999999999999E-2</v>
      </c>
      <c r="I134" s="398">
        <f>ROUND(F134/N29,4)</f>
        <v>3.8300000000000001E-2</v>
      </c>
      <c r="K134" s="208">
        <v>1</v>
      </c>
      <c r="L134" s="371" t="s">
        <v>529</v>
      </c>
      <c r="M134" s="372">
        <f>K134*M29</f>
        <v>66.666666666666671</v>
      </c>
      <c r="N134" s="373">
        <f>K134*N29</f>
        <v>26.143790849673206</v>
      </c>
    </row>
    <row r="135" spans="1:14" x14ac:dyDescent="0.25">
      <c r="A135" s="374" t="s">
        <v>530</v>
      </c>
      <c r="B135" s="101">
        <v>0</v>
      </c>
      <c r="C135" s="384">
        <f>B135*P29</f>
        <v>0</v>
      </c>
      <c r="D135" s="385">
        <f>B135*Q29</f>
        <v>0</v>
      </c>
      <c r="F135" s="209">
        <v>1</v>
      </c>
      <c r="G135" s="374" t="s">
        <v>530</v>
      </c>
      <c r="H135" s="386">
        <f>ROUND(F135/P29,4)</f>
        <v>0.18179999999999999</v>
      </c>
      <c r="I135" s="387">
        <f>ROUND(F135/Q29,4)</f>
        <v>0.2727</v>
      </c>
      <c r="K135" s="208">
        <v>1</v>
      </c>
      <c r="L135" s="374" t="s">
        <v>530</v>
      </c>
      <c r="M135" s="375">
        <f>K135*P29</f>
        <v>5.5</v>
      </c>
      <c r="N135" s="376">
        <f>K135*Q29</f>
        <v>3.6666666666666665</v>
      </c>
    </row>
    <row r="136" spans="1:14" x14ac:dyDescent="0.25">
      <c r="A136" s="388" t="s">
        <v>531</v>
      </c>
      <c r="B136" s="222">
        <v>0</v>
      </c>
      <c r="C136" s="389">
        <f>B136*S29</f>
        <v>0</v>
      </c>
      <c r="D136" s="390">
        <f>B136*T29</f>
        <v>0</v>
      </c>
      <c r="F136" s="228">
        <v>1</v>
      </c>
      <c r="G136" s="388" t="s">
        <v>531</v>
      </c>
      <c r="H136" s="391">
        <f>ROUND(F136/S29,4)</f>
        <v>0.15379999999999999</v>
      </c>
      <c r="I136" s="392">
        <f>ROUND(F136/T29,4)</f>
        <v>0.23080000000000001</v>
      </c>
      <c r="K136" s="236">
        <v>1</v>
      </c>
      <c r="L136" s="388" t="s">
        <v>531</v>
      </c>
      <c r="M136" s="393">
        <f>K136*S29</f>
        <v>6.5</v>
      </c>
      <c r="N136" s="394">
        <f>K136*T29</f>
        <v>4.333333333333333</v>
      </c>
    </row>
    <row r="138" spans="1:14" ht="15.75" thickBot="1" x14ac:dyDescent="0.3">
      <c r="A138" s="253"/>
      <c r="B138" s="254"/>
      <c r="C138" s="254"/>
      <c r="D138" s="255"/>
      <c r="F138" s="253" t="s">
        <v>403</v>
      </c>
      <c r="G138" s="254"/>
      <c r="H138" s="255" t="s">
        <v>404</v>
      </c>
    </row>
    <row r="139" spans="1:14" ht="16.5" thickTop="1" thickBot="1" x14ac:dyDescent="0.3">
      <c r="A139" s="247"/>
      <c r="B139" s="39" t="s">
        <v>126</v>
      </c>
      <c r="C139" s="142">
        <f>ROUND(SUM(C60:C136),1)</f>
        <v>0</v>
      </c>
      <c r="D139" s="242">
        <f>ROUND(SUM(D60:D136),1)</f>
        <v>0</v>
      </c>
      <c r="F139" s="240" t="s">
        <v>399</v>
      </c>
      <c r="G139" s="248"/>
      <c r="H139" s="241" t="s">
        <v>539</v>
      </c>
    </row>
    <row r="140" spans="1:14" ht="15.75" thickTop="1" x14ac:dyDescent="0.25">
      <c r="A140" s="243" t="s">
        <v>127</v>
      </c>
      <c r="B140" s="116">
        <v>50</v>
      </c>
      <c r="C140" s="256"/>
      <c r="D140" s="257"/>
      <c r="F140" s="247"/>
      <c r="G140" s="248"/>
      <c r="H140" s="249"/>
    </row>
    <row r="141" spans="1:14" x14ac:dyDescent="0.25">
      <c r="A141" s="244" t="s">
        <v>47</v>
      </c>
      <c r="B141" s="245">
        <f>IFERROR(1-(B140/C139),0)</f>
        <v>0</v>
      </c>
      <c r="C141" s="258"/>
      <c r="D141" s="249"/>
      <c r="F141" s="247"/>
      <c r="G141" s="248"/>
      <c r="H141" s="249"/>
    </row>
    <row r="142" spans="1:14" x14ac:dyDescent="0.25">
      <c r="A142" s="247"/>
      <c r="B142" s="248"/>
      <c r="C142" s="248"/>
      <c r="D142" s="249"/>
      <c r="F142" s="247"/>
      <c r="G142" s="248"/>
      <c r="H142" s="249"/>
    </row>
    <row r="143" spans="1:14" x14ac:dyDescent="0.25">
      <c r="A143" s="250"/>
      <c r="B143" s="251"/>
      <c r="C143" s="251"/>
      <c r="D143" s="252"/>
      <c r="F143" s="250"/>
      <c r="G143" s="251"/>
      <c r="H143" s="252"/>
    </row>
    <row r="144" spans="1:14" x14ac:dyDescent="0.25">
      <c r="F144" s="246" t="s">
        <v>405</v>
      </c>
    </row>
  </sheetData>
  <mergeCells count="8">
    <mergeCell ref="X15:Z15"/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140</xdr:row>
                <xdr:rowOff>76200</xdr:rowOff>
              </from>
              <to>
                <xdr:col>6</xdr:col>
                <xdr:colOff>1390650</xdr:colOff>
                <xdr:row>142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140</xdr:row>
                <xdr:rowOff>76200</xdr:rowOff>
              </from>
              <to>
                <xdr:col>3</xdr:col>
                <xdr:colOff>647700</xdr:colOff>
                <xdr:row>142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8428E760-B837-43D3-BFB6-FA3F00E4351C}">
  <ds:schemaRefs/>
</ds:datastoreItem>
</file>

<file path=customXml/itemProps2.xml><?xml version="1.0" encoding="utf-8"?>
<ds:datastoreItem xmlns:ds="http://schemas.openxmlformats.org/officeDocument/2006/customXml" ds:itemID="{A502F854-1DC8-4930-AC9B-4F60D9DD5EEF}">
  <ds:schemaRefs/>
</ds:datastoreItem>
</file>

<file path=customXml/itemProps3.xml><?xml version="1.0" encoding="utf-8"?>
<ds:datastoreItem xmlns:ds="http://schemas.openxmlformats.org/officeDocument/2006/customXml" ds:itemID="{73EAB481-866B-4C0F-8627-26832E150B4D}">
  <ds:schemaRefs/>
</ds:datastoreItem>
</file>

<file path=customXml/itemProps4.xml><?xml version="1.0" encoding="utf-8"?>
<ds:datastoreItem xmlns:ds="http://schemas.openxmlformats.org/officeDocument/2006/customXml" ds:itemID="{498F0357-19EF-429B-ABBE-9EE0F18B7652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27B0BC59-0E6A-4278-957E-2A6158A5EF58}">
  <ds:schemaRefs/>
</ds:datastoreItem>
</file>

<file path=customXml/itemProps7.xml><?xml version="1.0" encoding="utf-8"?>
<ds:datastoreItem xmlns:ds="http://schemas.openxmlformats.org/officeDocument/2006/customXml" ds:itemID="{E4A9B254-DDD8-464F-AF7A-4D112BB6FD8E}">
  <ds:schemaRefs/>
</ds:datastoreItem>
</file>

<file path=customXml/itemProps8.xml><?xml version="1.0" encoding="utf-8"?>
<ds:datastoreItem xmlns:ds="http://schemas.openxmlformats.org/officeDocument/2006/customXml" ds:itemID="{B0B7BE38-2889-44EA-9FB0-2D6FF9BB889A}">
  <ds:schemaRefs/>
</ds:datastoreItem>
</file>

<file path=customXml/itemProps9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elements/1.1/"/>
  </ds:schemaRefs>
</ds:datastoreItem>
</file>

<file path=customXml/itemProps10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2.xml><?xml version="1.0" encoding="utf-8"?>
<ds:datastoreItem xmlns:ds="http://schemas.openxmlformats.org/officeDocument/2006/customXml" ds:itemID="{E68C531D-A362-4FEB-8EB6-C7E4117D7A69}">
  <ds:schemaRefs/>
</ds:datastoreItem>
</file>

<file path=customXml/itemProps13.xml><?xml version="1.0" encoding="utf-8"?>
<ds:datastoreItem xmlns:ds="http://schemas.openxmlformats.org/officeDocument/2006/customXml" ds:itemID="{09DE11B8-3459-491D-8BA8-7D75F0234420}">
  <ds:schemaRefs/>
</ds:datastoreItem>
</file>

<file path=customXml/itemProps14.xml><?xml version="1.0" encoding="utf-8"?>
<ds:datastoreItem xmlns:ds="http://schemas.openxmlformats.org/officeDocument/2006/customXml" ds:itemID="{14FA3DBF-3D10-4CEC-9C13-2B643DF1E106}">
  <ds:schemaRefs/>
</ds:datastoreItem>
</file>

<file path=customXml/itemProps15.xml><?xml version="1.0" encoding="utf-8"?>
<ds:datastoreItem xmlns:ds="http://schemas.openxmlformats.org/officeDocument/2006/customXml" ds:itemID="{CA5FF991-C66A-4AAF-AC09-3E8322DE2999}">
  <ds:schemaRefs/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457F4C07-1709-4595-8EC4-6C0DABF04268}">
  <ds:schemaRefs/>
</ds:datastoreItem>
</file>

<file path=customXml/itemProps18.xml><?xml version="1.0" encoding="utf-8"?>
<ds:datastoreItem xmlns:ds="http://schemas.openxmlformats.org/officeDocument/2006/customXml" ds:itemID="{F8AB7AAD-CCBA-4D35-9A0D-E4DC6E01A4E1}">
  <ds:schemaRefs/>
</ds:datastoreItem>
</file>

<file path=customXml/itemProps19.xml><?xml version="1.0" encoding="utf-8"?>
<ds:datastoreItem xmlns:ds="http://schemas.openxmlformats.org/officeDocument/2006/customXml" ds:itemID="{F11733BD-FDAC-45AD-A0CD-7C4B6266E0CC}">
  <ds:schemaRefs/>
</ds:datastoreItem>
</file>

<file path=customXml/itemProps20.xml><?xml version="1.0" encoding="utf-8"?>
<ds:datastoreItem xmlns:ds="http://schemas.openxmlformats.org/officeDocument/2006/customXml" ds:itemID="{5C670962-9690-435C-A5BE-6413D7595FD6}">
  <ds:schemaRefs/>
</ds:datastoreItem>
</file>

<file path=customXml/itemProps21.xml><?xml version="1.0" encoding="utf-8"?>
<ds:datastoreItem xmlns:ds="http://schemas.openxmlformats.org/officeDocument/2006/customXml" ds:itemID="{F92C5DF9-F10E-4F67-A74E-2A3531B26D44}">
  <ds:schemaRefs/>
</ds:datastoreItem>
</file>

<file path=customXml/itemProps22.xml><?xml version="1.0" encoding="utf-8"?>
<ds:datastoreItem xmlns:ds="http://schemas.openxmlformats.org/officeDocument/2006/customXml" ds:itemID="{3B5C8196-2348-4D06-B408-7ECE9A09663C}">
  <ds:schemaRefs/>
</ds:datastoreItem>
</file>

<file path=customXml/itemProps23.xml><?xml version="1.0" encoding="utf-8"?>
<ds:datastoreItem xmlns:ds="http://schemas.openxmlformats.org/officeDocument/2006/customXml" ds:itemID="{72671333-EA01-4E61-9495-0C521CFF4E4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2019-12-16T08:09:54Z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