
<file path=[Content_Types].xml><?xml version="1.0" encoding="utf-8"?>
<Types xmlns="http://schemas.openxmlformats.org/package/2006/content-types">
  <Default Extension="png" ContentType="image/png"/>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drawings/drawing3.xml" ContentType="application/vnd.openxmlformats-officedocument.drawing+xml"/>
  <Override PartName="/xl/tables/table4.xml" ContentType="application/vnd.openxmlformats-officedocument.spreadsheetml.tab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omments1.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omments2.xml" ContentType="application/vnd.openxmlformats-officedocument.spreadsheetml.comment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1" defaultThemeVersion="153222"/>
  <mc:AlternateContent xmlns:mc="http://schemas.openxmlformats.org/markup-compatibility/2006">
    <mc:Choice Requires="x15">
      <x15ac:absPath xmlns:x15ac="http://schemas.microsoft.com/office/spreadsheetml/2010/11/ac" url="D:\Projects\dragon\client\Docs\Progression\"/>
    </mc:Choice>
  </mc:AlternateContent>
  <bookViews>
    <workbookView xWindow="0" yWindow="0" windowWidth="8535" windowHeight="2595" tabRatio="658" firstSheet="3" activeTab="9"/>
  </bookViews>
  <sheets>
    <sheet name="BD - Heats Maps (2)" sheetId="52" state="hidden" r:id="rId1"/>
    <sheet name="Dragons - Unlock" sheetId="54" r:id="rId2"/>
    <sheet name="Run - Duration" sheetId="13" r:id="rId3"/>
    <sheet name="Pets list" sheetId="14" r:id="rId4"/>
    <sheet name="Timers" sheetId="29" r:id="rId5"/>
    <sheet name="Balance - XP points" sheetId="55" r:id="rId6"/>
    <sheet name="Offer Simulator" sheetId="57" r:id="rId7"/>
    <sheet name="Quest Calculator" sheetId="58" r:id="rId8"/>
    <sheet name="Texts" sheetId="62" r:id="rId9"/>
    <sheet name="Offers Clustering" sheetId="59" r:id="rId10"/>
    <sheet name="Discounts Clustering" sheetId="63" r:id="rId11"/>
    <sheet name="All IAPs" sheetId="61" r:id="rId12"/>
    <sheet name="OTA" sheetId="60" r:id="rId13"/>
  </sheets>
  <definedNames>
    <definedName name="_xlcn.WorksheetConnection_AVGHoursGameplay1" hidden="1">AVGHoursGameplay</definedName>
    <definedName name="_xlcn.WorksheetConnection_Database1" hidden="1">_xlnm.Database</definedName>
    <definedName name="_xlcn.WorksheetConnection_FGOLDatas1" hidden="1">FGOLDatas</definedName>
    <definedName name="_xlcn.WorksheetConnection_hoursGameplay1" hidden="1">hoursGameplay</definedName>
    <definedName name="_xlcn.WorksheetConnection_HungryDragonspreProdSpreadsheet1.4DirectPurchase.xlsmTable501" hidden="1">Table50</definedName>
    <definedName name="_xlcn.WorksheetConnection_HungryDragonspreProdSpreadsheet2.7Gacha.xlsmTable731" hidden="1">playerCohortExample</definedName>
    <definedName name="_xlcn.WorksheetConnection_PlayerProfiles1" hidden="1">PlayerProfiles</definedName>
    <definedName name="_xlcn.WorksheetConnection_Table781" hidden="1">Table78</definedName>
    <definedName name="costOfTime">" "</definedName>
    <definedName name="Daily_missions" localSheetId="10">#REF!</definedName>
    <definedName name="Daily_missions" localSheetId="8">#REF!</definedName>
    <definedName name="Daily_missions">#REF!</definedName>
  </definedNames>
  <calcPr calcId="162913"/>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78" name="Table78" connection="WorksheetConnection_Table78"/>
          <x15:modelTable id="PlayerProfiles" name="PlayerProfiles" connection="WorksheetConnection_PlayerProfiles"/>
          <x15:modelTable id="Table73-e4b9d051-026f-4e85-9386-51852f9a8f0a" name="Table73" connection="WorksheetConnection_Hungry Dragons - preProdSpreadsheet 2.7 - Gacha .xlsm!Table73"/>
          <x15:modelTable id="Table50-8388b9f9-7355-4cf3-999c-55abe31f06ae" name="Table50" connection="WorksheetConnection_Hungry Dragons - preProdSpreadsheet 1.4 - Direct Purchase .xlsm!Table50"/>
          <x15:modelTable id="hoursGameplay" name="hoursGameplay" connection="WorksheetConnection_hoursGameplay"/>
          <x15:modelTable id="FGOLDatas" name="FGOLDatas" connection="WorksheetConnection_FGOLDatas"/>
          <x15:modelTable id="Database-ec9109f5-9d7e-4cae-863d-f777441dd1a1" name="Database" connection="WorksheetConnection_Database"/>
          <x15:modelTable id="AVGHoursGameplay" name="AVGHoursGameplay" connection="WorksheetConnection_AVGHoursGameplay"/>
        </x15:modelTables>
        <x15:modelRelationships>
          <x15:modelRelationship fromTable="Database" fromColumn="Player" toTable="PlayerProfiles" toColumn="Profile Name"/>
          <x15:modelRelationship fromTable="Database" fromColumn="Player" toTable="hoursGameplay" toColumn="Profile name"/>
        </x15:modelRelationships>
      </x15:dataModel>
    </ext>
  </extLst>
</workbook>
</file>

<file path=xl/calcChain.xml><?xml version="1.0" encoding="utf-8"?>
<calcChain xmlns="http://schemas.openxmlformats.org/spreadsheetml/2006/main">
  <c r="N170" i="57" l="1"/>
  <c r="N169" i="57"/>
  <c r="N168" i="57"/>
  <c r="N167" i="57"/>
  <c r="M170" i="57"/>
  <c r="M169" i="57"/>
  <c r="M168" i="57"/>
  <c r="M167" i="57"/>
  <c r="N99" i="57"/>
  <c r="M99" i="57"/>
  <c r="I170" i="57"/>
  <c r="I169" i="57"/>
  <c r="I168" i="57"/>
  <c r="I167" i="57"/>
  <c r="H170" i="57"/>
  <c r="H169" i="57"/>
  <c r="H168" i="57"/>
  <c r="H167" i="57"/>
  <c r="I99" i="57"/>
  <c r="H99" i="57"/>
  <c r="H98" i="57"/>
  <c r="D170" i="57"/>
  <c r="D169" i="57"/>
  <c r="D168" i="57"/>
  <c r="D167" i="57"/>
  <c r="C170" i="57"/>
  <c r="C169" i="57"/>
  <c r="C168" i="57"/>
  <c r="C167" i="57"/>
  <c r="C99" i="57"/>
  <c r="S35" i="57"/>
  <c r="P35" i="57"/>
  <c r="M35" i="57"/>
  <c r="G35" i="57"/>
  <c r="J35" i="57"/>
  <c r="B112" i="55"/>
  <c r="U91" i="55" l="1"/>
  <c r="V91" i="55"/>
  <c r="W91" i="55"/>
  <c r="X91" i="55"/>
  <c r="Y91" i="55"/>
  <c r="B91" i="55"/>
  <c r="C91" i="55"/>
  <c r="D91" i="55"/>
  <c r="E91" i="55"/>
  <c r="F91" i="55"/>
  <c r="G91" i="55"/>
  <c r="H91" i="55"/>
  <c r="I91" i="55"/>
  <c r="J91" i="55"/>
  <c r="K91" i="55"/>
  <c r="L91" i="55"/>
  <c r="M91" i="55"/>
  <c r="N91" i="55"/>
  <c r="O91" i="55"/>
  <c r="P91" i="55"/>
  <c r="Q91" i="55"/>
  <c r="R91" i="55"/>
  <c r="S91" i="55"/>
  <c r="T91" i="55"/>
  <c r="G70" i="55"/>
  <c r="H70" i="55"/>
  <c r="I70" i="55"/>
  <c r="J70" i="55"/>
  <c r="K70" i="55"/>
  <c r="L70" i="55"/>
  <c r="M70" i="55"/>
  <c r="N70" i="55"/>
  <c r="O70" i="55"/>
  <c r="P70" i="55"/>
  <c r="Q70" i="55"/>
  <c r="R70" i="55"/>
  <c r="S70" i="55"/>
  <c r="T70" i="55"/>
  <c r="U70" i="55"/>
  <c r="V70" i="55"/>
  <c r="W70" i="55"/>
  <c r="X70" i="55"/>
  <c r="Y70" i="55"/>
  <c r="Z70" i="55"/>
  <c r="AA70" i="55"/>
  <c r="AB70" i="55"/>
  <c r="AC70" i="55"/>
  <c r="F70" i="55"/>
  <c r="Y65" i="55"/>
  <c r="P69" i="55"/>
  <c r="Q69" i="55"/>
  <c r="R69" i="55"/>
  <c r="S69" i="55"/>
  <c r="T69" i="55"/>
  <c r="U69" i="55"/>
  <c r="V69" i="55"/>
  <c r="W69" i="55"/>
  <c r="X69" i="55"/>
  <c r="Y69" i="55"/>
  <c r="Z69" i="55"/>
  <c r="AA69" i="55"/>
  <c r="AB69" i="55"/>
  <c r="AC69" i="55"/>
  <c r="I69" i="55"/>
  <c r="J69" i="55"/>
  <c r="K69" i="55"/>
  <c r="L69" i="55"/>
  <c r="M69" i="55"/>
  <c r="N69" i="55"/>
  <c r="O69" i="55"/>
  <c r="G69" i="55"/>
  <c r="H69" i="55"/>
  <c r="F69" i="55"/>
  <c r="D70" i="55" a="1"/>
  <c r="E70" i="55" s="1"/>
  <c r="C70" i="55"/>
  <c r="C69" i="55"/>
  <c r="S11" i="54"/>
  <c r="S9" i="54"/>
  <c r="C112" i="55" l="1"/>
  <c r="D70" i="55"/>
  <c r="S34" i="57"/>
  <c r="C166" i="57" s="1"/>
  <c r="P34" i="57"/>
  <c r="H165" i="57" s="1"/>
  <c r="M34" i="57"/>
  <c r="H164" i="57" s="1"/>
  <c r="G34" i="57"/>
  <c r="M98" i="57" s="1"/>
  <c r="J34" i="57"/>
  <c r="C163" i="57" s="1"/>
  <c r="B111" i="55"/>
  <c r="C68" i="55"/>
  <c r="G67" i="55"/>
  <c r="H67" i="55"/>
  <c r="I67" i="55"/>
  <c r="J67" i="55"/>
  <c r="K67" i="55"/>
  <c r="L67" i="55"/>
  <c r="M67" i="55"/>
  <c r="N67" i="55"/>
  <c r="O67" i="55"/>
  <c r="P67" i="55"/>
  <c r="Q67" i="55"/>
  <c r="R67" i="55"/>
  <c r="S67" i="55"/>
  <c r="T67" i="55"/>
  <c r="U67" i="55"/>
  <c r="V67" i="55"/>
  <c r="W67" i="55"/>
  <c r="X67" i="55"/>
  <c r="Y67" i="55"/>
  <c r="Z67" i="55"/>
  <c r="AA67" i="55"/>
  <c r="AB67" i="55"/>
  <c r="AC67" i="55"/>
  <c r="F67" i="55"/>
  <c r="Z65" i="55"/>
  <c r="AA65" i="55"/>
  <c r="AB65" i="55"/>
  <c r="AC65" i="55"/>
  <c r="Z63" i="55"/>
  <c r="AA63" i="55"/>
  <c r="AB63" i="55"/>
  <c r="AC63" i="55"/>
  <c r="Z61" i="55"/>
  <c r="AA61" i="55"/>
  <c r="AB61" i="55"/>
  <c r="AC61" i="55"/>
  <c r="Z59" i="55"/>
  <c r="AA59" i="55"/>
  <c r="AB59" i="55"/>
  <c r="AC59" i="55"/>
  <c r="Z57" i="55"/>
  <c r="AA57" i="55"/>
  <c r="AB57" i="55"/>
  <c r="AC57" i="55"/>
  <c r="Z55" i="55"/>
  <c r="AA55" i="55"/>
  <c r="AB55" i="55"/>
  <c r="AC55" i="55"/>
  <c r="Z53" i="55"/>
  <c r="AA53" i="55"/>
  <c r="AB53" i="55"/>
  <c r="AC53" i="55"/>
  <c r="Z51" i="55"/>
  <c r="AA51" i="55"/>
  <c r="AB51" i="55"/>
  <c r="AC51" i="55"/>
  <c r="Z49" i="55"/>
  <c r="AA49" i="55"/>
  <c r="AB49" i="55"/>
  <c r="AC49" i="55"/>
  <c r="Z47" i="55"/>
  <c r="AA47" i="55"/>
  <c r="AB47" i="55"/>
  <c r="AC47" i="55"/>
  <c r="Z45" i="55"/>
  <c r="AA45" i="55"/>
  <c r="AB45" i="55"/>
  <c r="AC45" i="55"/>
  <c r="Z43" i="55"/>
  <c r="AA43" i="55"/>
  <c r="AB43" i="55"/>
  <c r="AC43" i="55"/>
  <c r="Z41" i="55"/>
  <c r="AA41" i="55"/>
  <c r="AB41" i="55"/>
  <c r="AC41" i="55"/>
  <c r="Z39" i="55"/>
  <c r="AA39" i="55"/>
  <c r="AB39" i="55"/>
  <c r="AC39" i="55"/>
  <c r="Z37" i="55"/>
  <c r="AA37" i="55"/>
  <c r="AB37" i="55"/>
  <c r="AC37" i="55"/>
  <c r="Z35" i="55"/>
  <c r="AA35" i="55"/>
  <c r="AB35" i="55"/>
  <c r="AC35" i="55"/>
  <c r="C67" i="55"/>
  <c r="R11" i="54"/>
  <c r="R9" i="54"/>
  <c r="H166" i="57" l="1"/>
  <c r="M166" i="57"/>
  <c r="C165" i="57"/>
  <c r="C164" i="57"/>
  <c r="M164" i="57"/>
  <c r="M163" i="57"/>
  <c r="H163" i="57"/>
  <c r="M165" i="57"/>
  <c r="C98" i="57"/>
  <c r="D68" i="55" a="1"/>
  <c r="D68" i="55" s="1"/>
  <c r="C56" i="63"/>
  <c r="C53" i="63"/>
  <c r="C52" i="63"/>
  <c r="C51" i="63"/>
  <c r="C48" i="63"/>
  <c r="C47" i="63"/>
  <c r="C46" i="63"/>
  <c r="C42" i="63"/>
  <c r="C39" i="63"/>
  <c r="C38" i="63"/>
  <c r="C37" i="63"/>
  <c r="C34" i="63"/>
  <c r="C33" i="63"/>
  <c r="C32" i="63"/>
  <c r="C28" i="63"/>
  <c r="C25" i="63"/>
  <c r="C24" i="63"/>
  <c r="C23" i="63"/>
  <c r="C20" i="63"/>
  <c r="C19" i="63"/>
  <c r="C18" i="63"/>
  <c r="C11" i="63"/>
  <c r="C10" i="63"/>
  <c r="C9" i="63"/>
  <c r="C14" i="63"/>
  <c r="C6" i="63"/>
  <c r="C5" i="63"/>
  <c r="C4" i="63"/>
  <c r="O3" i="63"/>
  <c r="O4" i="63"/>
  <c r="O5" i="63"/>
  <c r="O6" i="63"/>
  <c r="O7" i="63"/>
  <c r="O8" i="63"/>
  <c r="O9" i="63"/>
  <c r="O10" i="63"/>
  <c r="O11" i="63"/>
  <c r="O12" i="63"/>
  <c r="O13" i="63"/>
  <c r="O14" i="63"/>
  <c r="O15" i="63"/>
  <c r="O16" i="63"/>
  <c r="O17" i="63"/>
  <c r="O18" i="63"/>
  <c r="E68" i="55" l="1"/>
  <c r="F68" i="55" s="1"/>
  <c r="B90" i="55" s="1"/>
  <c r="F15" i="57"/>
  <c r="H78" i="57" s="1"/>
  <c r="F10" i="57"/>
  <c r="B62" i="57" s="1"/>
  <c r="C82" i="57" s="1"/>
  <c r="H82" i="57" l="1"/>
  <c r="Y68" i="55"/>
  <c r="R68" i="55"/>
  <c r="W68" i="55"/>
  <c r="S68" i="55"/>
  <c r="K68" i="55"/>
  <c r="AB68" i="55"/>
  <c r="V68" i="55"/>
  <c r="J68" i="55"/>
  <c r="X68" i="55"/>
  <c r="P68" i="55"/>
  <c r="AA68" i="55"/>
  <c r="W90" i="55" s="1"/>
  <c r="U68" i="55"/>
  <c r="Q90" i="55" s="1"/>
  <c r="AC68" i="55"/>
  <c r="O68" i="55"/>
  <c r="I68" i="55"/>
  <c r="M68" i="55"/>
  <c r="Q68" i="55"/>
  <c r="Z68" i="55"/>
  <c r="T68" i="55"/>
  <c r="G68" i="55"/>
  <c r="C90" i="55" s="1"/>
  <c r="L68" i="55"/>
  <c r="N68" i="55"/>
  <c r="J90" i="55" s="1"/>
  <c r="H68" i="55"/>
  <c r="D90" i="55" s="1"/>
  <c r="G10" i="57"/>
  <c r="M82" i="57" s="1"/>
  <c r="R47" i="57"/>
  <c r="C78" i="57" s="1"/>
  <c r="G15" i="57"/>
  <c r="M78" i="57" s="1"/>
  <c r="M33" i="57"/>
  <c r="M160" i="57" s="1"/>
  <c r="T90" i="55" l="1"/>
  <c r="R90" i="55"/>
  <c r="X90" i="55"/>
  <c r="P90" i="55"/>
  <c r="G90" i="55"/>
  <c r="F90" i="55"/>
  <c r="V90" i="55"/>
  <c r="M90" i="55"/>
  <c r="I90" i="55"/>
  <c r="O90" i="55"/>
  <c r="L90" i="55"/>
  <c r="N90" i="55"/>
  <c r="H90" i="55"/>
  <c r="E90" i="55"/>
  <c r="S90" i="55"/>
  <c r="K90" i="55"/>
  <c r="Y90" i="55"/>
  <c r="U90" i="55"/>
  <c r="H160" i="57"/>
  <c r="C160" i="57"/>
  <c r="H97" i="57"/>
  <c r="M97" i="57"/>
  <c r="B28" i="57"/>
  <c r="S33" i="57"/>
  <c r="P33" i="57"/>
  <c r="G33" i="57"/>
  <c r="C97" i="57" s="1"/>
  <c r="J33" i="57"/>
  <c r="B109" i="55"/>
  <c r="B110" i="55"/>
  <c r="C64" i="55"/>
  <c r="X65" i="55"/>
  <c r="W65" i="55"/>
  <c r="V65" i="55"/>
  <c r="U65" i="55"/>
  <c r="T65" i="55"/>
  <c r="S65" i="55"/>
  <c r="R65" i="55"/>
  <c r="Q65" i="55"/>
  <c r="P65" i="55"/>
  <c r="O65" i="55"/>
  <c r="N65" i="55"/>
  <c r="M65" i="55"/>
  <c r="L65" i="55"/>
  <c r="K65" i="55"/>
  <c r="J65" i="55"/>
  <c r="I65" i="55"/>
  <c r="H65" i="55"/>
  <c r="G65" i="55"/>
  <c r="F65" i="55"/>
  <c r="D66" i="55" a="1"/>
  <c r="D66" i="55" s="1"/>
  <c r="C66" i="55"/>
  <c r="C65" i="55"/>
  <c r="Q11" i="54"/>
  <c r="Q9" i="54"/>
  <c r="C111" i="55" l="1"/>
  <c r="M162" i="57"/>
  <c r="H162" i="57"/>
  <c r="C162" i="57"/>
  <c r="M161" i="57"/>
  <c r="H161" i="57"/>
  <c r="C161" i="57"/>
  <c r="H159" i="57"/>
  <c r="C159" i="57"/>
  <c r="M159" i="57"/>
  <c r="E66" i="55"/>
  <c r="G66" i="55" s="1"/>
  <c r="R66" i="55" l="1"/>
  <c r="Q66" i="55"/>
  <c r="L66" i="55"/>
  <c r="S66" i="55"/>
  <c r="J66" i="55"/>
  <c r="T66" i="55"/>
  <c r="V66" i="55"/>
  <c r="W66" i="55"/>
  <c r="N66" i="55"/>
  <c r="M66" i="55"/>
  <c r="I66" i="55"/>
  <c r="E89" i="55" s="1"/>
  <c r="F66" i="55"/>
  <c r="B89" i="55" s="1"/>
  <c r="K66" i="55"/>
  <c r="H66" i="55"/>
  <c r="X66" i="55"/>
  <c r="O66" i="55"/>
  <c r="P66" i="55"/>
  <c r="U66" i="55"/>
  <c r="O89" i="55" l="1"/>
  <c r="K89" i="55"/>
  <c r="R89" i="55"/>
  <c r="I89" i="55"/>
  <c r="S89" i="55"/>
  <c r="N89" i="55"/>
  <c r="Q89" i="55"/>
  <c r="L89" i="55"/>
  <c r="H89" i="55"/>
  <c r="P89" i="55"/>
  <c r="D89" i="55"/>
  <c r="F89" i="55"/>
  <c r="J89" i="55"/>
  <c r="T89" i="55"/>
  <c r="G89" i="55"/>
  <c r="M89" i="55"/>
  <c r="C89" i="55"/>
  <c r="C110" i="55" l="1"/>
  <c r="J32" i="57" l="1"/>
  <c r="J31" i="57"/>
  <c r="C185" i="57" l="1"/>
  <c r="P32" i="57" l="1"/>
  <c r="P31" i="57"/>
  <c r="B13" i="58" l="1"/>
  <c r="B15" i="58" s="1"/>
  <c r="B19" i="58" l="1"/>
  <c r="B20" i="58"/>
  <c r="B21" i="58"/>
  <c r="B18" i="58"/>
  <c r="M157" i="57"/>
  <c r="M155" i="57"/>
  <c r="H157" i="57"/>
  <c r="H155" i="57"/>
  <c r="C157" i="57"/>
  <c r="C155" i="57"/>
  <c r="S32" i="57"/>
  <c r="H158" i="57" s="1"/>
  <c r="M32" i="57"/>
  <c r="H156" i="57" s="1"/>
  <c r="G32" i="57"/>
  <c r="C96" i="57" s="1"/>
  <c r="Y63" i="55"/>
  <c r="X63" i="55"/>
  <c r="W63" i="55"/>
  <c r="V63" i="55"/>
  <c r="U63" i="55"/>
  <c r="T63" i="55"/>
  <c r="S63" i="55"/>
  <c r="R63" i="55"/>
  <c r="Q63" i="55"/>
  <c r="P63" i="55"/>
  <c r="O63" i="55"/>
  <c r="N63" i="55"/>
  <c r="M63" i="55"/>
  <c r="L63" i="55"/>
  <c r="K63" i="55"/>
  <c r="J63" i="55"/>
  <c r="I63" i="55"/>
  <c r="H63" i="55"/>
  <c r="G63" i="55"/>
  <c r="F63" i="55"/>
  <c r="C62" i="55"/>
  <c r="C63" i="55"/>
  <c r="D64" i="55" s="1" a="1"/>
  <c r="E64" i="55" s="1"/>
  <c r="P11" i="54"/>
  <c r="P9" i="54"/>
  <c r="M156" i="57" l="1"/>
  <c r="C156" i="57"/>
  <c r="C158" i="57"/>
  <c r="M158" i="57"/>
  <c r="M96" i="57"/>
  <c r="H96" i="57"/>
  <c r="D64" i="55"/>
  <c r="M64" i="55" l="1"/>
  <c r="F64" i="55"/>
  <c r="B88" i="55" s="1"/>
  <c r="N64" i="55"/>
  <c r="P64" i="55"/>
  <c r="I64" i="55"/>
  <c r="J64" i="55"/>
  <c r="K64" i="55"/>
  <c r="G88" i="55" s="1"/>
  <c r="X64" i="55"/>
  <c r="O64" i="55"/>
  <c r="T64" i="55"/>
  <c r="V64" i="55"/>
  <c r="R88" i="55" s="1"/>
  <c r="W64" i="55"/>
  <c r="Q64" i="55"/>
  <c r="R64" i="55"/>
  <c r="G64" i="55"/>
  <c r="C88" i="55" s="1"/>
  <c r="S64" i="55"/>
  <c r="H64" i="55"/>
  <c r="D88" i="55" s="1"/>
  <c r="U64" i="55"/>
  <c r="L64" i="55"/>
  <c r="H88" i="55" s="1"/>
  <c r="C73" i="57"/>
  <c r="C72" i="57"/>
  <c r="S88" i="55" l="1"/>
  <c r="K88" i="55"/>
  <c r="P88" i="55"/>
  <c r="E88" i="55"/>
  <c r="T88" i="55"/>
  <c r="F88" i="55"/>
  <c r="L88" i="55"/>
  <c r="J88" i="55"/>
  <c r="Q88" i="55"/>
  <c r="N88" i="55"/>
  <c r="O88" i="55"/>
  <c r="M88" i="55"/>
  <c r="I88" i="55"/>
  <c r="Y30" i="57"/>
  <c r="M150" i="57" s="1"/>
  <c r="Y24" i="57"/>
  <c r="C123" i="57" s="1"/>
  <c r="V27" i="57"/>
  <c r="V28" i="57"/>
  <c r="C109" i="55" l="1"/>
  <c r="M123" i="57"/>
  <c r="H123" i="57"/>
  <c r="C150" i="57"/>
  <c r="H150" i="57"/>
  <c r="C11" i="54" l="1"/>
  <c r="D11" i="54"/>
  <c r="E11" i="54"/>
  <c r="F11" i="54"/>
  <c r="G11" i="54"/>
  <c r="H11" i="54"/>
  <c r="I11" i="54"/>
  <c r="J11" i="54"/>
  <c r="K11" i="54"/>
  <c r="L11" i="54"/>
  <c r="M11" i="54"/>
  <c r="N11" i="54"/>
  <c r="O11" i="54"/>
  <c r="B11" i="54"/>
  <c r="D9" i="29" l="1"/>
  <c r="D10" i="29"/>
  <c r="D11" i="29"/>
  <c r="D12" i="29"/>
  <c r="M73" i="57" l="1"/>
  <c r="H73" i="57"/>
  <c r="M72" i="57"/>
  <c r="H72" i="57"/>
  <c r="E42" i="57"/>
  <c r="G40" i="57"/>
  <c r="H104" i="57" s="1"/>
  <c r="G39" i="57"/>
  <c r="H103" i="57" s="1"/>
  <c r="G38" i="57"/>
  <c r="H102" i="57" s="1"/>
  <c r="B38" i="57"/>
  <c r="G37" i="57"/>
  <c r="H101" i="57" s="1"/>
  <c r="G36" i="57"/>
  <c r="M100" i="57" s="1"/>
  <c r="S31" i="57"/>
  <c r="H154" i="57" s="1"/>
  <c r="H153" i="57"/>
  <c r="M31" i="57"/>
  <c r="M152" i="57" s="1"/>
  <c r="H151" i="57"/>
  <c r="G31" i="57"/>
  <c r="H95" i="57" s="1"/>
  <c r="S30" i="57"/>
  <c r="P30" i="57"/>
  <c r="H148" i="57" s="1"/>
  <c r="M30" i="57"/>
  <c r="H147" i="57" s="1"/>
  <c r="J30" i="57"/>
  <c r="H146" i="57" s="1"/>
  <c r="G30" i="57"/>
  <c r="H94" i="57" s="1"/>
  <c r="S29" i="57"/>
  <c r="M145" i="57" s="1"/>
  <c r="P29" i="57"/>
  <c r="M29" i="57"/>
  <c r="H143" i="57" s="1"/>
  <c r="J29" i="57"/>
  <c r="H142" i="57" s="1"/>
  <c r="G29" i="57"/>
  <c r="H93" i="57" s="1"/>
  <c r="H141" i="57"/>
  <c r="S28" i="57"/>
  <c r="H140" i="57" s="1"/>
  <c r="P28" i="57"/>
  <c r="M28" i="57"/>
  <c r="H138" i="57" s="1"/>
  <c r="J28" i="57"/>
  <c r="H137" i="57" s="1"/>
  <c r="G28" i="57"/>
  <c r="M92" i="57" s="1"/>
  <c r="H136" i="57"/>
  <c r="S27" i="57"/>
  <c r="P27" i="57"/>
  <c r="H134" i="57" s="1"/>
  <c r="M27" i="57"/>
  <c r="H133" i="57" s="1"/>
  <c r="J27" i="57"/>
  <c r="H132" i="57" s="1"/>
  <c r="G27" i="57"/>
  <c r="H91" i="57" s="1"/>
  <c r="B27" i="57"/>
  <c r="S26" i="57"/>
  <c r="M131" i="57" s="1"/>
  <c r="P26" i="57"/>
  <c r="M26" i="57"/>
  <c r="H129" i="57" s="1"/>
  <c r="J26" i="57"/>
  <c r="H128" i="57" s="1"/>
  <c r="G26" i="57"/>
  <c r="M90" i="57" s="1"/>
  <c r="B26" i="57"/>
  <c r="S25" i="57"/>
  <c r="M127" i="57" s="1"/>
  <c r="P25" i="57"/>
  <c r="M25" i="57"/>
  <c r="H125" i="57" s="1"/>
  <c r="J25" i="57"/>
  <c r="H124" i="57" s="1"/>
  <c r="G25" i="57"/>
  <c r="H89" i="57" s="1"/>
  <c r="B25" i="57"/>
  <c r="V24" i="57"/>
  <c r="S24" i="57"/>
  <c r="H121" i="57" s="1"/>
  <c r="P24" i="57"/>
  <c r="M24" i="57"/>
  <c r="H119" i="57" s="1"/>
  <c r="J24" i="57"/>
  <c r="H118" i="57" s="1"/>
  <c r="G24" i="57"/>
  <c r="M88" i="57" s="1"/>
  <c r="B24" i="57"/>
  <c r="P23" i="57"/>
  <c r="H117" i="57" s="1"/>
  <c r="M23" i="57"/>
  <c r="J23" i="57"/>
  <c r="H115" i="57" s="1"/>
  <c r="G23" i="57"/>
  <c r="H87" i="57" s="1"/>
  <c r="B23" i="57"/>
  <c r="P22" i="57"/>
  <c r="M114" i="57" s="1"/>
  <c r="M22" i="57"/>
  <c r="H113" i="57" s="1"/>
  <c r="J22" i="57"/>
  <c r="M112" i="57" s="1"/>
  <c r="G22" i="57"/>
  <c r="P21" i="57"/>
  <c r="H111" i="57" s="1"/>
  <c r="M21" i="57"/>
  <c r="H110" i="57" s="1"/>
  <c r="J21" i="57"/>
  <c r="H109" i="57" s="1"/>
  <c r="G21" i="57"/>
  <c r="H85" i="57" s="1"/>
  <c r="M20" i="57"/>
  <c r="M108" i="57" s="1"/>
  <c r="J20" i="57"/>
  <c r="M107" i="57" s="1"/>
  <c r="G20" i="57"/>
  <c r="H84" i="57" s="1"/>
  <c r="M19" i="57"/>
  <c r="M106" i="57" s="1"/>
  <c r="J19" i="57"/>
  <c r="H105" i="57" s="1"/>
  <c r="G19" i="57"/>
  <c r="H83" i="57" s="1"/>
  <c r="F14" i="57"/>
  <c r="B13" i="57"/>
  <c r="B4" i="57" s="1"/>
  <c r="F13" i="57"/>
  <c r="J47" i="57" s="1"/>
  <c r="B12" i="57"/>
  <c r="B11" i="57"/>
  <c r="B10" i="57"/>
  <c r="F9" i="57"/>
  <c r="H81" i="57" s="1"/>
  <c r="B9" i="57"/>
  <c r="F8" i="57"/>
  <c r="H80" i="57" s="1"/>
  <c r="B8" i="57"/>
  <c r="F7" i="57"/>
  <c r="G7" i="57" s="1"/>
  <c r="M79" i="57" s="1"/>
  <c r="B7" i="57"/>
  <c r="F4" i="57"/>
  <c r="F3" i="57"/>
  <c r="B42" i="57" s="1"/>
  <c r="C74" i="57" s="1"/>
  <c r="B108" i="55"/>
  <c r="B107" i="55"/>
  <c r="B106" i="55"/>
  <c r="B105" i="55"/>
  <c r="B104" i="55"/>
  <c r="B103" i="55"/>
  <c r="B102" i="55"/>
  <c r="B101" i="55"/>
  <c r="B100" i="55"/>
  <c r="B99" i="55"/>
  <c r="B98" i="55"/>
  <c r="B97" i="55"/>
  <c r="B96" i="55"/>
  <c r="B95" i="55"/>
  <c r="U83" i="55"/>
  <c r="U82" i="55"/>
  <c r="U81" i="55"/>
  <c r="U80" i="55"/>
  <c r="U79" i="55"/>
  <c r="U78" i="55"/>
  <c r="U77" i="55"/>
  <c r="U76" i="55"/>
  <c r="U75" i="55"/>
  <c r="U74" i="55"/>
  <c r="Y61" i="55"/>
  <c r="X61" i="55"/>
  <c r="W61" i="55"/>
  <c r="V61" i="55"/>
  <c r="U61" i="55"/>
  <c r="T61" i="55"/>
  <c r="S61" i="55"/>
  <c r="R61" i="55"/>
  <c r="Q61" i="55"/>
  <c r="P61" i="55"/>
  <c r="O61" i="55"/>
  <c r="N61" i="55"/>
  <c r="M61" i="55"/>
  <c r="L61" i="55"/>
  <c r="K61" i="55"/>
  <c r="J61" i="55"/>
  <c r="I61" i="55"/>
  <c r="H61" i="55"/>
  <c r="G61" i="55"/>
  <c r="F61" i="55"/>
  <c r="C61" i="55"/>
  <c r="D62" i="55" s="1" a="1"/>
  <c r="C60" i="55"/>
  <c r="Y59" i="55"/>
  <c r="X59" i="55"/>
  <c r="W59" i="55"/>
  <c r="V59" i="55"/>
  <c r="U59" i="55"/>
  <c r="T59" i="55"/>
  <c r="S59" i="55"/>
  <c r="R59" i="55"/>
  <c r="Q59" i="55"/>
  <c r="P59" i="55"/>
  <c r="O59" i="55"/>
  <c r="N59" i="55"/>
  <c r="M59" i="55"/>
  <c r="L59" i="55"/>
  <c r="K59" i="55"/>
  <c r="J59" i="55"/>
  <c r="I59" i="55"/>
  <c r="H59" i="55"/>
  <c r="G59" i="55"/>
  <c r="F59" i="55"/>
  <c r="C59" i="55"/>
  <c r="C58" i="55"/>
  <c r="Y57" i="55"/>
  <c r="Y58" i="55" s="1"/>
  <c r="X57" i="55"/>
  <c r="W57" i="55"/>
  <c r="V57" i="55"/>
  <c r="U57" i="55"/>
  <c r="T57" i="55"/>
  <c r="S57" i="55"/>
  <c r="R57" i="55"/>
  <c r="Q57" i="55"/>
  <c r="P57" i="55"/>
  <c r="O57" i="55"/>
  <c r="N57" i="55"/>
  <c r="M57" i="55"/>
  <c r="L57" i="55"/>
  <c r="K57" i="55"/>
  <c r="J57" i="55"/>
  <c r="I57" i="55"/>
  <c r="H57" i="55"/>
  <c r="G57" i="55"/>
  <c r="F57" i="55"/>
  <c r="C57" i="55"/>
  <c r="C56" i="55"/>
  <c r="Y55" i="55"/>
  <c r="Y56" i="55" s="1"/>
  <c r="X55" i="55"/>
  <c r="W55" i="55"/>
  <c r="V55" i="55"/>
  <c r="U55" i="55"/>
  <c r="T55" i="55"/>
  <c r="S55" i="55"/>
  <c r="R55" i="55"/>
  <c r="Q55" i="55"/>
  <c r="P55" i="55"/>
  <c r="O55" i="55"/>
  <c r="N55" i="55"/>
  <c r="M55" i="55"/>
  <c r="L55" i="55"/>
  <c r="K55" i="55"/>
  <c r="J55" i="55"/>
  <c r="I55" i="55"/>
  <c r="H55" i="55"/>
  <c r="G55" i="55"/>
  <c r="F55" i="55"/>
  <c r="C55" i="55"/>
  <c r="C54" i="55"/>
  <c r="Y53" i="55"/>
  <c r="Y54" i="55" s="1"/>
  <c r="X53" i="55"/>
  <c r="W53" i="55"/>
  <c r="V53" i="55"/>
  <c r="U53" i="55"/>
  <c r="T53" i="55"/>
  <c r="S53" i="55"/>
  <c r="R53" i="55"/>
  <c r="Q53" i="55"/>
  <c r="P53" i="55"/>
  <c r="O53" i="55"/>
  <c r="N53" i="55"/>
  <c r="M53" i="55"/>
  <c r="L53" i="55"/>
  <c r="K53" i="55"/>
  <c r="J53" i="55"/>
  <c r="I53" i="55"/>
  <c r="H53" i="55"/>
  <c r="G53" i="55"/>
  <c r="F53" i="55"/>
  <c r="C53" i="55"/>
  <c r="C52" i="55"/>
  <c r="Y51" i="55"/>
  <c r="Y52" i="55" s="1"/>
  <c r="X51" i="55"/>
  <c r="W51" i="55"/>
  <c r="V51" i="55"/>
  <c r="U51" i="55"/>
  <c r="T51" i="55"/>
  <c r="S51" i="55"/>
  <c r="R51" i="55"/>
  <c r="Q51" i="55"/>
  <c r="P51" i="55"/>
  <c r="O51" i="55"/>
  <c r="N51" i="55"/>
  <c r="M51" i="55"/>
  <c r="L51" i="55"/>
  <c r="K51" i="55"/>
  <c r="J51" i="55"/>
  <c r="I51" i="55"/>
  <c r="H51" i="55"/>
  <c r="G51" i="55"/>
  <c r="F51" i="55"/>
  <c r="C51" i="55"/>
  <c r="C50" i="55"/>
  <c r="Y49" i="55"/>
  <c r="Y50" i="55" s="1"/>
  <c r="X49" i="55"/>
  <c r="W49" i="55"/>
  <c r="V49" i="55"/>
  <c r="U49" i="55"/>
  <c r="T49" i="55"/>
  <c r="S49" i="55"/>
  <c r="R49" i="55"/>
  <c r="Q49" i="55"/>
  <c r="P49" i="55"/>
  <c r="O49" i="55"/>
  <c r="N49" i="55"/>
  <c r="M49" i="55"/>
  <c r="L49" i="55"/>
  <c r="K49" i="55"/>
  <c r="J49" i="55"/>
  <c r="I49" i="55"/>
  <c r="H49" i="55"/>
  <c r="G49" i="55"/>
  <c r="F49" i="55"/>
  <c r="C49" i="55"/>
  <c r="C48" i="55"/>
  <c r="Y47" i="55"/>
  <c r="Y48" i="55" s="1"/>
  <c r="X47" i="55"/>
  <c r="X48" i="55" s="1"/>
  <c r="T80" i="55" s="1"/>
  <c r="W47" i="55"/>
  <c r="W48" i="55" s="1"/>
  <c r="S80" i="55" s="1"/>
  <c r="V47" i="55"/>
  <c r="V48" i="55" s="1"/>
  <c r="R80" i="55" s="1"/>
  <c r="U47" i="55"/>
  <c r="U48" i="55" s="1"/>
  <c r="Q80" i="55" s="1"/>
  <c r="T47" i="55"/>
  <c r="T48" i="55" s="1"/>
  <c r="P80" i="55" s="1"/>
  <c r="S47" i="55"/>
  <c r="R47" i="55"/>
  <c r="Q47" i="55"/>
  <c r="P47" i="55"/>
  <c r="O47" i="55"/>
  <c r="N47" i="55"/>
  <c r="M47" i="55"/>
  <c r="L47" i="55"/>
  <c r="K47" i="55"/>
  <c r="J47" i="55"/>
  <c r="I47" i="55"/>
  <c r="H47" i="55"/>
  <c r="G47" i="55"/>
  <c r="F47" i="55"/>
  <c r="C47" i="55"/>
  <c r="C46" i="55"/>
  <c r="Y45" i="55"/>
  <c r="Y46" i="55" s="1"/>
  <c r="X45" i="55"/>
  <c r="X46" i="55" s="1"/>
  <c r="T79" i="55" s="1"/>
  <c r="W45" i="55"/>
  <c r="W46" i="55" s="1"/>
  <c r="S79" i="55" s="1"/>
  <c r="V45" i="55"/>
  <c r="V46" i="55" s="1"/>
  <c r="R79" i="55" s="1"/>
  <c r="U45" i="55"/>
  <c r="U46" i="55" s="1"/>
  <c r="Q79" i="55" s="1"/>
  <c r="T45" i="55"/>
  <c r="T46" i="55" s="1"/>
  <c r="P79" i="55" s="1"/>
  <c r="S45" i="55"/>
  <c r="R45" i="55"/>
  <c r="Q45" i="55"/>
  <c r="P45" i="55"/>
  <c r="O45" i="55"/>
  <c r="N45" i="55"/>
  <c r="M45" i="55"/>
  <c r="L45" i="55"/>
  <c r="K45" i="55"/>
  <c r="J45" i="55"/>
  <c r="I45" i="55"/>
  <c r="H45" i="55"/>
  <c r="G45" i="55"/>
  <c r="F45" i="55"/>
  <c r="C45" i="55"/>
  <c r="C44" i="55"/>
  <c r="Y43" i="55"/>
  <c r="Y44" i="55" s="1"/>
  <c r="X43" i="55"/>
  <c r="X44" i="55" s="1"/>
  <c r="T78" i="55" s="1"/>
  <c r="W43" i="55"/>
  <c r="W44" i="55" s="1"/>
  <c r="S78" i="55" s="1"/>
  <c r="V43" i="55"/>
  <c r="V44" i="55" s="1"/>
  <c r="R78" i="55" s="1"/>
  <c r="U43" i="55"/>
  <c r="U44" i="55" s="1"/>
  <c r="Q78" i="55" s="1"/>
  <c r="T43" i="55"/>
  <c r="T44" i="55" s="1"/>
  <c r="P78" i="55" s="1"/>
  <c r="S43" i="55"/>
  <c r="R43" i="55"/>
  <c r="Q43" i="55"/>
  <c r="P43" i="55"/>
  <c r="O43" i="55"/>
  <c r="N43" i="55"/>
  <c r="M43" i="55"/>
  <c r="L43" i="55"/>
  <c r="K43" i="55"/>
  <c r="J43" i="55"/>
  <c r="I43" i="55"/>
  <c r="H43" i="55"/>
  <c r="G43" i="55"/>
  <c r="F43" i="55"/>
  <c r="C43" i="55"/>
  <c r="D44" i="55" s="1" a="1"/>
  <c r="E44" i="55" s="1"/>
  <c r="Q42" i="55"/>
  <c r="M77" i="55" s="1"/>
  <c r="P42" i="55"/>
  <c r="L77" i="55" s="1"/>
  <c r="C42" i="55"/>
  <c r="D42" i="55" s="1" a="1"/>
  <c r="Y41" i="55"/>
  <c r="Y42" i="55" s="1"/>
  <c r="X41" i="55"/>
  <c r="X42" i="55" s="1"/>
  <c r="T77" i="55" s="1"/>
  <c r="W41" i="55"/>
  <c r="W42" i="55" s="1"/>
  <c r="S77" i="55" s="1"/>
  <c r="V41" i="55"/>
  <c r="V42" i="55" s="1"/>
  <c r="R77" i="55" s="1"/>
  <c r="U41" i="55"/>
  <c r="U42" i="55" s="1"/>
  <c r="Q77" i="55" s="1"/>
  <c r="T41" i="55"/>
  <c r="T42" i="55" s="1"/>
  <c r="P77" i="55" s="1"/>
  <c r="S41" i="55"/>
  <c r="S42" i="55" s="1"/>
  <c r="O77" i="55" s="1"/>
  <c r="R41" i="55"/>
  <c r="R42" i="55" s="1"/>
  <c r="N77" i="55" s="1"/>
  <c r="Q41" i="55"/>
  <c r="P41" i="55"/>
  <c r="O41" i="55"/>
  <c r="O42" i="55" s="1"/>
  <c r="K77" i="55" s="1"/>
  <c r="N41" i="55"/>
  <c r="M41" i="55"/>
  <c r="L41" i="55"/>
  <c r="K41" i="55"/>
  <c r="J41" i="55"/>
  <c r="I41" i="55"/>
  <c r="H41" i="55"/>
  <c r="G41" i="55"/>
  <c r="F41" i="55"/>
  <c r="C41" i="55"/>
  <c r="C40" i="55"/>
  <c r="Y39" i="55"/>
  <c r="Y40" i="55" s="1"/>
  <c r="X39" i="55"/>
  <c r="X40" i="55" s="1"/>
  <c r="T76" i="55" s="1"/>
  <c r="W39" i="55"/>
  <c r="W40" i="55" s="1"/>
  <c r="S76" i="55" s="1"/>
  <c r="V39" i="55"/>
  <c r="V40" i="55" s="1"/>
  <c r="R76" i="55" s="1"/>
  <c r="U39" i="55"/>
  <c r="U40" i="55" s="1"/>
  <c r="Q76" i="55" s="1"/>
  <c r="T39" i="55"/>
  <c r="T40" i="55" s="1"/>
  <c r="P76" i="55" s="1"/>
  <c r="S39" i="55"/>
  <c r="S40" i="55" s="1"/>
  <c r="O76" i="55" s="1"/>
  <c r="R39" i="55"/>
  <c r="R40" i="55" s="1"/>
  <c r="N76" i="55" s="1"/>
  <c r="Q39" i="55"/>
  <c r="Q40" i="55" s="1"/>
  <c r="M76" i="55" s="1"/>
  <c r="P39" i="55"/>
  <c r="P40" i="55" s="1"/>
  <c r="L76" i="55" s="1"/>
  <c r="O39" i="55"/>
  <c r="O40" i="55" s="1"/>
  <c r="K76" i="55" s="1"/>
  <c r="N39" i="55"/>
  <c r="M39" i="55"/>
  <c r="L39" i="55"/>
  <c r="K39" i="55"/>
  <c r="J39" i="55"/>
  <c r="I39" i="55"/>
  <c r="H39" i="55"/>
  <c r="G39" i="55"/>
  <c r="F39" i="55"/>
  <c r="C39" i="55"/>
  <c r="U38" i="55"/>
  <c r="Q75" i="55" s="1"/>
  <c r="R38" i="55"/>
  <c r="N75" i="55" s="1"/>
  <c r="Q38" i="55"/>
  <c r="M75" i="55" s="1"/>
  <c r="C38" i="55"/>
  <c r="Y37" i="55"/>
  <c r="Y38" i="55" s="1"/>
  <c r="X37" i="55"/>
  <c r="X38" i="55" s="1"/>
  <c r="T75" i="55" s="1"/>
  <c r="W37" i="55"/>
  <c r="W38" i="55" s="1"/>
  <c r="S75" i="55" s="1"/>
  <c r="V37" i="55"/>
  <c r="V38" i="55" s="1"/>
  <c r="R75" i="55" s="1"/>
  <c r="U37" i="55"/>
  <c r="T37" i="55"/>
  <c r="T38" i="55" s="1"/>
  <c r="P75" i="55" s="1"/>
  <c r="S37" i="55"/>
  <c r="S38" i="55" s="1"/>
  <c r="O75" i="55" s="1"/>
  <c r="R37" i="55"/>
  <c r="Q37" i="55"/>
  <c r="P37" i="55"/>
  <c r="P38" i="55" s="1"/>
  <c r="L75" i="55" s="1"/>
  <c r="O37" i="55"/>
  <c r="O38" i="55" s="1"/>
  <c r="K75" i="55" s="1"/>
  <c r="N37" i="55"/>
  <c r="M37" i="55"/>
  <c r="L37" i="55"/>
  <c r="K37" i="55"/>
  <c r="J37" i="55"/>
  <c r="I37" i="55"/>
  <c r="H37" i="55"/>
  <c r="G37" i="55"/>
  <c r="F37" i="55"/>
  <c r="C37" i="55"/>
  <c r="C36" i="55"/>
  <c r="D36" i="55" s="1" a="1"/>
  <c r="Y35" i="55"/>
  <c r="Y36" i="55" s="1"/>
  <c r="X35" i="55"/>
  <c r="X36" i="55" s="1"/>
  <c r="T74" i="55" s="1"/>
  <c r="W35" i="55"/>
  <c r="W36" i="55" s="1"/>
  <c r="S74" i="55" s="1"/>
  <c r="V35" i="55"/>
  <c r="V36" i="55" s="1"/>
  <c r="R74" i="55" s="1"/>
  <c r="U35" i="55"/>
  <c r="U36" i="55" s="1"/>
  <c r="Q74" i="55" s="1"/>
  <c r="T35" i="55"/>
  <c r="T36" i="55" s="1"/>
  <c r="P74" i="55" s="1"/>
  <c r="S35" i="55"/>
  <c r="S36" i="55" s="1"/>
  <c r="O74" i="55" s="1"/>
  <c r="R35" i="55"/>
  <c r="R36" i="55" s="1"/>
  <c r="N74" i="55" s="1"/>
  <c r="Q35" i="55"/>
  <c r="Q36" i="55" s="1"/>
  <c r="M74" i="55" s="1"/>
  <c r="P35" i="55"/>
  <c r="P36" i="55" s="1"/>
  <c r="L74" i="55" s="1"/>
  <c r="O35" i="55"/>
  <c r="O36" i="55" s="1"/>
  <c r="K74" i="55" s="1"/>
  <c r="N35" i="55"/>
  <c r="N36" i="55" s="1"/>
  <c r="J74" i="55" s="1"/>
  <c r="M35" i="55"/>
  <c r="M36" i="55" s="1"/>
  <c r="I74" i="55" s="1"/>
  <c r="L35" i="55"/>
  <c r="K35" i="55"/>
  <c r="J35" i="55"/>
  <c r="I35" i="55"/>
  <c r="H35" i="55"/>
  <c r="G35" i="55"/>
  <c r="F35" i="55"/>
  <c r="C35" i="55"/>
  <c r="L3" i="55" a="1"/>
  <c r="O9" i="54"/>
  <c r="N9" i="54"/>
  <c r="M9" i="54"/>
  <c r="L9" i="54"/>
  <c r="K9" i="54"/>
  <c r="J9" i="54"/>
  <c r="I9" i="54"/>
  <c r="H9" i="54"/>
  <c r="G9" i="54"/>
  <c r="F9" i="54"/>
  <c r="E9" i="54"/>
  <c r="D9" i="54"/>
  <c r="C9" i="54"/>
  <c r="B9" i="54"/>
  <c r="T35" i="57" l="1"/>
  <c r="Q35" i="57"/>
  <c r="N35" i="57"/>
  <c r="H35" i="57"/>
  <c r="D99" i="57" s="1"/>
  <c r="S12" i="54"/>
  <c r="M95" i="57"/>
  <c r="M101" i="57"/>
  <c r="D56" i="55" a="1"/>
  <c r="D52" i="55" a="1"/>
  <c r="D50" i="55" a="1"/>
  <c r="E50" i="55" s="1"/>
  <c r="T34" i="57"/>
  <c r="Q34" i="57"/>
  <c r="N34" i="57"/>
  <c r="H34" i="57"/>
  <c r="R12" i="54"/>
  <c r="I82" i="57"/>
  <c r="I78" i="57"/>
  <c r="G4" i="57"/>
  <c r="M75" i="57" s="1"/>
  <c r="H75" i="57"/>
  <c r="N33" i="57"/>
  <c r="D160" i="57" s="1"/>
  <c r="B63" i="57"/>
  <c r="D82" i="57" s="1"/>
  <c r="R48" i="57"/>
  <c r="D78" i="57" s="1"/>
  <c r="H15" i="57"/>
  <c r="N78" i="57" s="1"/>
  <c r="H10" i="57"/>
  <c r="N82" i="57" s="1"/>
  <c r="T33" i="57"/>
  <c r="Q33" i="57"/>
  <c r="T32" i="57"/>
  <c r="N158" i="57" s="1"/>
  <c r="Q12" i="54"/>
  <c r="H33" i="57"/>
  <c r="Q32" i="57"/>
  <c r="F47" i="57"/>
  <c r="C75" i="57" s="1"/>
  <c r="D60" i="55" a="1"/>
  <c r="E60" i="55" s="1"/>
  <c r="D58" i="55" a="1"/>
  <c r="E58" i="55" s="1"/>
  <c r="C84" i="57"/>
  <c r="M91" i="57"/>
  <c r="M93" i="57"/>
  <c r="H32" i="57"/>
  <c r="P12" i="54"/>
  <c r="D72" i="57"/>
  <c r="G3" i="57"/>
  <c r="M74" i="57" s="1"/>
  <c r="H122" i="57"/>
  <c r="C122" i="57"/>
  <c r="M115" i="57"/>
  <c r="M124" i="57"/>
  <c r="M153" i="57"/>
  <c r="W27" i="57"/>
  <c r="Z24" i="57"/>
  <c r="W28" i="57"/>
  <c r="Z30" i="57"/>
  <c r="C118" i="57"/>
  <c r="C125" i="57"/>
  <c r="C133" i="57"/>
  <c r="M138" i="57"/>
  <c r="M142" i="57"/>
  <c r="M151" i="57"/>
  <c r="D12" i="54"/>
  <c r="B12" i="54"/>
  <c r="E12" i="54"/>
  <c r="F12" i="54"/>
  <c r="O12" i="54"/>
  <c r="G12" i="54"/>
  <c r="H12" i="54"/>
  <c r="I12" i="54"/>
  <c r="K12" i="54"/>
  <c r="J12" i="54"/>
  <c r="M12" i="54"/>
  <c r="L12" i="54"/>
  <c r="N12" i="54"/>
  <c r="C12" i="54"/>
  <c r="E9" i="29"/>
  <c r="E12" i="29"/>
  <c r="E10" i="29"/>
  <c r="E11" i="29"/>
  <c r="H36" i="57"/>
  <c r="N100" i="57" s="1"/>
  <c r="H3" i="57"/>
  <c r="N74" i="57" s="1"/>
  <c r="I80" i="57"/>
  <c r="M113" i="57"/>
  <c r="C129" i="57"/>
  <c r="M141" i="57"/>
  <c r="M129" i="57"/>
  <c r="C102" i="57"/>
  <c r="M117" i="57"/>
  <c r="M132" i="57"/>
  <c r="C143" i="57"/>
  <c r="M102" i="57"/>
  <c r="M143" i="57"/>
  <c r="G8" i="57"/>
  <c r="M80" i="57" s="1"/>
  <c r="M84" i="57"/>
  <c r="M103" i="57"/>
  <c r="M118" i="57"/>
  <c r="M133" i="57"/>
  <c r="M146" i="57"/>
  <c r="B57" i="57"/>
  <c r="C81" i="57" s="1"/>
  <c r="M85" i="57"/>
  <c r="C104" i="57"/>
  <c r="M119" i="57"/>
  <c r="M134" i="57"/>
  <c r="C147" i="57"/>
  <c r="M87" i="57"/>
  <c r="M104" i="57"/>
  <c r="M121" i="57"/>
  <c r="M136" i="57"/>
  <c r="M147" i="57"/>
  <c r="M89" i="57"/>
  <c r="M105" i="57"/>
  <c r="M122" i="57"/>
  <c r="C137" i="57"/>
  <c r="M148" i="57"/>
  <c r="M109" i="57"/>
  <c r="M137" i="57"/>
  <c r="C110" i="57"/>
  <c r="H13" i="57"/>
  <c r="N76" i="57" s="1"/>
  <c r="C94" i="57"/>
  <c r="M110" i="57"/>
  <c r="M125" i="57"/>
  <c r="M140" i="57"/>
  <c r="C154" i="57"/>
  <c r="B20" i="57"/>
  <c r="M94" i="57"/>
  <c r="M111" i="57"/>
  <c r="M128" i="57"/>
  <c r="C141" i="57"/>
  <c r="M154" i="57"/>
  <c r="M83" i="57"/>
  <c r="T31" i="57"/>
  <c r="Q21" i="57"/>
  <c r="H20" i="57"/>
  <c r="H24" i="57"/>
  <c r="I76" i="57"/>
  <c r="H38" i="57"/>
  <c r="N48" i="57"/>
  <c r="D77" i="57" s="1"/>
  <c r="H40" i="57"/>
  <c r="H23" i="57"/>
  <c r="H29" i="57"/>
  <c r="I74" i="57"/>
  <c r="J48" i="57"/>
  <c r="D76" i="57" s="1"/>
  <c r="Q31" i="57"/>
  <c r="B48" i="57"/>
  <c r="D79" i="57" s="1"/>
  <c r="H28" i="57"/>
  <c r="I79" i="57"/>
  <c r="H27" i="57"/>
  <c r="N72" i="57"/>
  <c r="F48" i="57"/>
  <c r="D75" i="57" s="1"/>
  <c r="H39" i="57"/>
  <c r="H25" i="57"/>
  <c r="N19" i="57"/>
  <c r="H26" i="57"/>
  <c r="Q22" i="57"/>
  <c r="I81" i="57"/>
  <c r="I72" i="57"/>
  <c r="H30" i="57"/>
  <c r="W24" i="57"/>
  <c r="H21" i="57"/>
  <c r="H37" i="57"/>
  <c r="T28" i="57"/>
  <c r="T26" i="57"/>
  <c r="B58" i="57"/>
  <c r="D81" i="57" s="1"/>
  <c r="T25" i="57"/>
  <c r="Q23" i="57"/>
  <c r="H19" i="57"/>
  <c r="H31" i="57"/>
  <c r="T29" i="57"/>
  <c r="T24" i="57"/>
  <c r="N20" i="57"/>
  <c r="T27" i="57"/>
  <c r="H77" i="57"/>
  <c r="N47" i="57"/>
  <c r="C77" i="57" s="1"/>
  <c r="H14" i="57"/>
  <c r="N77" i="57" s="1"/>
  <c r="M149" i="57"/>
  <c r="H149" i="57"/>
  <c r="C149" i="57"/>
  <c r="G14" i="57"/>
  <c r="M77" i="57" s="1"/>
  <c r="M86" i="57"/>
  <c r="H86" i="57"/>
  <c r="C86" i="57"/>
  <c r="H126" i="57"/>
  <c r="C126" i="57"/>
  <c r="T30" i="57"/>
  <c r="H22" i="57"/>
  <c r="I75" i="57"/>
  <c r="M126" i="57"/>
  <c r="H107" i="57"/>
  <c r="C107" i="57"/>
  <c r="H100" i="57"/>
  <c r="C100" i="57"/>
  <c r="M139" i="57"/>
  <c r="H139" i="57"/>
  <c r="C139" i="57"/>
  <c r="B43" i="57"/>
  <c r="D74" i="57" s="1"/>
  <c r="H144" i="57"/>
  <c r="C144" i="57"/>
  <c r="M144" i="57"/>
  <c r="H130" i="57"/>
  <c r="C130" i="57"/>
  <c r="M130" i="57"/>
  <c r="M116" i="57"/>
  <c r="H116" i="57"/>
  <c r="C116" i="57"/>
  <c r="H8" i="57"/>
  <c r="N80" i="57" s="1"/>
  <c r="M120" i="57"/>
  <c r="H120" i="57"/>
  <c r="C120" i="57"/>
  <c r="M135" i="57"/>
  <c r="H135" i="57"/>
  <c r="C135" i="57"/>
  <c r="B53" i="57"/>
  <c r="D80" i="57" s="1"/>
  <c r="I77" i="57"/>
  <c r="G9" i="57"/>
  <c r="M81" i="57" s="1"/>
  <c r="B47" i="57"/>
  <c r="C79" i="57" s="1"/>
  <c r="C90" i="57"/>
  <c r="C108" i="57"/>
  <c r="C112" i="57"/>
  <c r="H4" i="57"/>
  <c r="N75" i="57" s="1"/>
  <c r="H9" i="57"/>
  <c r="N81" i="57" s="1"/>
  <c r="C88" i="57"/>
  <c r="C92" i="57"/>
  <c r="C106" i="57"/>
  <c r="C114" i="57"/>
  <c r="C127" i="57"/>
  <c r="C131" i="57"/>
  <c r="C145" i="57"/>
  <c r="C152" i="57"/>
  <c r="C76" i="57"/>
  <c r="H74" i="57"/>
  <c r="H76" i="57"/>
  <c r="H79" i="57"/>
  <c r="H88" i="57"/>
  <c r="H90" i="57"/>
  <c r="H92" i="57"/>
  <c r="H106" i="57"/>
  <c r="H108" i="57"/>
  <c r="H112" i="57"/>
  <c r="H114" i="57"/>
  <c r="H127" i="57"/>
  <c r="H131" i="57"/>
  <c r="H145" i="57"/>
  <c r="H152" i="57"/>
  <c r="H7" i="57"/>
  <c r="N79" i="57" s="1"/>
  <c r="G13" i="57"/>
  <c r="M76" i="57" s="1"/>
  <c r="C83" i="57"/>
  <c r="C85" i="57"/>
  <c r="C87" i="57"/>
  <c r="C89" i="57"/>
  <c r="C91" i="57"/>
  <c r="C93" i="57"/>
  <c r="C95" i="57"/>
  <c r="C101" i="57"/>
  <c r="C103" i="57"/>
  <c r="C105" i="57"/>
  <c r="C109" i="57"/>
  <c r="C111" i="57"/>
  <c r="C113" i="57"/>
  <c r="C115" i="57"/>
  <c r="C117" i="57"/>
  <c r="C119" i="57"/>
  <c r="C121" i="57"/>
  <c r="C124" i="57"/>
  <c r="C128" i="57"/>
  <c r="C132" i="57"/>
  <c r="C134" i="57"/>
  <c r="C136" i="57"/>
  <c r="C138" i="57"/>
  <c r="C140" i="57"/>
  <c r="C142" i="57"/>
  <c r="C146" i="57"/>
  <c r="C148" i="57"/>
  <c r="C151" i="57"/>
  <c r="C153" i="57"/>
  <c r="B52" i="57"/>
  <c r="C80" i="57" s="1"/>
  <c r="E62" i="55"/>
  <c r="D62" i="55"/>
  <c r="X62" i="55" s="1"/>
  <c r="E36" i="55"/>
  <c r="J36" i="55" s="1"/>
  <c r="D36" i="55"/>
  <c r="G36" i="55" s="1"/>
  <c r="D50" i="55"/>
  <c r="E52" i="55"/>
  <c r="J52" i="55" s="1"/>
  <c r="D52" i="55"/>
  <c r="E42" i="55"/>
  <c r="D42" i="55"/>
  <c r="M3" i="55"/>
  <c r="L3" i="55"/>
  <c r="G42" i="55"/>
  <c r="D40" i="55" a="1"/>
  <c r="D38" i="55" a="1"/>
  <c r="D48" i="55" a="1"/>
  <c r="D44" i="55"/>
  <c r="J44" i="55" s="1"/>
  <c r="D46" i="55" a="1"/>
  <c r="D54" i="55" a="1"/>
  <c r="C173" i="57" l="1"/>
  <c r="B175" i="57" s="1"/>
  <c r="I165" i="57"/>
  <c r="N165" i="57"/>
  <c r="D165" i="57"/>
  <c r="I164" i="57"/>
  <c r="N164" i="57"/>
  <c r="D164" i="57"/>
  <c r="N166" i="57"/>
  <c r="D166" i="57"/>
  <c r="I166" i="57"/>
  <c r="K34" i="57"/>
  <c r="K35" i="57"/>
  <c r="N50" i="55"/>
  <c r="U50" i="55"/>
  <c r="I50" i="55"/>
  <c r="U52" i="55"/>
  <c r="H52" i="55"/>
  <c r="H50" i="55"/>
  <c r="C28" i="55"/>
  <c r="C27" i="55"/>
  <c r="C26" i="55"/>
  <c r="C25" i="55"/>
  <c r="K36" i="55"/>
  <c r="F36" i="55"/>
  <c r="B74" i="55" s="1"/>
  <c r="G52" i="55"/>
  <c r="F50" i="55"/>
  <c r="B81" i="55" s="1"/>
  <c r="J42" i="55"/>
  <c r="Q52" i="55"/>
  <c r="D56" i="55"/>
  <c r="E56" i="55"/>
  <c r="V52" i="55"/>
  <c r="L36" i="55"/>
  <c r="H74" i="55" s="1"/>
  <c r="I11" i="55" s="1"/>
  <c r="J11" i="55" s="1"/>
  <c r="M11" i="55" s="1"/>
  <c r="M52" i="55"/>
  <c r="P52" i="55"/>
  <c r="L82" i="55" s="1"/>
  <c r="I98" i="57"/>
  <c r="D98" i="57"/>
  <c r="N98" i="57"/>
  <c r="N160" i="57"/>
  <c r="I160" i="57"/>
  <c r="M62" i="55"/>
  <c r="O62" i="55"/>
  <c r="D60" i="55"/>
  <c r="V60" i="55" s="1"/>
  <c r="D58" i="55"/>
  <c r="U58" i="55" s="1"/>
  <c r="Q62" i="55"/>
  <c r="W62" i="55"/>
  <c r="N162" i="57"/>
  <c r="I162" i="57"/>
  <c r="D162" i="57"/>
  <c r="N161" i="57"/>
  <c r="I161" i="57"/>
  <c r="D161" i="57"/>
  <c r="I158" i="57"/>
  <c r="D97" i="57"/>
  <c r="I97" i="57"/>
  <c r="N97" i="57"/>
  <c r="D158" i="57"/>
  <c r="N22" i="57"/>
  <c r="N113" i="57" s="1"/>
  <c r="N73" i="57"/>
  <c r="Q29" i="57"/>
  <c r="D144" i="57" s="1"/>
  <c r="Q25" i="57"/>
  <c r="N126" i="57" s="1"/>
  <c r="K26" i="57"/>
  <c r="I128" i="57" s="1"/>
  <c r="K33" i="57"/>
  <c r="K31" i="57"/>
  <c r="D151" i="57" s="1"/>
  <c r="K24" i="57"/>
  <c r="I118" i="57" s="1"/>
  <c r="K23" i="57"/>
  <c r="D115" i="57" s="1"/>
  <c r="Q27" i="57"/>
  <c r="N134" i="57" s="1"/>
  <c r="K28" i="57"/>
  <c r="N137" i="57" s="1"/>
  <c r="K25" i="57"/>
  <c r="D124" i="57" s="1"/>
  <c r="H62" i="55"/>
  <c r="P62" i="55"/>
  <c r="O58" i="55"/>
  <c r="S62" i="55"/>
  <c r="L62" i="55"/>
  <c r="G62" i="55"/>
  <c r="D96" i="57"/>
  <c r="I96" i="57"/>
  <c r="N96" i="57"/>
  <c r="N32" i="57"/>
  <c r="K19" i="57"/>
  <c r="D105" i="57" s="1"/>
  <c r="N29" i="57"/>
  <c r="I143" i="57" s="1"/>
  <c r="Q30" i="57"/>
  <c r="I148" i="57" s="1"/>
  <c r="N23" i="57"/>
  <c r="N116" i="57" s="1"/>
  <c r="N150" i="57"/>
  <c r="I150" i="57"/>
  <c r="D150" i="57"/>
  <c r="I123" i="57"/>
  <c r="D123" i="57"/>
  <c r="N123" i="57"/>
  <c r="N28" i="57"/>
  <c r="N138" i="57" s="1"/>
  <c r="K32" i="57"/>
  <c r="D73" i="57"/>
  <c r="I100" i="57"/>
  <c r="D100" i="57"/>
  <c r="K22" i="57"/>
  <c r="I112" i="57" s="1"/>
  <c r="K29" i="57"/>
  <c r="N142" i="57" s="1"/>
  <c r="E43" i="57"/>
  <c r="N30" i="57"/>
  <c r="D147" i="57" s="1"/>
  <c r="K30" i="57"/>
  <c r="I146" i="57" s="1"/>
  <c r="N27" i="57"/>
  <c r="I133" i="57" s="1"/>
  <c r="Q28" i="57"/>
  <c r="N139" i="57" s="1"/>
  <c r="N25" i="57"/>
  <c r="N125" i="57" s="1"/>
  <c r="K27" i="57"/>
  <c r="D132" i="57" s="1"/>
  <c r="K20" i="57"/>
  <c r="D107" i="57" s="1"/>
  <c r="N31" i="57"/>
  <c r="I152" i="57" s="1"/>
  <c r="N26" i="57"/>
  <c r="I129" i="57" s="1"/>
  <c r="K21" i="57"/>
  <c r="D109" i="57" s="1"/>
  <c r="N24" i="57"/>
  <c r="D119" i="57" s="1"/>
  <c r="N21" i="57"/>
  <c r="D110" i="57" s="1"/>
  <c r="I73" i="57"/>
  <c r="Q24" i="57"/>
  <c r="Q26" i="57"/>
  <c r="D130" i="57" s="1"/>
  <c r="D85" i="57"/>
  <c r="N85" i="57"/>
  <c r="I85" i="57"/>
  <c r="N102" i="57"/>
  <c r="I102" i="57"/>
  <c r="D102" i="57"/>
  <c r="I86" i="57"/>
  <c r="N86" i="57"/>
  <c r="D86" i="57"/>
  <c r="N145" i="57"/>
  <c r="I145" i="57"/>
  <c r="D145" i="57"/>
  <c r="D91" i="57"/>
  <c r="N91" i="57"/>
  <c r="I91" i="57"/>
  <c r="D95" i="57"/>
  <c r="N95" i="57"/>
  <c r="I95" i="57"/>
  <c r="N141" i="57"/>
  <c r="I141" i="57"/>
  <c r="D141" i="57"/>
  <c r="I88" i="57"/>
  <c r="N88" i="57"/>
  <c r="D88" i="57"/>
  <c r="D121" i="57"/>
  <c r="N121" i="57"/>
  <c r="I121" i="57"/>
  <c r="I122" i="57"/>
  <c r="N122" i="57"/>
  <c r="D122" i="57"/>
  <c r="D83" i="57"/>
  <c r="N83" i="57"/>
  <c r="I83" i="57"/>
  <c r="I94" i="57"/>
  <c r="N94" i="57"/>
  <c r="D94" i="57"/>
  <c r="I92" i="57"/>
  <c r="N92" i="57"/>
  <c r="D92" i="57"/>
  <c r="I84" i="57"/>
  <c r="N84" i="57"/>
  <c r="D84" i="57"/>
  <c r="I108" i="57"/>
  <c r="N108" i="57"/>
  <c r="D108" i="57"/>
  <c r="D153" i="57"/>
  <c r="N153" i="57"/>
  <c r="I153" i="57"/>
  <c r="D136" i="57"/>
  <c r="N136" i="57"/>
  <c r="I136" i="57"/>
  <c r="N90" i="57"/>
  <c r="I90" i="57"/>
  <c r="D90" i="57"/>
  <c r="I149" i="57"/>
  <c r="N149" i="57"/>
  <c r="D149" i="57"/>
  <c r="N154" i="57"/>
  <c r="I154" i="57"/>
  <c r="D154" i="57"/>
  <c r="I114" i="57"/>
  <c r="N114" i="57"/>
  <c r="D114" i="57"/>
  <c r="I106" i="57"/>
  <c r="N106" i="57"/>
  <c r="D106" i="57"/>
  <c r="D93" i="57"/>
  <c r="N93" i="57"/>
  <c r="I93" i="57"/>
  <c r="D101" i="57"/>
  <c r="N101" i="57"/>
  <c r="I101" i="57"/>
  <c r="D111" i="57"/>
  <c r="N111" i="57"/>
  <c r="I111" i="57"/>
  <c r="N131" i="57"/>
  <c r="I131" i="57"/>
  <c r="D131" i="57"/>
  <c r="D89" i="57"/>
  <c r="N89" i="57"/>
  <c r="I89" i="57"/>
  <c r="D87" i="57"/>
  <c r="N87" i="57"/>
  <c r="I87" i="57"/>
  <c r="D117" i="57"/>
  <c r="N117" i="57"/>
  <c r="I117" i="57"/>
  <c r="I127" i="57"/>
  <c r="N127" i="57"/>
  <c r="D127" i="57"/>
  <c r="I135" i="57"/>
  <c r="N135" i="57"/>
  <c r="D135" i="57"/>
  <c r="D140" i="57"/>
  <c r="N140" i="57"/>
  <c r="I140" i="57"/>
  <c r="D103" i="57"/>
  <c r="N103" i="57"/>
  <c r="I103" i="57"/>
  <c r="I104" i="57"/>
  <c r="N104" i="57"/>
  <c r="D104" i="57"/>
  <c r="D81" i="55"/>
  <c r="F77" i="55"/>
  <c r="D46" i="55"/>
  <c r="E46" i="55"/>
  <c r="D40" i="55"/>
  <c r="E40" i="55"/>
  <c r="F82" i="55"/>
  <c r="G50" i="55"/>
  <c r="C81" i="55" s="1"/>
  <c r="S60" i="55"/>
  <c r="K60" i="55"/>
  <c r="N60" i="55"/>
  <c r="W60" i="55"/>
  <c r="T60" i="55"/>
  <c r="F44" i="55"/>
  <c r="B78" i="55" s="1"/>
  <c r="M44" i="55"/>
  <c r="I60" i="55"/>
  <c r="Q60" i="55"/>
  <c r="F42" i="55"/>
  <c r="B77" i="55" s="1"/>
  <c r="K44" i="55"/>
  <c r="K42" i="55"/>
  <c r="Q44" i="55"/>
  <c r="G44" i="55"/>
  <c r="C78" i="55" s="1"/>
  <c r="N42" i="55"/>
  <c r="M42" i="55"/>
  <c r="L42" i="55"/>
  <c r="L44" i="55"/>
  <c r="D48" i="55"/>
  <c r="E48" i="55"/>
  <c r="J60" i="55"/>
  <c r="V50" i="55"/>
  <c r="I58" i="55"/>
  <c r="H42" i="55"/>
  <c r="D77" i="55" s="1"/>
  <c r="C23" i="55"/>
  <c r="C17" i="55"/>
  <c r="C21" i="55"/>
  <c r="C15" i="55"/>
  <c r="C20" i="55"/>
  <c r="C13" i="55"/>
  <c r="C22" i="55"/>
  <c r="C14" i="55"/>
  <c r="C12" i="55"/>
  <c r="C19" i="55"/>
  <c r="C18" i="55"/>
  <c r="C11" i="55"/>
  <c r="C16" i="55"/>
  <c r="C24" i="55"/>
  <c r="T52" i="55"/>
  <c r="S52" i="55"/>
  <c r="R52" i="55"/>
  <c r="N52" i="55"/>
  <c r="K52" i="55"/>
  <c r="L60" i="55"/>
  <c r="I52" i="55"/>
  <c r="O50" i="55"/>
  <c r="L58" i="55"/>
  <c r="Q58" i="55"/>
  <c r="P58" i="55"/>
  <c r="M58" i="55"/>
  <c r="J50" i="55"/>
  <c r="D38" i="55"/>
  <c r="E38" i="55"/>
  <c r="H36" i="55"/>
  <c r="R60" i="55"/>
  <c r="D54" i="55"/>
  <c r="E54" i="55"/>
  <c r="N44" i="55"/>
  <c r="R44" i="55"/>
  <c r="S44" i="55"/>
  <c r="P44" i="55"/>
  <c r="I42" i="55"/>
  <c r="X50" i="55"/>
  <c r="Q50" i="55"/>
  <c r="P50" i="55"/>
  <c r="M50" i="55"/>
  <c r="K50" i="55"/>
  <c r="G81" i="55" s="1"/>
  <c r="L50" i="55"/>
  <c r="I36" i="55"/>
  <c r="P60" i="55"/>
  <c r="W52" i="55"/>
  <c r="F52" i="55"/>
  <c r="B82" i="55" s="1"/>
  <c r="K62" i="55"/>
  <c r="V62" i="55"/>
  <c r="U62" i="55"/>
  <c r="T62" i="55"/>
  <c r="R62" i="55"/>
  <c r="J62" i="55"/>
  <c r="I62" i="55"/>
  <c r="F62" i="55"/>
  <c r="B87" i="55" s="1"/>
  <c r="C77" i="55"/>
  <c r="H44" i="55"/>
  <c r="I44" i="55"/>
  <c r="O44" i="55"/>
  <c r="S50" i="55"/>
  <c r="M60" i="55"/>
  <c r="X52" i="55"/>
  <c r="O52" i="55"/>
  <c r="G60" i="55"/>
  <c r="L52" i="55"/>
  <c r="H82" i="55" s="1"/>
  <c r="H60" i="55"/>
  <c r="W50" i="55"/>
  <c r="W58" i="55"/>
  <c r="T50" i="55"/>
  <c r="N62" i="55"/>
  <c r="S58" i="55"/>
  <c r="R50" i="55"/>
  <c r="D163" i="57" l="1"/>
  <c r="I163" i="57"/>
  <c r="N163" i="57"/>
  <c r="F81" i="55"/>
  <c r="M56" i="55"/>
  <c r="F56" i="55"/>
  <c r="B84" i="55" s="1"/>
  <c r="R56" i="55"/>
  <c r="P56" i="55"/>
  <c r="J56" i="55"/>
  <c r="T56" i="55"/>
  <c r="V56" i="55"/>
  <c r="I56" i="55"/>
  <c r="G56" i="55"/>
  <c r="C84" i="55" s="1"/>
  <c r="U56" i="55"/>
  <c r="Q84" i="55" s="1"/>
  <c r="W56" i="55"/>
  <c r="S84" i="55" s="1"/>
  <c r="S56" i="55"/>
  <c r="Q56" i="55"/>
  <c r="N56" i="55"/>
  <c r="L56" i="55"/>
  <c r="K56" i="55"/>
  <c r="X56" i="55"/>
  <c r="H56" i="55"/>
  <c r="D84" i="55" s="1"/>
  <c r="O56" i="55"/>
  <c r="F38" i="55"/>
  <c r="B75" i="55" s="1"/>
  <c r="G38" i="55"/>
  <c r="N78" i="55"/>
  <c r="E81" i="55"/>
  <c r="O82" i="55"/>
  <c r="I138" i="57"/>
  <c r="D138" i="57"/>
  <c r="K87" i="55"/>
  <c r="V58" i="55"/>
  <c r="X58" i="55"/>
  <c r="K58" i="55"/>
  <c r="H58" i="55"/>
  <c r="N58" i="55"/>
  <c r="F58" i="55"/>
  <c r="B85" i="55" s="1"/>
  <c r="R58" i="55"/>
  <c r="T58" i="55"/>
  <c r="P85" i="55" s="1"/>
  <c r="F60" i="55"/>
  <c r="B86" i="55" s="1"/>
  <c r="X60" i="55"/>
  <c r="U60" i="55"/>
  <c r="O60" i="55"/>
  <c r="J58" i="55"/>
  <c r="L85" i="55" s="1"/>
  <c r="G58" i="55"/>
  <c r="D113" i="57"/>
  <c r="I113" i="57"/>
  <c r="D118" i="57"/>
  <c r="N118" i="57"/>
  <c r="N159" i="57"/>
  <c r="D159" i="57"/>
  <c r="I159" i="57"/>
  <c r="N105" i="57"/>
  <c r="N124" i="57"/>
  <c r="I126" i="57"/>
  <c r="D126" i="57"/>
  <c r="N146" i="57"/>
  <c r="I105" i="57"/>
  <c r="I144" i="57"/>
  <c r="N144" i="57"/>
  <c r="N148" i="57"/>
  <c r="N128" i="57"/>
  <c r="D128" i="57"/>
  <c r="D137" i="57"/>
  <c r="D148" i="57"/>
  <c r="I134" i="57"/>
  <c r="D134" i="57"/>
  <c r="I151" i="57"/>
  <c r="N151" i="57"/>
  <c r="I115" i="57"/>
  <c r="D143" i="57"/>
  <c r="N115" i="57"/>
  <c r="N143" i="57"/>
  <c r="I124" i="57"/>
  <c r="D146" i="57"/>
  <c r="I142" i="57"/>
  <c r="I137" i="57"/>
  <c r="D142" i="57"/>
  <c r="D155" i="57"/>
  <c r="I155" i="57"/>
  <c r="N155" i="57"/>
  <c r="D156" i="57"/>
  <c r="N156" i="57"/>
  <c r="I156" i="57"/>
  <c r="E85" i="55"/>
  <c r="D87" i="55"/>
  <c r="I87" i="55"/>
  <c r="N157" i="57"/>
  <c r="I157" i="57"/>
  <c r="D157" i="57"/>
  <c r="I109" i="57"/>
  <c r="N109" i="57"/>
  <c r="D116" i="57"/>
  <c r="I116" i="57"/>
  <c r="I119" i="57"/>
  <c r="I130" i="57"/>
  <c r="N119" i="57"/>
  <c r="I107" i="57"/>
  <c r="N130" i="57"/>
  <c r="N110" i="57"/>
  <c r="I147" i="57"/>
  <c r="D133" i="57"/>
  <c r="I110" i="57"/>
  <c r="N147" i="57"/>
  <c r="D129" i="57"/>
  <c r="N129" i="57"/>
  <c r="D139" i="57"/>
  <c r="I139" i="57"/>
  <c r="N87" i="55"/>
  <c r="C87" i="55"/>
  <c r="G87" i="55"/>
  <c r="I132" i="57"/>
  <c r="N132" i="57"/>
  <c r="N107" i="57"/>
  <c r="N133" i="57"/>
  <c r="D112" i="57"/>
  <c r="D152" i="57"/>
  <c r="D125" i="57"/>
  <c r="N112" i="57"/>
  <c r="N152" i="57"/>
  <c r="I125" i="57"/>
  <c r="I120" i="57"/>
  <c r="N120" i="57"/>
  <c r="D120" i="57"/>
  <c r="E78" i="55"/>
  <c r="S82" i="55"/>
  <c r="K54" i="55"/>
  <c r="V54" i="55"/>
  <c r="R54" i="55"/>
  <c r="Q54" i="55"/>
  <c r="J54" i="55"/>
  <c r="I54" i="55"/>
  <c r="F54" i="55"/>
  <c r="B83" i="55" s="1"/>
  <c r="T54" i="55"/>
  <c r="U54" i="55"/>
  <c r="G54" i="55"/>
  <c r="M54" i="55"/>
  <c r="W54" i="55"/>
  <c r="P54" i="55"/>
  <c r="L54" i="55"/>
  <c r="N54" i="55"/>
  <c r="X54" i="55"/>
  <c r="H54" i="55"/>
  <c r="O54" i="55"/>
  <c r="S54" i="55"/>
  <c r="H77" i="55"/>
  <c r="L86" i="55"/>
  <c r="E82" i="55"/>
  <c r="R81" i="55"/>
  <c r="I77" i="55"/>
  <c r="G78" i="55"/>
  <c r="J86" i="55"/>
  <c r="K82" i="55"/>
  <c r="G74" i="55"/>
  <c r="E74" i="55"/>
  <c r="E77" i="55"/>
  <c r="D74" i="55"/>
  <c r="H86" i="55"/>
  <c r="J77" i="55"/>
  <c r="G86" i="55"/>
  <c r="Q48" i="55"/>
  <c r="H48" i="55"/>
  <c r="L48" i="55"/>
  <c r="R48" i="55"/>
  <c r="P48" i="55"/>
  <c r="N48" i="55"/>
  <c r="K48" i="55"/>
  <c r="O48" i="55"/>
  <c r="S48" i="55"/>
  <c r="F48" i="55"/>
  <c r="B80" i="55" s="1"/>
  <c r="M48" i="55"/>
  <c r="G48" i="55"/>
  <c r="C80" i="55" s="1"/>
  <c r="J48" i="55"/>
  <c r="I48" i="55"/>
  <c r="S87" i="55"/>
  <c r="K81" i="55"/>
  <c r="G77" i="55"/>
  <c r="N81" i="55"/>
  <c r="L78" i="55"/>
  <c r="G82" i="55"/>
  <c r="Q82" i="55"/>
  <c r="Q81" i="55"/>
  <c r="O86" i="55"/>
  <c r="P81" i="55"/>
  <c r="T82" i="55"/>
  <c r="E87" i="55"/>
  <c r="C74" i="55"/>
  <c r="K38" i="55"/>
  <c r="J38" i="55"/>
  <c r="I38" i="55"/>
  <c r="N38" i="55"/>
  <c r="H38" i="55"/>
  <c r="M38" i="55"/>
  <c r="C75" i="55"/>
  <c r="L38" i="55"/>
  <c r="J82" i="55"/>
  <c r="L87" i="55"/>
  <c r="R46" i="55"/>
  <c r="J46" i="55"/>
  <c r="Q46" i="55"/>
  <c r="I46" i="55"/>
  <c r="F46" i="55"/>
  <c r="B79" i="55" s="1"/>
  <c r="K46" i="55"/>
  <c r="H46" i="55"/>
  <c r="P46" i="55"/>
  <c r="M46" i="55"/>
  <c r="G46" i="55"/>
  <c r="L46" i="55"/>
  <c r="S46" i="55"/>
  <c r="O46" i="55"/>
  <c r="N46" i="55"/>
  <c r="H78" i="55"/>
  <c r="J87" i="55"/>
  <c r="D78" i="55"/>
  <c r="O87" i="55"/>
  <c r="I86" i="55"/>
  <c r="K86" i="55"/>
  <c r="F87" i="55"/>
  <c r="H81" i="55"/>
  <c r="O78" i="55"/>
  <c r="N82" i="55"/>
  <c r="M86" i="55"/>
  <c r="D82" i="55"/>
  <c r="S81" i="55"/>
  <c r="P87" i="55"/>
  <c r="I81" i="55"/>
  <c r="J78" i="55"/>
  <c r="P82" i="55"/>
  <c r="E86" i="55"/>
  <c r="T87" i="55"/>
  <c r="D86" i="55"/>
  <c r="O81" i="55"/>
  <c r="C82" i="55"/>
  <c r="Q87" i="55"/>
  <c r="L81" i="55"/>
  <c r="I82" i="55"/>
  <c r="M85" i="55"/>
  <c r="M82" i="55"/>
  <c r="M78" i="55"/>
  <c r="I78" i="55"/>
  <c r="M87" i="55"/>
  <c r="K78" i="55"/>
  <c r="R82" i="55"/>
  <c r="R87" i="55"/>
  <c r="M81" i="55"/>
  <c r="J81" i="55"/>
  <c r="H87" i="55"/>
  <c r="M40" i="55"/>
  <c r="L40" i="55"/>
  <c r="H40" i="55"/>
  <c r="N40" i="55"/>
  <c r="K40" i="55"/>
  <c r="F40" i="55"/>
  <c r="B76" i="55" s="1"/>
  <c r="I40" i="55"/>
  <c r="J40" i="55"/>
  <c r="G40" i="55"/>
  <c r="F78" i="55"/>
  <c r="T81" i="55"/>
  <c r="G85" i="55"/>
  <c r="K85" i="55"/>
  <c r="P86" i="55"/>
  <c r="F74" i="55"/>
  <c r="D173" i="57" l="1"/>
  <c r="R85" i="55"/>
  <c r="H85" i="55"/>
  <c r="S85" i="55"/>
  <c r="C76" i="55"/>
  <c r="N85" i="55"/>
  <c r="J85" i="55"/>
  <c r="E84" i="55"/>
  <c r="K84" i="55"/>
  <c r="R84" i="55"/>
  <c r="E80" i="55"/>
  <c r="D80" i="55"/>
  <c r="P84" i="55"/>
  <c r="T84" i="55"/>
  <c r="F84" i="55"/>
  <c r="G84" i="55"/>
  <c r="L84" i="55"/>
  <c r="I79" i="55"/>
  <c r="H84" i="55"/>
  <c r="N84" i="55"/>
  <c r="Q86" i="55"/>
  <c r="J84" i="55"/>
  <c r="Q85" i="55"/>
  <c r="D79" i="55"/>
  <c r="P83" i="55"/>
  <c r="M84" i="55"/>
  <c r="I84" i="55"/>
  <c r="O83" i="55"/>
  <c r="I85" i="55"/>
  <c r="O84" i="55"/>
  <c r="O85" i="55"/>
  <c r="F86" i="55"/>
  <c r="N86" i="55"/>
  <c r="T85" i="55"/>
  <c r="C85" i="55"/>
  <c r="R86" i="55"/>
  <c r="C86" i="55"/>
  <c r="T86" i="55"/>
  <c r="D85" i="55"/>
  <c r="F85" i="55"/>
  <c r="S86" i="55"/>
  <c r="H75" i="55"/>
  <c r="C99" i="55"/>
  <c r="C108" i="55"/>
  <c r="C103" i="55"/>
  <c r="C98" i="55"/>
  <c r="C102" i="55"/>
  <c r="C95" i="55"/>
  <c r="M80" i="55"/>
  <c r="D75" i="55"/>
  <c r="E79" i="55"/>
  <c r="E75" i="55"/>
  <c r="O80" i="55"/>
  <c r="J83" i="55"/>
  <c r="N83" i="55"/>
  <c r="M79" i="55"/>
  <c r="K80" i="55"/>
  <c r="H83" i="55"/>
  <c r="R83" i="55"/>
  <c r="G76" i="55"/>
  <c r="J79" i="55"/>
  <c r="F79" i="55"/>
  <c r="F75" i="55"/>
  <c r="G80" i="55"/>
  <c r="L83" i="55"/>
  <c r="G83" i="55"/>
  <c r="L79" i="55"/>
  <c r="F80" i="55"/>
  <c r="I75" i="55"/>
  <c r="E83" i="55"/>
  <c r="F83" i="55"/>
  <c r="T83" i="55"/>
  <c r="E76" i="55"/>
  <c r="N79" i="55"/>
  <c r="S83" i="55"/>
  <c r="D76" i="55"/>
  <c r="O79" i="55"/>
  <c r="I83" i="55"/>
  <c r="H76" i="55"/>
  <c r="H79" i="55"/>
  <c r="N80" i="55"/>
  <c r="C83" i="55"/>
  <c r="K83" i="55"/>
  <c r="G79" i="55"/>
  <c r="I80" i="55"/>
  <c r="D83" i="55"/>
  <c r="F76" i="55"/>
  <c r="J75" i="55"/>
  <c r="M83" i="55"/>
  <c r="J76" i="55"/>
  <c r="K79" i="55"/>
  <c r="G75" i="55"/>
  <c r="J80" i="55"/>
  <c r="L80" i="55"/>
  <c r="I76" i="55"/>
  <c r="C79" i="55"/>
  <c r="H80" i="55"/>
  <c r="Q83" i="55"/>
  <c r="C105" i="55" l="1"/>
  <c r="C107" i="55"/>
  <c r="C106" i="55"/>
  <c r="C100" i="55"/>
  <c r="C96" i="55"/>
  <c r="C97" i="55"/>
  <c r="C104" i="55"/>
  <c r="C101" i="55"/>
  <c r="C114" i="55" l="1"/>
  <c r="C12" i="29" l="1"/>
  <c r="C4" i="13" a="1"/>
  <c r="D4" i="13" s="1"/>
  <c r="C9" i="29"/>
  <c r="C10" i="29"/>
  <c r="C11" i="29"/>
  <c r="B11" i="29"/>
  <c r="C4" i="13" l="1"/>
  <c r="C24" i="13" l="1"/>
  <c r="E28" i="55" s="1"/>
  <c r="C23" i="13"/>
  <c r="E27" i="55" s="1"/>
  <c r="C22" i="13"/>
  <c r="E26" i="55" s="1"/>
  <c r="C21" i="13"/>
  <c r="E25" i="55" s="1"/>
  <c r="C7" i="13"/>
  <c r="E11" i="55" s="1"/>
  <c r="C19" i="13"/>
  <c r="E23" i="55" s="1"/>
  <c r="C20" i="13"/>
  <c r="E24" i="55" s="1"/>
  <c r="C11" i="13"/>
  <c r="E15" i="55" s="1"/>
  <c r="C14" i="13"/>
  <c r="E18" i="55" s="1"/>
  <c r="C17" i="13"/>
  <c r="E21" i="55" s="1"/>
  <c r="C8" i="13"/>
  <c r="E12" i="55" s="1"/>
  <c r="C10" i="13"/>
  <c r="E14" i="55" s="1"/>
  <c r="C12" i="13"/>
  <c r="E16" i="55" s="1"/>
  <c r="C13" i="13"/>
  <c r="E17" i="55" s="1"/>
  <c r="C16" i="13"/>
  <c r="E20" i="55" s="1"/>
  <c r="C9" i="13"/>
  <c r="E13" i="55" s="1"/>
  <c r="C15" i="13"/>
  <c r="E19" i="55" s="1"/>
  <c r="C18" i="13"/>
  <c r="E22" i="55" s="1"/>
</calcChain>
</file>

<file path=xl/comments1.xml><?xml version="1.0" encoding="utf-8"?>
<comments xmlns="http://schemas.openxmlformats.org/spreadsheetml/2006/main">
  <authors>
    <author>Jose Camacho</author>
  </authors>
  <commentList>
    <comment ref="A122" authorId="0" shapeId="0">
      <text>
        <r>
          <rPr>
            <b/>
            <sz val="9"/>
            <color indexed="81"/>
            <rFont val="Tahoma"/>
            <charset val="1"/>
          </rPr>
          <t>Hallowen</t>
        </r>
      </text>
    </comment>
    <comment ref="A123" authorId="0" shapeId="0">
      <text>
        <r>
          <rPr>
            <b/>
            <sz val="9"/>
            <color indexed="81"/>
            <rFont val="Tahoma"/>
            <charset val="1"/>
          </rPr>
          <t>CNY</t>
        </r>
      </text>
    </comment>
    <comment ref="A136" authorId="0" shapeId="0">
      <text>
        <r>
          <rPr>
            <b/>
            <sz val="9"/>
            <color indexed="81"/>
            <rFont val="Tahoma"/>
            <charset val="1"/>
          </rPr>
          <t>Halloween</t>
        </r>
      </text>
    </comment>
    <comment ref="A141" authorId="0" shapeId="0">
      <text>
        <r>
          <rPr>
            <b/>
            <sz val="9"/>
            <color indexed="81"/>
            <rFont val="Tahoma"/>
            <charset val="1"/>
          </rPr>
          <t>Halloween</t>
        </r>
      </text>
    </comment>
    <comment ref="A150" authorId="0" shapeId="0">
      <text>
        <r>
          <rPr>
            <b/>
            <sz val="9"/>
            <color indexed="81"/>
            <rFont val="Tahoma"/>
            <charset val="1"/>
          </rPr>
          <t>CNY</t>
        </r>
      </text>
    </comment>
    <comment ref="A154" authorId="0" shapeId="0">
      <text>
        <r>
          <rPr>
            <b/>
            <sz val="9"/>
            <color indexed="81"/>
            <rFont val="Tahoma"/>
            <charset val="1"/>
          </rPr>
          <t>Christmas</t>
        </r>
      </text>
    </comment>
  </commentList>
</comments>
</file>

<file path=xl/comments2.xml><?xml version="1.0" encoding="utf-8"?>
<comments xmlns="http://schemas.openxmlformats.org/spreadsheetml/2006/main">
  <authors>
    <author>Jose Camacho</author>
  </authors>
  <commentList>
    <comment ref="B31" authorId="0" shapeId="0">
      <text>
        <r>
          <rPr>
            <b/>
            <sz val="9"/>
            <color indexed="81"/>
            <rFont val="Tahoma"/>
            <family val="2"/>
          </rPr>
          <t>Update this tab with this info once we confirm the changes are good, also, check that some changes may not be applied to 'payers' offers, so we may have to create new skus for some iaps, like "campaign2Promo10_v2"</t>
        </r>
      </text>
    </comment>
  </commentList>
</comments>
</file>

<file path=xl/connections.xml><?xml version="1.0" encoding="utf-8"?>
<connections xmlns="http://schemas.openxmlformats.org/spreadsheetml/2006/main">
  <connection id="1"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name="WorksheetConnection_AVGHoursGameplay" type="102" refreshedVersion="6" minRefreshableVersion="5">
    <extLst>
      <ext xmlns:x15="http://schemas.microsoft.com/office/spreadsheetml/2010/11/main" uri="{DE250136-89BD-433C-8126-D09CA5730AF9}">
        <x15:connection id="AVGHoursGameplay" autoDelete="1" usedByAddin="1">
          <x15:rangePr sourceName="_xlcn.WorksheetConnection_AVGHoursGameplay1"/>
        </x15:connection>
      </ext>
    </extLst>
  </connection>
  <connection id="3" name="WorksheetConnection_Database" type="102" refreshedVersion="6" minRefreshableVersion="5">
    <extLst>
      <ext xmlns:x15="http://schemas.microsoft.com/office/spreadsheetml/2010/11/main" uri="{DE250136-89BD-433C-8126-D09CA5730AF9}">
        <x15:connection id="Database-ec9109f5-9d7e-4cae-863d-f777441dd1a1" usedByAddin="1">
          <x15:rangePr sourceName="_xlcn.WorksheetConnection_Database1"/>
        </x15:connection>
      </ext>
    </extLst>
  </connection>
  <connection id="4" name="WorksheetConnection_FGOLDatas" type="102" refreshedVersion="6" minRefreshableVersion="5">
    <extLst>
      <ext xmlns:x15="http://schemas.microsoft.com/office/spreadsheetml/2010/11/main" uri="{DE250136-89BD-433C-8126-D09CA5730AF9}">
        <x15:connection id="FGOLDatas" autoDelete="1" usedByAddin="1">
          <x15:rangePr sourceName="_xlcn.WorksheetConnection_FGOLDatas1"/>
        </x15:connection>
      </ext>
    </extLst>
  </connection>
  <connection id="5" name="WorksheetConnection_hoursGameplay" type="102" refreshedVersion="6" minRefreshableVersion="5">
    <extLst>
      <ext xmlns:x15="http://schemas.microsoft.com/office/spreadsheetml/2010/11/main" uri="{DE250136-89BD-433C-8126-D09CA5730AF9}">
        <x15:connection id="hoursGameplay" usedByAddin="1">
          <x15:rangePr sourceName="_xlcn.WorksheetConnection_hoursGameplay1"/>
        </x15:connection>
      </ext>
    </extLst>
  </connection>
  <connection id="6" name="WorksheetConnection_Hungry Dragons - preProdSpreadsheet 1.4 - Direct Purchase .xlsm!Table50" type="102" refreshedVersion="5" minRefreshableVersion="5">
    <extLst>
      <ext xmlns:x15="http://schemas.microsoft.com/office/spreadsheetml/2010/11/main" uri="{DE250136-89BD-433C-8126-D09CA5730AF9}">
        <x15:connection id="Table50-8388b9f9-7355-4cf3-999c-55abe31f06ae">
          <x15:rangePr sourceName="_xlcn.WorksheetConnection_HungryDragonspreProdSpreadsheet1.4DirectPurchase.xlsmTable501"/>
        </x15:connection>
      </ext>
    </extLst>
  </connection>
  <connection id="7" name="WorksheetConnection_Hungry Dragons - preProdSpreadsheet 2.7 - Gacha .xlsm!Table73" type="102" refreshedVersion="6" minRefreshableVersion="5">
    <extLst>
      <ext xmlns:x15="http://schemas.microsoft.com/office/spreadsheetml/2010/11/main" uri="{DE250136-89BD-433C-8126-D09CA5730AF9}">
        <x15:connection id="Table73-e4b9d051-026f-4e85-9386-51852f9a8f0a" autoDelete="1">
          <x15:rangePr sourceName="_xlcn.WorksheetConnection_HungryDragonspreProdSpreadsheet2.7Gacha.xlsmTable731"/>
        </x15:connection>
      </ext>
    </extLst>
  </connection>
  <connection id="8" name="WorksheetConnection_PlayerProfiles" type="102" refreshedVersion="6" minRefreshableVersion="5">
    <extLst>
      <ext xmlns:x15="http://schemas.microsoft.com/office/spreadsheetml/2010/11/main" uri="{DE250136-89BD-433C-8126-D09CA5730AF9}">
        <x15:connection id="PlayerProfiles" usedByAddin="1">
          <x15:rangePr sourceName="_xlcn.WorksheetConnection_PlayerProfiles1"/>
        </x15:connection>
      </ext>
    </extLst>
  </connection>
  <connection id="9" name="WorksheetConnection_Table78" type="102" refreshedVersion="6" minRefreshableVersion="5">
    <extLst>
      <ext xmlns:x15="http://schemas.microsoft.com/office/spreadsheetml/2010/11/main" uri="{DE250136-89BD-433C-8126-D09CA5730AF9}">
        <x15:connection id="Table78" autoDelete="1" usedByAddin="1">
          <x15:rangePr sourceName="_xlcn.WorksheetConnection_Table781"/>
        </x15:connection>
      </ext>
    </extLst>
  </connection>
</connections>
</file>

<file path=xl/sharedStrings.xml><?xml version="1.0" encoding="utf-8"?>
<sst xmlns="http://schemas.openxmlformats.org/spreadsheetml/2006/main" count="2935" uniqueCount="1028">
  <si>
    <t>Dragon</t>
  </si>
  <si>
    <t>Dragons</t>
  </si>
  <si>
    <t>Dragon 1</t>
  </si>
  <si>
    <t>Dragon 2</t>
  </si>
  <si>
    <t>Dragon 3</t>
  </si>
  <si>
    <t>Dragon 4</t>
  </si>
  <si>
    <t>Dragon 5</t>
  </si>
  <si>
    <t>Dragon 6</t>
  </si>
  <si>
    <t>Dragon 7</t>
  </si>
  <si>
    <t>Dragon 8</t>
  </si>
  <si>
    <t>Dragon 9</t>
  </si>
  <si>
    <t>Dragon 10</t>
  </si>
  <si>
    <t>Dragon ID</t>
  </si>
  <si>
    <t>Cost to buy (SC)</t>
  </si>
  <si>
    <t>A</t>
  </si>
  <si>
    <t>B</t>
  </si>
  <si>
    <t>Max</t>
  </si>
  <si>
    <t>1</t>
  </si>
  <si>
    <t>2</t>
  </si>
  <si>
    <t>3</t>
  </si>
  <si>
    <t>4</t>
  </si>
  <si>
    <t>5</t>
  </si>
  <si>
    <t>6</t>
  </si>
  <si>
    <t>7</t>
  </si>
  <si>
    <t>8</t>
  </si>
  <si>
    <t>9</t>
  </si>
  <si>
    <t>10</t>
  </si>
  <si>
    <t>11</t>
  </si>
  <si>
    <t>12</t>
  </si>
  <si>
    <t>13</t>
  </si>
  <si>
    <t>14</t>
  </si>
  <si>
    <t>15</t>
  </si>
  <si>
    <t>16</t>
  </si>
  <si>
    <t>17</t>
  </si>
  <si>
    <t>18</t>
  </si>
  <si>
    <t>19</t>
  </si>
  <si>
    <t>20</t>
  </si>
  <si>
    <t>Dragon ID / Level</t>
  </si>
  <si>
    <t>Max level</t>
  </si>
  <si>
    <t>Link table</t>
  </si>
  <si>
    <t>HC</t>
  </si>
  <si>
    <t>Price</t>
  </si>
  <si>
    <t>Discount</t>
  </si>
  <si>
    <t>HC earned</t>
  </si>
  <si>
    <t>SC per HC</t>
  </si>
  <si>
    <t>SC earned</t>
  </si>
  <si>
    <t>Cost to buy (HC)</t>
  </si>
  <si>
    <t>Equivalence Base</t>
  </si>
  <si>
    <t>Equivalence better</t>
  </si>
  <si>
    <t>per $</t>
  </si>
  <si>
    <t>$ to Buy (Base)</t>
  </si>
  <si>
    <t>$ to Buy (Best)</t>
  </si>
  <si>
    <t>Dragons - Unlock</t>
  </si>
  <si>
    <t>Run - Duration</t>
  </si>
  <si>
    <t>Timers</t>
  </si>
  <si>
    <t>$ min</t>
  </si>
  <si>
    <t>$ max</t>
  </si>
  <si>
    <t>Coef A</t>
  </si>
  <si>
    <t>Coef B</t>
  </si>
  <si>
    <t>Progression - XP points</t>
  </si>
  <si>
    <t>Expected AVG time (mn)</t>
  </si>
  <si>
    <t>Time</t>
  </si>
  <si>
    <t>XP per run per dragon</t>
  </si>
  <si>
    <t>Dragon Tier</t>
  </si>
  <si>
    <t>SC</t>
  </si>
  <si>
    <t>DRAGON_ID</t>
  </si>
  <si>
    <t>LEVEL_MAX</t>
  </si>
  <si>
    <t>XP_MAX</t>
  </si>
  <si>
    <t>COEF A</t>
  </si>
  <si>
    <t>COEF B</t>
  </si>
  <si>
    <t>XP_max_Formula</t>
  </si>
  <si>
    <t>Dragon ID / Step XP per Level</t>
  </si>
  <si>
    <t>AVG_TIME_TO_MAX_LEVEL</t>
  </si>
  <si>
    <t>LINEST A</t>
  </si>
  <si>
    <t>LINEST B</t>
  </si>
  <si>
    <t>AVG TIME AND RUN TIME TO MAX LEVEL</t>
  </si>
  <si>
    <t>Dragon 11</t>
  </si>
  <si>
    <t>LINEST</t>
  </si>
  <si>
    <t>AVG XP per min</t>
  </si>
  <si>
    <t>MIN AND MAX XP/Min</t>
  </si>
  <si>
    <t>AVG_XP/min</t>
  </si>
  <si>
    <t>TOTAL XP Grinding run</t>
  </si>
  <si>
    <t>AVG XP per run</t>
  </si>
  <si>
    <t>Manual input</t>
  </si>
  <si>
    <t>Skill % reduction</t>
  </si>
  <si>
    <t>Cost (SC) formated</t>
  </si>
  <si>
    <t>Pack Price Calculator</t>
  </si>
  <si>
    <t xml:space="preserve">Pack content </t>
  </si>
  <si>
    <t>Quantity</t>
  </si>
  <si>
    <t>Pet common</t>
  </si>
  <si>
    <t>Pet rare</t>
  </si>
  <si>
    <t>Pet epic</t>
  </si>
  <si>
    <t>Total</t>
  </si>
  <si>
    <t>Wanted Price</t>
  </si>
  <si>
    <t>Yes</t>
  </si>
  <si>
    <t>Dragon 12</t>
  </si>
  <si>
    <t>No</t>
  </si>
  <si>
    <t>-</t>
  </si>
  <si>
    <t>ACCUMULATE TO MAX LEVEL</t>
  </si>
  <si>
    <t>XP needed to level up (steps)</t>
  </si>
  <si>
    <t>Store pricing (HC)</t>
  </si>
  <si>
    <t>Store pricing (SC)</t>
  </si>
  <si>
    <t>Egg pricing (HC)</t>
  </si>
  <si>
    <t>Pet category</t>
  </si>
  <si>
    <t>Common</t>
  </si>
  <si>
    <t>Rare</t>
  </si>
  <si>
    <t>Epic</t>
  </si>
  <si>
    <t>pricing (HC)</t>
  </si>
  <si>
    <t>Store pricing (Common Pet)</t>
  </si>
  <si>
    <t>Store pricing (Rare Pet)</t>
  </si>
  <si>
    <t>Store pricing (Epic Pet)</t>
  </si>
  <si>
    <t>Croco</t>
  </si>
  <si>
    <t>Fat</t>
  </si>
  <si>
    <t>Bug</t>
  </si>
  <si>
    <t>Reptile</t>
  </si>
  <si>
    <t>Chinese</t>
  </si>
  <si>
    <t>Classic</t>
  </si>
  <si>
    <t>Devil</t>
  </si>
  <si>
    <t>Jawfrey</t>
  </si>
  <si>
    <t>Balrog</t>
  </si>
  <si>
    <t>Titan</t>
  </si>
  <si>
    <t>Goldheist</t>
  </si>
  <si>
    <t>$</t>
  </si>
  <si>
    <t>PRICE TO BUY THE DRAGON</t>
  </si>
  <si>
    <t>Dragon Croco</t>
  </si>
  <si>
    <t>Price base</t>
  </si>
  <si>
    <t>Price better</t>
  </si>
  <si>
    <t>Dragon Reptile</t>
  </si>
  <si>
    <t>Dragon Fat</t>
  </si>
  <si>
    <t>Dragon Bug</t>
  </si>
  <si>
    <t>Dragon Chinese</t>
  </si>
  <si>
    <t>Dragon Classic</t>
  </si>
  <si>
    <t>Dragon Devil</t>
  </si>
  <si>
    <t>Dragon Jawfrey</t>
  </si>
  <si>
    <t>Dragon Balrog</t>
  </si>
  <si>
    <t>Dragon Titan</t>
  </si>
  <si>
    <t>Dragon Goldheist</t>
  </si>
  <si>
    <t>Dragon 13</t>
  </si>
  <si>
    <t>Dark</t>
  </si>
  <si>
    <t>Dragon Dark</t>
  </si>
  <si>
    <t>Last lv. Xp</t>
  </si>
  <si>
    <t>DATA</t>
  </si>
  <si>
    <t>Runs to max lv.</t>
  </si>
  <si>
    <t>Avg xp / run</t>
  </si>
  <si>
    <t>DESIRED</t>
  </si>
  <si>
    <t xml:space="preserve">     </t>
  </si>
  <si>
    <t>COEF A'</t>
  </si>
  <si>
    <t>This COEF A' is used just in Baby, from level 5</t>
  </si>
  <si>
    <t>egg_offer</t>
  </si>
  <si>
    <t>Egg offer</t>
  </si>
  <si>
    <t>Store pricing (EGG offer)</t>
  </si>
  <si>
    <t>Store pricing (EGG better rate)</t>
  </si>
  <si>
    <t>Egg better rate</t>
  </si>
  <si>
    <t>Equivalence (min)</t>
  </si>
  <si>
    <t>Electric</t>
  </si>
  <si>
    <t>Helicopter</t>
  </si>
  <si>
    <t>Armordillo</t>
  </si>
  <si>
    <t>Ice</t>
  </si>
  <si>
    <t>Dino</t>
  </si>
  <si>
    <t>Dragon Electric</t>
  </si>
  <si>
    <t>Dragon Helicopter</t>
  </si>
  <si>
    <t>Dragon Armordillo</t>
  </si>
  <si>
    <t>Dragon Ice</t>
  </si>
  <si>
    <t>Quantity (base)</t>
  </si>
  <si>
    <t>Quantity (better)</t>
  </si>
  <si>
    <t>Price (base)</t>
  </si>
  <si>
    <t>Price (better)</t>
  </si>
  <si>
    <t>Item</t>
  </si>
  <si>
    <t>Dragon Dino</t>
  </si>
  <si>
    <t>Store pricing (EGG rare garanteed)</t>
  </si>
  <si>
    <t>Store pricing (EGG epic garanteed)</t>
  </si>
  <si>
    <t>Equivalences (what can I get for x$)</t>
  </si>
  <si>
    <t>These values are in table: shopPacksDefinitions</t>
  </si>
  <si>
    <t>Price HC</t>
  </si>
  <si>
    <t>Purple Egg price</t>
  </si>
  <si>
    <t>price HC</t>
  </si>
  <si>
    <t>Price $</t>
  </si>
  <si>
    <t>Purple Egg equivalence</t>
  </si>
  <si>
    <t>Offer</t>
  </si>
  <si>
    <t>prices shown in game</t>
  </si>
  <si>
    <t>CALCULATOR AND EQUIVALENCES</t>
  </si>
  <si>
    <t>Dis. 1 Eq. Base</t>
  </si>
  <si>
    <t>Dis 1 Eq. better</t>
  </si>
  <si>
    <t>PRICE TO BUY DISGUISE 1</t>
  </si>
  <si>
    <t>Dis. 1 price (SC or HC)</t>
  </si>
  <si>
    <t>Dis. 2 price (SC or HC)</t>
  </si>
  <si>
    <t>Dis. 2 Eq. Base</t>
  </si>
  <si>
    <t>Dis 2 Eq. better</t>
  </si>
  <si>
    <t>Dis. 3 price (SC or HC)</t>
  </si>
  <si>
    <t>Dis. 3 Eq. Base</t>
  </si>
  <si>
    <t>Dis 3 Eq. better</t>
  </si>
  <si>
    <t>Dis. 4 price (SC or HC)</t>
  </si>
  <si>
    <t>Dis. 4 Eq. Base</t>
  </si>
  <si>
    <t>Dis 4 Eq. better</t>
  </si>
  <si>
    <t>PRICE TO BUY DISGUISE 2</t>
  </si>
  <si>
    <t>PRICE TO BUY DISGUISE 3</t>
  </si>
  <si>
    <t>PRICE TO BUY DISGUISE 4</t>
  </si>
  <si>
    <t>Disguise Croco 1</t>
  </si>
  <si>
    <t>Disguise Croco 2</t>
  </si>
  <si>
    <t>Disguise Reptile 1</t>
  </si>
  <si>
    <t>Disguise Reptile 2</t>
  </si>
  <si>
    <t>Disguise Fat 1</t>
  </si>
  <si>
    <t>Disguise Fat 2</t>
  </si>
  <si>
    <t>Disguise Fat 3</t>
  </si>
  <si>
    <t>Disguise Bug 1</t>
  </si>
  <si>
    <t>Disguise Bug 2</t>
  </si>
  <si>
    <t>Disguise Bug 3</t>
  </si>
  <si>
    <t>Disguise Chinese 1</t>
  </si>
  <si>
    <t>Disguise Chinese 2</t>
  </si>
  <si>
    <t>Disguise Chinese 3</t>
  </si>
  <si>
    <t>Disguise Classic 1</t>
  </si>
  <si>
    <t>Disguise Classic 2</t>
  </si>
  <si>
    <t>Disguise Classic 3</t>
  </si>
  <si>
    <t>Disguise Classic 4</t>
  </si>
  <si>
    <t>Disguise Devil 1</t>
  </si>
  <si>
    <t>Disguise Devil 2</t>
  </si>
  <si>
    <t>Disguise Devil 3</t>
  </si>
  <si>
    <t>Disguise Devil 4</t>
  </si>
  <si>
    <t>Disguise Jawfrey 1</t>
  </si>
  <si>
    <t>Disguise Jawfrey 2</t>
  </si>
  <si>
    <t>Disguise Jawfrey 3</t>
  </si>
  <si>
    <t>Disguise Jawfrey 4</t>
  </si>
  <si>
    <t>Disguise Balrog 1</t>
  </si>
  <si>
    <t>Disguise Balrog 2</t>
  </si>
  <si>
    <t>Disguise Balrog 3</t>
  </si>
  <si>
    <t>Disguise Balrog 4</t>
  </si>
  <si>
    <t>Disguise Titan 1</t>
  </si>
  <si>
    <t>Disguise Titan 2</t>
  </si>
  <si>
    <t>Disguise Titan 3</t>
  </si>
  <si>
    <t>Disguise Titan 4</t>
  </si>
  <si>
    <t>Disguise Goldheist 1</t>
  </si>
  <si>
    <t>Disguise Goldheist 2</t>
  </si>
  <si>
    <t>Disguise Goldheist 3</t>
  </si>
  <si>
    <t>Disguise Goldheist 4</t>
  </si>
  <si>
    <t>Disguise Dark 1</t>
  </si>
  <si>
    <t>Disguise Dark 2</t>
  </si>
  <si>
    <t>Disguise Dark 3</t>
  </si>
  <si>
    <t>Disguise Dark 4</t>
  </si>
  <si>
    <t>Equivalences (cost in $ to get 'x' of each item)</t>
  </si>
  <si>
    <t xml:space="preserve"> </t>
  </si>
  <si>
    <t>equivalences to calculate offers</t>
  </si>
  <si>
    <t>PETS</t>
  </si>
  <si>
    <t>pet_0</t>
  </si>
  <si>
    <t>pet_1</t>
  </si>
  <si>
    <t>pet_2</t>
  </si>
  <si>
    <t>pet_3</t>
  </si>
  <si>
    <t>pet_4</t>
  </si>
  <si>
    <t>pet_5</t>
  </si>
  <si>
    <t>pet_6</t>
  </si>
  <si>
    <t>pet_7</t>
  </si>
  <si>
    <t>pet_8</t>
  </si>
  <si>
    <t>pet_9</t>
  </si>
  <si>
    <t>pet_10</t>
  </si>
  <si>
    <t>pet_11</t>
  </si>
  <si>
    <t>pet_12</t>
  </si>
  <si>
    <t>pet_13</t>
  </si>
  <si>
    <t>pet_14</t>
  </si>
  <si>
    <t>pet_15</t>
  </si>
  <si>
    <t>pet_16</t>
  </si>
  <si>
    <t>pet_17</t>
  </si>
  <si>
    <t>pet_18</t>
  </si>
  <si>
    <t>pet_19</t>
  </si>
  <si>
    <t>pet_20</t>
  </si>
  <si>
    <t>pet_21</t>
  </si>
  <si>
    <t>pet_22</t>
  </si>
  <si>
    <t>pet_23</t>
  </si>
  <si>
    <t>pet_24</t>
  </si>
  <si>
    <t>pet_25</t>
  </si>
  <si>
    <t>pet_26</t>
  </si>
  <si>
    <t>pet_27</t>
  </si>
  <si>
    <t>pet_28</t>
  </si>
  <si>
    <t>pet_29</t>
  </si>
  <si>
    <t>pet_30</t>
  </si>
  <si>
    <t>pet_31</t>
  </si>
  <si>
    <t>pet_32</t>
  </si>
  <si>
    <t>pet_33</t>
  </si>
  <si>
    <t>pet_34</t>
  </si>
  <si>
    <t>pet_35</t>
  </si>
  <si>
    <t>pet_36</t>
  </si>
  <si>
    <t>pet_37</t>
  </si>
  <si>
    <t>pet_38</t>
  </si>
  <si>
    <t>pet_39</t>
  </si>
  <si>
    <t>pet_40</t>
  </si>
  <si>
    <t>pet_41</t>
  </si>
  <si>
    <t>pet_42</t>
  </si>
  <si>
    <t>pet_43</t>
  </si>
  <si>
    <t>pet_44</t>
  </si>
  <si>
    <t>pet_45</t>
  </si>
  <si>
    <t>pet_46</t>
  </si>
  <si>
    <t>pet_47</t>
  </si>
  <si>
    <t>pet_48</t>
  </si>
  <si>
    <t>pet_49</t>
  </si>
  <si>
    <t>pet_50</t>
  </si>
  <si>
    <t>pet_51</t>
  </si>
  <si>
    <t>pet_52</t>
  </si>
  <si>
    <t>pet_53</t>
  </si>
  <si>
    <t>pet_54</t>
  </si>
  <si>
    <t>pet_55</t>
  </si>
  <si>
    <t>pet_56</t>
  </si>
  <si>
    <t>pet_57</t>
  </si>
  <si>
    <t>pet_58</t>
  </si>
  <si>
    <t>pet_59</t>
  </si>
  <si>
    <t>pet_60</t>
  </si>
  <si>
    <t>pet_61</t>
  </si>
  <si>
    <t>pet_62</t>
  </si>
  <si>
    <t>pet_63</t>
  </si>
  <si>
    <t>pet_64</t>
  </si>
  <si>
    <t>pet_65</t>
  </si>
  <si>
    <t>pet_66</t>
  </si>
  <si>
    <t>pet_67</t>
  </si>
  <si>
    <t>pet_68</t>
  </si>
  <si>
    <t>pet_69</t>
  </si>
  <si>
    <t>pet_70</t>
  </si>
  <si>
    <t>pet_71</t>
  </si>
  <si>
    <t>pet_72</t>
  </si>
  <si>
    <t>pet_73</t>
  </si>
  <si>
    <t>pet_74</t>
  </si>
  <si>
    <t>PET</t>
  </si>
  <si>
    <t>RARITY</t>
  </si>
  <si>
    <t>dragon_electric</t>
  </si>
  <si>
    <t>dragon_helicopter</t>
  </si>
  <si>
    <t>dragon_hedgehog</t>
  </si>
  <si>
    <t>dragon_ice</t>
  </si>
  <si>
    <t>dragon_dino</t>
  </si>
  <si>
    <t>DragonElectric</t>
  </si>
  <si>
    <t>Dragon  Helicopter</t>
  </si>
  <si>
    <t>DRAGON</t>
  </si>
  <si>
    <t>Disguise Classic Halloween</t>
  </si>
  <si>
    <t>Dis. 5 price (SC or HC)</t>
  </si>
  <si>
    <t>Dis. 5 Eq. Base</t>
  </si>
  <si>
    <t>Dis 5 Eq. better</t>
  </si>
  <si>
    <t>PRICE TO BUY DISGUISE HALLOWEEN</t>
  </si>
  <si>
    <t>Dragon 14</t>
  </si>
  <si>
    <t>Alien</t>
  </si>
  <si>
    <t>Dragon Alien</t>
  </si>
  <si>
    <t>Disguise Alien 1</t>
  </si>
  <si>
    <t>Disguise Alien 2</t>
  </si>
  <si>
    <t>Disguise Alien 3</t>
  </si>
  <si>
    <t>Disguise Alien 4</t>
  </si>
  <si>
    <t>Dis. 6 price (SC or HC)</t>
  </si>
  <si>
    <t>Dis. 6 Eq. Base</t>
  </si>
  <si>
    <t>Dis 6 Eq. Better</t>
  </si>
  <si>
    <t>PRICE TO BUY DISGUISE CNY</t>
  </si>
  <si>
    <t>Disguise Classic CNY</t>
  </si>
  <si>
    <t>Disguise Balrog Halloween</t>
  </si>
  <si>
    <t>Disguise Titan Halloween</t>
  </si>
  <si>
    <t>Disguise Dark CNY</t>
  </si>
  <si>
    <t>Dragon 15</t>
  </si>
  <si>
    <t>pet_75</t>
  </si>
  <si>
    <t>Quest Calculator</t>
  </si>
  <si>
    <t>Goals calculator</t>
  </si>
  <si>
    <t>DAU</t>
  </si>
  <si>
    <t>Goal per run</t>
  </si>
  <si>
    <t>Run per day</t>
  </si>
  <si>
    <t>Event days</t>
  </si>
  <si>
    <t>% Reduction</t>
  </si>
  <si>
    <t>Simulated goal</t>
  </si>
  <si>
    <t>Total Quest</t>
  </si>
  <si>
    <t>Step</t>
  </si>
  <si>
    <t>Input</t>
  </si>
  <si>
    <t>PRICE</t>
  </si>
  <si>
    <t>1.99</t>
  </si>
  <si>
    <t>4.99</t>
  </si>
  <si>
    <t>9.99</t>
  </si>
  <si>
    <t>14.99</t>
  </si>
  <si>
    <t>19.99</t>
  </si>
  <si>
    <t>24.99</t>
  </si>
  <si>
    <t>29.99</t>
  </si>
  <si>
    <t>39.99</t>
  </si>
  <si>
    <t>59.99</t>
  </si>
  <si>
    <t>promoted1</t>
  </si>
  <si>
    <t>0.99</t>
  </si>
  <si>
    <t>promoted2</t>
  </si>
  <si>
    <t>promoted3</t>
  </si>
  <si>
    <t>promoted4</t>
  </si>
  <si>
    <t>promoted5</t>
  </si>
  <si>
    <t>promoted6</t>
  </si>
  <si>
    <t>Skeleton</t>
  </si>
  <si>
    <t>CATEGORIES</t>
  </si>
  <si>
    <t>TIDs</t>
  </si>
  <si>
    <t>TEXTS</t>
  </si>
  <si>
    <t>Dragon Offer</t>
  </si>
  <si>
    <t>TID_OFFER_DRAGON_TONY_TITLE</t>
  </si>
  <si>
    <t>An Unrefusable Offer</t>
  </si>
  <si>
    <t>TID_OFFER_DRAGON_BUG_TITLE</t>
  </si>
  <si>
    <t>Double Trouble!</t>
  </si>
  <si>
    <t>TID_OFFER_DRAGON_CHINESE_TITLE</t>
  </si>
  <si>
    <t>Zen Pack</t>
  </si>
  <si>
    <t>TID_OFFER_DRAGON_CLASSIC_TITLE</t>
  </si>
  <si>
    <t>Trailblazer Pack</t>
  </si>
  <si>
    <t>TID_OFFER_DRAGON_DEVIL_TITLE</t>
  </si>
  <si>
    <t>Infernal Deal!</t>
  </si>
  <si>
    <t>TID_OFFER_DRAGON_BALROG_TITLE</t>
  </si>
  <si>
    <t>Deal From the Depths</t>
  </si>
  <si>
    <t>TID_OFFER_DRAGON_JAWFREY_TITLE</t>
  </si>
  <si>
    <t>Great Jawffer</t>
  </si>
  <si>
    <t>TID_OFFER_DRAGON_TITAN_TITLE</t>
  </si>
  <si>
    <t>Deal of Fire &amp; Blood</t>
  </si>
  <si>
    <t>TID_OFFER_DRAGON_GOLDHEIST_TITLE</t>
  </si>
  <si>
    <t>So Shiny!</t>
  </si>
  <si>
    <t>TID_OFFER_DRAGON_DARK_TITLE</t>
  </si>
  <si>
    <t>Deal of Darkness</t>
  </si>
  <si>
    <t>TID_OFFER_DRAGON_ALIEN_TITLE</t>
  </si>
  <si>
    <t>Out of this World!</t>
  </si>
  <si>
    <t>TID_OFFER_DRAGON_SKELETON_TITLE</t>
  </si>
  <si>
    <t>Valhalla Value Pack</t>
  </si>
  <si>
    <t>TID_OFFER_DRAGON_HELICOPTER_TITLE</t>
  </si>
  <si>
    <t>Mecha Pack!</t>
  </si>
  <si>
    <t>TID_OFFER_DRAGON_ELECTRIC_TITLE</t>
  </si>
  <si>
    <t>Shocking Deal!</t>
  </si>
  <si>
    <t>TID_OFFER_DRAGON_HEDGEHOG_TITLE</t>
  </si>
  <si>
    <t>Supersonic Offer</t>
  </si>
  <si>
    <t>TID_OFFER_DRAGON_ICEDRAGON_TITLE</t>
  </si>
  <si>
    <t>Supercool Pack</t>
  </si>
  <si>
    <t>TID_OFFER_DRAGON_DINODRAGON_TITLE</t>
  </si>
  <si>
    <t>Jurassic Pack</t>
  </si>
  <si>
    <t>Coins Offer</t>
  </si>
  <si>
    <t>TID_STORE_PACK_CURRENCYCATCHUPPACK2</t>
  </si>
  <si>
    <t>Mountain o' Coins!</t>
  </si>
  <si>
    <t>TID_STORE_PACK_CURRENCYCATCHUPPACK1</t>
  </si>
  <si>
    <t>Gold Rush!</t>
  </si>
  <si>
    <t>Currency Offer</t>
  </si>
  <si>
    <t>TID_STORE_PACK_VALUECURRENCYPACK</t>
  </si>
  <si>
    <t>I am Loot</t>
  </si>
  <si>
    <t>TID_STORE_PACK_SMALLCURRENCYPACK</t>
  </si>
  <si>
    <t>Treasure Trove!</t>
  </si>
  <si>
    <t>TID_STORE_PACK_CAMPAIGN2PROMO5</t>
  </si>
  <si>
    <t>Royal Offer!</t>
  </si>
  <si>
    <t>TID_STORE_PACK_PROMOTED1</t>
  </si>
  <si>
    <t>Exclusive Offer!</t>
  </si>
  <si>
    <t>TID_STORE_PACK_CAMPAIGN1PROMO2</t>
  </si>
  <si>
    <t>Medieval Pack!</t>
  </si>
  <si>
    <t>TID_STORE_PACK_CAMPAIGN2PROMO2</t>
  </si>
  <si>
    <t>Medieval Offer!</t>
  </si>
  <si>
    <t>TID_STORE_PACK_PROMOTED2</t>
  </si>
  <si>
    <t>Exclusive pack!</t>
  </si>
  <si>
    <t>TID_STORE_PACK_CAMPAIGN1PROMO5</t>
  </si>
  <si>
    <t>Royal Pack!</t>
  </si>
  <si>
    <t>TID_STORE_PACK_ADVANCEDPACK</t>
  </si>
  <si>
    <t>Beast Pack!</t>
  </si>
  <si>
    <t>TID_STORE_PACK_CAMPAIGN1PROMO10</t>
  </si>
  <si>
    <t>Heroic Pack!</t>
  </si>
  <si>
    <t>TID_STORE_PACK_CAMPAIGN2PROMO10</t>
  </si>
  <si>
    <t>Heroic Offer!</t>
  </si>
  <si>
    <t>TID_STORE_PACK_PROMOTED3</t>
  </si>
  <si>
    <t>Exclusive deal!</t>
  </si>
  <si>
    <t>TID_STORE_PACK_CAMPAIGN2PROMO20</t>
  </si>
  <si>
    <t>Phenomenal Offer!</t>
  </si>
  <si>
    <t>TID_STORE_PACK_PROMOTED4</t>
  </si>
  <si>
    <t>Burning Offer!</t>
  </si>
  <si>
    <t>TID_STORE_PACK_PROMOTED5</t>
  </si>
  <si>
    <t>Burning Pack!</t>
  </si>
  <si>
    <t>TID_STORE_PACK_CAMPAIGN1PROMO40</t>
  </si>
  <si>
    <t>Valiant Pack!</t>
  </si>
  <si>
    <t>TID_STORE_PACK_CAMPAIGN2PROMO40</t>
  </si>
  <si>
    <t>Valiant Offer!</t>
  </si>
  <si>
    <t>Gatcha Offer</t>
  </si>
  <si>
    <t>TID_STORE_PACK_STARTERPACK</t>
  </si>
  <si>
    <t>Hatchling Pack!</t>
  </si>
  <si>
    <t>TID_STORE_PACK_VALUEGATCHAPACK</t>
  </si>
  <si>
    <t>Eggscellent Pack!</t>
  </si>
  <si>
    <t>Gems Offer</t>
  </si>
  <si>
    <t>TID_STORE_PACK_MEGAHCPACKCLASSIC</t>
  </si>
  <si>
    <t>Age of Gempires</t>
  </si>
  <si>
    <t>Legendary Dragon Offer</t>
  </si>
  <si>
    <t>TID_STORE_PACK_CAMPAIGN1PROMO60</t>
  </si>
  <si>
    <t>Legendary Pack!</t>
  </si>
  <si>
    <t>TID_STORE_PACK_CAMPAIGN2PROMO60</t>
  </si>
  <si>
    <t>Legendary Offer!</t>
  </si>
  <si>
    <t>Pet Offer</t>
  </si>
  <si>
    <t>TID_STORE_PACK_SMALLGATCHAPACK</t>
  </si>
  <si>
    <t>Petworking Pack!</t>
  </si>
  <si>
    <t>TID_STORE_PACK_MEGAGATCHAPACK</t>
  </si>
  <si>
    <t>Pet Collector</t>
  </si>
  <si>
    <t>Starter Pack</t>
  </si>
  <si>
    <t>TID_STORE_PACK_PROGRESSIONPACK1</t>
  </si>
  <si>
    <t>Get a little Boost!</t>
  </si>
  <si>
    <t>TID_STORE_PACK_PROGRESSIONPACK2</t>
  </si>
  <si>
    <t>Get a big Boost!</t>
  </si>
  <si>
    <t>TID_STORE_PACK_PROGRESSIONPACK3</t>
  </si>
  <si>
    <t>Get a huge Boost!</t>
  </si>
  <si>
    <t>TO CALCULATE DISCOUNTS</t>
  </si>
  <si>
    <t>* Pets list tab need to be updated if more pets added</t>
  </si>
  <si>
    <t>dragon_crocodile (Mad Snax)</t>
  </si>
  <si>
    <t>dragon_reptile (Sparks)</t>
  </si>
  <si>
    <t>dragon_fat (Tony Dragone)</t>
  </si>
  <si>
    <t>dragon_bug (Jekyll &amp; Fried)</t>
  </si>
  <si>
    <t>dragon_chinese (Zhe Long)</t>
  </si>
  <si>
    <t>dragon_classic (Blaze)</t>
  </si>
  <si>
    <t>dragon_devil (Dante)</t>
  </si>
  <si>
    <t>dragon_jawfrey (Jawfrey)</t>
  </si>
  <si>
    <t>dragon_balrog (Poseidran)</t>
  </si>
  <si>
    <t>dragon_titan (Draconis)</t>
  </si>
  <si>
    <t>dragon_goldheist (Goldheist)</t>
  </si>
  <si>
    <t>dragon_dark (Umbra)</t>
  </si>
  <si>
    <t>dragon_alien (Anomalyis)</t>
  </si>
  <si>
    <t>dragon_skeleton (Skully)</t>
  </si>
  <si>
    <t>egg_rareGuaranteed</t>
  </si>
  <si>
    <t>egg_epicGuaranteed</t>
  </si>
  <si>
    <t>campaign1Promo2</t>
  </si>
  <si>
    <t>campaign2Promo2</t>
  </si>
  <si>
    <t>campaign1Promo5</t>
  </si>
  <si>
    <t>campaign2Promo5</t>
  </si>
  <si>
    <t>campaign1Promo10</t>
  </si>
  <si>
    <t>campaign2Promo10</t>
  </si>
  <si>
    <t>campaign1Promo15</t>
  </si>
  <si>
    <t>campaign2Promo15</t>
  </si>
  <si>
    <t>campaign1Promo20</t>
  </si>
  <si>
    <t>campaign2Promo20</t>
  </si>
  <si>
    <t>campaign1Promo25</t>
  </si>
  <si>
    <t>campaign2Promo25</t>
  </si>
  <si>
    <t>campaign1Promo30</t>
  </si>
  <si>
    <t>campaign2Promo30</t>
  </si>
  <si>
    <t>campaign1Promo40</t>
  </si>
  <si>
    <t>campaign2Promo40</t>
  </si>
  <si>
    <t>campaign1Promo60</t>
  </si>
  <si>
    <t>campaign2Promo60</t>
  </si>
  <si>
    <t>seasonalPack1</t>
  </si>
  <si>
    <t>seasonalPack2</t>
  </si>
  <si>
    <t>seasonalPack3</t>
  </si>
  <si>
    <t>dragon_classic_5 (Bonefire)</t>
  </si>
  <si>
    <t>dragon_classic_6 (Feng)</t>
  </si>
  <si>
    <t>dragon_balrog_5 (Infurno)</t>
  </si>
  <si>
    <t>dragon_titan_5 (Pennyfries)</t>
  </si>
  <si>
    <t>dragon_dark_5 (Cai)</t>
  </si>
  <si>
    <t>dragon_skeleton_4 (Dragnarok)</t>
  </si>
  <si>
    <t>dragon_skeleton_3 (Señor Sugar)</t>
  </si>
  <si>
    <t>dragon_skeleton_2 (D-1000)</t>
  </si>
  <si>
    <t>dragon_skeleton_1 (Skulletor)</t>
  </si>
  <si>
    <t>dragon_alien_4 (Christmassacre)</t>
  </si>
  <si>
    <t>dragon_alien_3 (Preyeater)</t>
  </si>
  <si>
    <t>dragon_alien_2 (General Roastus)</t>
  </si>
  <si>
    <t>dragon_alien_1 (Fridge)</t>
  </si>
  <si>
    <t>dragon_dark_4 (Nightshade)</t>
  </si>
  <si>
    <t>dragon_dark_3 (Goldshade)</t>
  </si>
  <si>
    <t>dragon_dark_2 (Swiftshade)</t>
  </si>
  <si>
    <t>dragon_dark_1 (Hellshade)</t>
  </si>
  <si>
    <t>dragon_goldheist_4 (Apophis)</t>
  </si>
  <si>
    <t>dragon_goldheist_3 (Maunaloa)</t>
  </si>
  <si>
    <t>dragon_goldheist_2 (Electron)</t>
  </si>
  <si>
    <t>dragon_goldheist_1 (Spectre)</t>
  </si>
  <si>
    <t>dragon_titan_4 (Irontail)</t>
  </si>
  <si>
    <t>dragon_titan_3 (Burner King)</t>
  </si>
  <si>
    <t>dragon_titan_2 (White Flyer)</t>
  </si>
  <si>
    <t>dragon_titan_1 (Count Dragula)</t>
  </si>
  <si>
    <t>dragon_balrog_4 (Pyroflux)</t>
  </si>
  <si>
    <t>dragon_balrog_3 (Hyperbyte)</t>
  </si>
  <si>
    <t>dragon_balrog_2 (Crystalyte)</t>
  </si>
  <si>
    <t>dragon_balrog_1 (Jadeguard)</t>
  </si>
  <si>
    <t>dragon_jawfrey_4 (Ryujawn)</t>
  </si>
  <si>
    <t>dragon_jawfrey_3 (Jawrc the Hungry)</t>
  </si>
  <si>
    <t>dragon_jawfrey_2 (Baaad Disguise)</t>
  </si>
  <si>
    <t>dragon_jawfrey_1 (Jawbreaker)</t>
  </si>
  <si>
    <t>dragon_devil_4(Meal Armstrong)</t>
  </si>
  <si>
    <t>dragon_devil_3 (Wildwing)</t>
  </si>
  <si>
    <t>dragon_devil_2 (Sir Burnalot)</t>
  </si>
  <si>
    <t>dragon_devil_1 (Rikishi)</t>
  </si>
  <si>
    <t>dragon_classic_4 (Reaper)</t>
  </si>
  <si>
    <t>dragon_classic_3 (Dragon Hood)</t>
  </si>
  <si>
    <t>dragon_classic_2 (Jalapeño)</t>
  </si>
  <si>
    <t>dragon_classic_1 (Dragonborn)</t>
  </si>
  <si>
    <t>dragon_chinese_3 (Changshan)</t>
  </si>
  <si>
    <t>dragon_chinese_2 (RollerToaster)</t>
  </si>
  <si>
    <t>dragon_chinese_1 (Shenlong)</t>
  </si>
  <si>
    <t>dragon_bug_3 (Twotankhamun)</t>
  </si>
  <si>
    <t>dragon_bug_2 (Swashbuckler)</t>
  </si>
  <si>
    <t>dragon_bug_1 (Executioner)</t>
  </si>
  <si>
    <t>dragon_fat_3 (Dr Dragonstein)</t>
  </si>
  <si>
    <t>dragon_fat_2 (Vito Dragone)</t>
  </si>
  <si>
    <t>dragon_fat_1 (Daddy D)</t>
  </si>
  <si>
    <t>dragon_reptile_2 (Quetzalcoatl)</t>
  </si>
  <si>
    <t>dragon_reptile_1 (Dragonator 800)</t>
  </si>
  <si>
    <t>dragon_crocodile_2 (Captain Crunch)</t>
  </si>
  <si>
    <t>dragon_crocodile_1 (Biohazard)</t>
  </si>
  <si>
    <t>egg_betterRates</t>
  </si>
  <si>
    <t>Light</t>
  </si>
  <si>
    <t>Dragon Skeleton</t>
  </si>
  <si>
    <t>Dragon Light</t>
  </si>
  <si>
    <t>TID_OFFER_DRAGON_LIGHT_TITLE</t>
  </si>
  <si>
    <t>dragon_light (Helion)</t>
  </si>
  <si>
    <t>dragon_light_1 (Terrus)</t>
  </si>
  <si>
    <t>dragon_light_2 (Magus)</t>
  </si>
  <si>
    <t>dragon_light_3 (Phoenus)</t>
  </si>
  <si>
    <t>dragon_light_4 (Divinus)</t>
  </si>
  <si>
    <t>Disguise Skeleton 1</t>
  </si>
  <si>
    <t>Disguise Skeleton 2</t>
  </si>
  <si>
    <t>Disguise Skeleton 3</t>
  </si>
  <si>
    <t>Disguise Skeleton 4</t>
  </si>
  <si>
    <t>Disguise Light 1</t>
  </si>
  <si>
    <t>Disguise Light 2</t>
  </si>
  <si>
    <t>Disguise Light 3</t>
  </si>
  <si>
    <t>Disguise Light 4</t>
  </si>
  <si>
    <t>Radiant Deal</t>
  </si>
  <si>
    <t>Anything</t>
  </si>
  <si>
    <t>TID_OFFER_1_DAY</t>
  </si>
  <si>
    <t>TID_OFFER_2_DAY</t>
  </si>
  <si>
    <t>TID_OFFER_1_DAY_ALT</t>
  </si>
  <si>
    <t>TID_OFFER_2_DAY_ALT</t>
  </si>
  <si>
    <t>Hungry Pack</t>
  </si>
  <si>
    <t>Voracious Pack</t>
  </si>
  <si>
    <t>Premium Offer</t>
  </si>
  <si>
    <t>Deluxe Offer</t>
  </si>
  <si>
    <t>Dragon 16</t>
  </si>
  <si>
    <t>NAME</t>
  </si>
  <si>
    <t>Attractyl</t>
  </si>
  <si>
    <t>Greedichimp</t>
  </si>
  <si>
    <t>Medigeck</t>
  </si>
  <si>
    <t>Loothog</t>
  </si>
  <si>
    <t>Bitesize</t>
  </si>
  <si>
    <t>Lord Geckington</t>
  </si>
  <si>
    <t>Distractyl</t>
  </si>
  <si>
    <t>Paintball</t>
  </si>
  <si>
    <t>Captain Geckles</t>
  </si>
  <si>
    <t>Rocketchimp</t>
  </si>
  <si>
    <t>Armorhog</t>
  </si>
  <si>
    <t>SKINS IN MAIN BUNDLE</t>
  </si>
  <si>
    <t>none</t>
  </si>
  <si>
    <t>PETS IN MAIN BUNDLE</t>
  </si>
  <si>
    <t>baby_classic</t>
  </si>
  <si>
    <t>baby_dark</t>
  </si>
  <si>
    <t>Store pricing (Baby Pet)</t>
  </si>
  <si>
    <t>Store pricing (EGG baby garanteed)</t>
  </si>
  <si>
    <t>Baby</t>
  </si>
  <si>
    <t>egg_babyGuaranteed</t>
  </si>
  <si>
    <t>Pet baby</t>
  </si>
  <si>
    <t>Egg baby guaranteed</t>
  </si>
  <si>
    <t>Egg epic guaranteed</t>
  </si>
  <si>
    <t>Egg rare guaranteed</t>
  </si>
  <si>
    <t>Id</t>
  </si>
  <si>
    <t>Product</t>
  </si>
  <si>
    <t>Portal</t>
  </si>
  <si>
    <t>Description</t>
  </si>
  <si>
    <t>Pack Name</t>
  </si>
  <si>
    <t>Google Pricing Template</t>
  </si>
  <si>
    <t>Status</t>
  </si>
  <si>
    <t>Clean For Sale</t>
  </si>
  <si>
    <t>Pack Type</t>
  </si>
  <si>
    <t>Hungry Dragon</t>
  </si>
  <si>
    <t>All</t>
  </si>
  <si>
    <t>shop_pack_hc_0</t>
  </si>
  <si>
    <t>com.ubisoft.hungrydragon.shop_pack_hc_0</t>
  </si>
  <si>
    <t>Tier 1(0.99$)</t>
  </si>
  <si>
    <t>Tier 01</t>
  </si>
  <si>
    <t>live</t>
  </si>
  <si>
    <t>consumable</t>
  </si>
  <si>
    <t>shop_pack_hc_1</t>
  </si>
  <si>
    <t>com.ubisoft.hungrydragon.shop_pack_hc_1</t>
  </si>
  <si>
    <t>Tier 5(4.99$)</t>
  </si>
  <si>
    <t>Tier 05</t>
  </si>
  <si>
    <t>shop_pack_hc_2</t>
  </si>
  <si>
    <t>com.ubisoft.hungrydragon.shop_pack_hc_2</t>
  </si>
  <si>
    <t>Tier 10(9.99$)</t>
  </si>
  <si>
    <t>Tier 10</t>
  </si>
  <si>
    <t>shop_pack_hc_3</t>
  </si>
  <si>
    <t>com.ubisoft.hungrydragon.shop_pack_hc_3</t>
  </si>
  <si>
    <t>Tier 20(19.99$)</t>
  </si>
  <si>
    <t>Tier 20</t>
  </si>
  <si>
    <t>shop_pack_hc_4</t>
  </si>
  <si>
    <t>com.ubisoft.hungrydragon.shop_pack_hc_4</t>
  </si>
  <si>
    <t>Tier 40(39.99$)</t>
  </si>
  <si>
    <t>Tier 40</t>
  </si>
  <si>
    <t>shop_pack_hc_5</t>
  </si>
  <si>
    <t>com.ubisoft.hungrydragon.shop_pack_hc_5</t>
  </si>
  <si>
    <t>Tier 56(79.99$)</t>
  </si>
  <si>
    <t>Tier 56</t>
  </si>
  <si>
    <t>Start pack!</t>
  </si>
  <si>
    <t>com.ubisoft.hungrydragon.starterpack</t>
  </si>
  <si>
    <t>Tier 2(1.99$)</t>
  </si>
  <si>
    <t>Tier 02</t>
  </si>
  <si>
    <t>Intermediate pack!</t>
  </si>
  <si>
    <t>com.ubisoft.hungrydragon.intermediatepack</t>
  </si>
  <si>
    <t>Advanced pack!</t>
  </si>
  <si>
    <t>com.ubisoft.hungrydragon.advancedpack</t>
  </si>
  <si>
    <t>Get a little boost!</t>
  </si>
  <si>
    <t>com.ubisoft.hungrydragon.progressionpack1</t>
  </si>
  <si>
    <t>Get a big boost!</t>
  </si>
  <si>
    <t>com.ubisoft.hungrydragon.progressionpack2</t>
  </si>
  <si>
    <t>Get a huge boost!</t>
  </si>
  <si>
    <t>com.ubisoft.hungrydragon.progressionpack3</t>
  </si>
  <si>
    <t>Cool special event Package!</t>
  </si>
  <si>
    <t>com.ubisoft.hungrydragon.seasonalpack1</t>
  </si>
  <si>
    <t>Amazing event Package!</t>
  </si>
  <si>
    <t>com.ubisoft.hungrydragon.seasonalpack2</t>
  </si>
  <si>
    <t>Incredible event Package!</t>
  </si>
  <si>
    <t>com.ubisoft.hungrydragon.seasonalpack3</t>
  </si>
  <si>
    <t>Nice special Pack!</t>
  </si>
  <si>
    <t>com.ubisoft.hungrydragon.campaign1promo2</t>
  </si>
  <si>
    <t>Cool special Pack!</t>
  </si>
  <si>
    <t>com.ubisoft.hungrydragon.campaign1promo5</t>
  </si>
  <si>
    <t>Amazing special Pack!</t>
  </si>
  <si>
    <t>com.ubisoft.hungrydragon.campaign1promo10</t>
  </si>
  <si>
    <t>Incredible special Pack!</t>
  </si>
  <si>
    <t>com.ubisoft.hungrydragon.campaign1promo20</t>
  </si>
  <si>
    <t>Great special Pack!</t>
  </si>
  <si>
    <t>com.ubisoft.hungrydragon.campaign1promo40</t>
  </si>
  <si>
    <t>Best special Pack!</t>
  </si>
  <si>
    <t>com.ubisoft.hungrydragon.campaign1promo60</t>
  </si>
  <si>
    <t>Tier 52(59.99$)</t>
  </si>
  <si>
    <t>Tier 52</t>
  </si>
  <si>
    <t>Nice special Offer!</t>
  </si>
  <si>
    <t>com.ubisoft.hungrydragon.campaign2promo2</t>
  </si>
  <si>
    <t>Cool special Offer!</t>
  </si>
  <si>
    <t>com.ubisoft.hungrydragon.campaign2promo5</t>
  </si>
  <si>
    <t>Amazing special Offer!</t>
  </si>
  <si>
    <t>com.ubisoft.hungrydragon.campaign2promo10</t>
  </si>
  <si>
    <t>Incredible special Offer!</t>
  </si>
  <si>
    <t>com.ubisoft.hungrydragon.campaign2promo20</t>
  </si>
  <si>
    <t>Great special Offer!</t>
  </si>
  <si>
    <t>com.ubisoft.hungrydragon.campaign2promo40</t>
  </si>
  <si>
    <t>Best special Offer!</t>
  </si>
  <si>
    <t>com.ubisoft.hungrydragon.campaign2promo60</t>
  </si>
  <si>
    <t>valueCurrencyPack</t>
  </si>
  <si>
    <t>com.ubisoft.hungrydragon.valuecurrencypack</t>
  </si>
  <si>
    <t>smallGatchaPack</t>
  </si>
  <si>
    <t>com.ubisoft.hungrydragon.smallgatchapack</t>
  </si>
  <si>
    <t>intermediatePackPet</t>
  </si>
  <si>
    <t>com.ubisoft.hungrydragon.intermediatepackpet</t>
  </si>
  <si>
    <t>currencyCatchupPack1</t>
  </si>
  <si>
    <t>com.ubisoft.hungrydragon.currencycatchuppack1</t>
  </si>
  <si>
    <t>valueGatchaPack</t>
  </si>
  <si>
    <t>com.ubisoft.hungrydragon.valuegatchapack</t>
  </si>
  <si>
    <t>smallCurrencyPack</t>
  </si>
  <si>
    <t>com.ubisoft.hungrydragon.smallcurrencypack</t>
  </si>
  <si>
    <t>megaGatchaPack</t>
  </si>
  <si>
    <t>com.ubisoft.hungrydragon.megagatchapack</t>
  </si>
  <si>
    <t>currencyCatchupPack2</t>
  </si>
  <si>
    <t>com.ubisoft.hungrydragon.currencycatchuppack2</t>
  </si>
  <si>
    <t>megaHCPackClassic</t>
  </si>
  <si>
    <t>com.ubisoft.hungrydragon.megahcpackclassic</t>
  </si>
  <si>
    <t>Exclusive offer!</t>
  </si>
  <si>
    <t>com.ubisoft.hungrydragon.promoted1</t>
  </si>
  <si>
    <t>com.ubisoft.hungrydragon.promoted2</t>
  </si>
  <si>
    <t>Exclusive package!</t>
  </si>
  <si>
    <t>com.ubisoft.hungrydragon.promoted3</t>
  </si>
  <si>
    <t>com.ubisoft.hungrydragon.promoted4</t>
  </si>
  <si>
    <t>Flame pack!</t>
  </si>
  <si>
    <t>com.ubisoft.hungrydragon.promoted5</t>
  </si>
  <si>
    <t>Burning pack!</t>
  </si>
  <si>
    <t>com.ubisoft.hungrydragon.promoted6</t>
  </si>
  <si>
    <t>com.ubisoft.hungrydragon.starterpacknew</t>
  </si>
  <si>
    <t>beta</t>
  </si>
  <si>
    <t>com.ubisoft.hungrydragon.starterpack2</t>
  </si>
  <si>
    <t>com.ubisoft.hungrydragon.hugedragonpack1</t>
  </si>
  <si>
    <t>com.ubisoft.hungrydragon.hugedragonpack2</t>
  </si>
  <si>
    <t>Tier 50(49.99$)</t>
  </si>
  <si>
    <t>Tier 50</t>
  </si>
  <si>
    <t>com.ubisoft.hungrydragon.hugedragonpack3</t>
  </si>
  <si>
    <t>Tier 60(99.99$)</t>
  </si>
  <si>
    <t>Tier 60</t>
  </si>
  <si>
    <t>com.ubisoft.hungrydragon.hugedragonpack4</t>
  </si>
  <si>
    <t>com.ubisoft.hungrydragon.conversionpack1</t>
  </si>
  <si>
    <t>com.ubisoft.hungrydragon.conversionpack2</t>
  </si>
  <si>
    <t>com.ubisoft.hungrydragon.conversionpack3</t>
  </si>
  <si>
    <t>com.ubisoft.hungrydragon.conversionpack4</t>
  </si>
  <si>
    <t>com.ubisoft.hungrydragon.gatchapack1</t>
  </si>
  <si>
    <t>com.ubisoft.hungrydragon.gatchapack2</t>
  </si>
  <si>
    <t>com.ubisoft.hungrydragon.gatchapack3</t>
  </si>
  <si>
    <t>com.ubisoft.hungrydragon.gatchapack4</t>
  </si>
  <si>
    <t>com.ubisoft.hungrydragon.gatchapack5</t>
  </si>
  <si>
    <t>com.ubisoft.hungrydragon.newdragonpack1</t>
  </si>
  <si>
    <t>com.ubisoft.hungrydragon.newdragonpack2</t>
  </si>
  <si>
    <t>com.ubisoft.hungrydragon.newdragonpack3</t>
  </si>
  <si>
    <t>com.ubisoft.hungrydragon.newdragonpack4</t>
  </si>
  <si>
    <t>com.ubisoft.hungrydragon.campaign3promo10</t>
  </si>
  <si>
    <t>com.ubisoft.hungrydragon.campaign3promo20</t>
  </si>
  <si>
    <t>com.ubisoft.hungrydragon.campaign3promo30</t>
  </si>
  <si>
    <t>Tier 30(29.99$)</t>
  </si>
  <si>
    <t>Tier 30</t>
  </si>
  <si>
    <t>com.ubisoft.hungrydragon.campaign3promo40</t>
  </si>
  <si>
    <t>com.ubisoft.hungrydragon.campaign3promo50</t>
  </si>
  <si>
    <t>com.ubisoft.hungrydragon.campaign3promo60</t>
  </si>
  <si>
    <t>com.ubisoft.hungrydragon.campaign4promo10</t>
  </si>
  <si>
    <t>com.ubisoft.hungrydragon.campaign4promo20</t>
  </si>
  <si>
    <t>com.ubisoft.hungrydragon.campaign4promo30</t>
  </si>
  <si>
    <t>com.ubisoft.hungrydragon.campaign4promo40</t>
  </si>
  <si>
    <t>com.ubisoft.hungrydragon.campaign4promo50</t>
  </si>
  <si>
    <t>com.ubisoft.hungrydragon.campaign4promo60</t>
  </si>
  <si>
    <t>com.ubisoft.hungrydragon.campaign5promo10</t>
  </si>
  <si>
    <t>com.ubisoft.hungrydragon.campaign5promo20</t>
  </si>
  <si>
    <t>com.ubisoft.hungrydragon.campaign5promo30</t>
  </si>
  <si>
    <t>com.ubisoft.hungrydragon.campaign5promo40</t>
  </si>
  <si>
    <t>com.ubisoft.hungrydragon.campaign5promo50</t>
  </si>
  <si>
    <t>com.ubisoft.hungrydragon.campaign5promo60</t>
  </si>
  <si>
    <t>com.ubisoft.hungrydragon.rotationalnonpayer1</t>
  </si>
  <si>
    <t>com.ubisoft.hungrydragon.rotationalnonpayer2</t>
  </si>
  <si>
    <t>com.ubisoft.hungrydragon.rotationalnonpayer3</t>
  </si>
  <si>
    <t>com.ubisoft.hungrydragon.rotationalnonpayer4</t>
  </si>
  <si>
    <t>com.ubisoft.hungrydragon.rotationalnonpayer5</t>
  </si>
  <si>
    <t>com.ubisoft.hungrydragon.rotationalnonpayer6</t>
  </si>
  <si>
    <t>com.ubisoft.hungrydragon.rotationalnonpayer7</t>
  </si>
  <si>
    <t>com.ubisoft.hungrydragon.rotationalnonpayer8</t>
  </si>
  <si>
    <t>com.ubisoft.hungrydragon.rotationalnonpayer9</t>
  </si>
  <si>
    <t>com.ubisoft.hungrydragon.rotationalnonpayer10</t>
  </si>
  <si>
    <t>com.ubisoft.hungrydragon.rotationalnonpayer11</t>
  </si>
  <si>
    <t>com.ubisoft.hungrydragon.rotationalnonpayer12</t>
  </si>
  <si>
    <t>com.ubisoft.hungrydragon.rotationallowpayer1</t>
  </si>
  <si>
    <t>com.ubisoft.hungrydragon.rotationallowpayer2</t>
  </si>
  <si>
    <t>com.ubisoft.hungrydragon.rotationallowpayer3</t>
  </si>
  <si>
    <t>com.ubisoft.hungrydragon.rotationallowpayer4</t>
  </si>
  <si>
    <t>com.ubisoft.hungrydragon.rotationallowpayer5</t>
  </si>
  <si>
    <t>com.ubisoft.hungrydragon.rotationallowpayer6</t>
  </si>
  <si>
    <t>Tier 15(14.99$)</t>
  </si>
  <si>
    <t>Tier 15</t>
  </si>
  <si>
    <t>com.ubisoft.hungrydragon.rotationallowpayer7</t>
  </si>
  <si>
    <t>com.ubisoft.hungrydragon.rotationallowpayer8</t>
  </si>
  <si>
    <t>com.ubisoft.hungrydragon.rotationallowpayer9</t>
  </si>
  <si>
    <t>com.ubisoft.hungrydragon.rotationallowpayer10</t>
  </si>
  <si>
    <t>com.ubisoft.hungrydragon.rotationallowpayer11</t>
  </si>
  <si>
    <t>com.ubisoft.hungrydragon.rotationallowpayer12</t>
  </si>
  <si>
    <t>com.ubisoft.hungrydragon.rotationalhighpayer1</t>
  </si>
  <si>
    <t>com.ubisoft.hungrydragon.rotationalhighpayer2</t>
  </si>
  <si>
    <t>com.ubisoft.hungrydragon.rotationalhighpayer3</t>
  </si>
  <si>
    <t>com.ubisoft.hungrydragon.rotationalhighpayer4</t>
  </si>
  <si>
    <t>com.ubisoft.hungrydragon.rotationalhighpayer5</t>
  </si>
  <si>
    <t>com.ubisoft.hungrydragon.rotationalhighpayer6</t>
  </si>
  <si>
    <t>com.ubisoft.hungrydragon.rotationalhighpayer7</t>
  </si>
  <si>
    <t>com.ubisoft.hungrydragon.rotationalhighpayer8</t>
  </si>
  <si>
    <t>com.ubisoft.hungrydragon.rotationalhighpayer9</t>
  </si>
  <si>
    <t>com.ubisoft.hungrydragon.rotationalhighpayer10</t>
  </si>
  <si>
    <t>com.ubisoft.hungrydragon.rotationalhighpayer11</t>
  </si>
  <si>
    <t>com.ubisoft.hungrydragon.rotationalhighpayer12</t>
  </si>
  <si>
    <t>com.ubisoft.hungrydragon.campaign1promo25</t>
  </si>
  <si>
    <t>Tier 25(24.99$)</t>
  </si>
  <si>
    <t>Tier 25</t>
  </si>
  <si>
    <t>com.ubisoft.hungrydragon.campaign1promo30</t>
  </si>
  <si>
    <t>com.ubisoft.hungrydragon.campaign2promo25</t>
  </si>
  <si>
    <t>com.ubisoft.hungrydragon.campaign2promo30</t>
  </si>
  <si>
    <t>com.ubisoft.hungrydragon.campaign1promo15</t>
  </si>
  <si>
    <t>com.ubisoft.hungrydragon.campaign2promo15</t>
  </si>
  <si>
    <t>shop_pack_hc_6</t>
  </si>
  <si>
    <t>com.ubisoft.hungrydragon.shop_pack_hc_6</t>
  </si>
  <si>
    <t>no ads 1</t>
  </si>
  <si>
    <t>com.ubisoft.hungrydragon.remove_ads_offer</t>
  </si>
  <si>
    <t>Tier 06</t>
  </si>
  <si>
    <t>durable</t>
  </si>
  <si>
    <t>no ads 4</t>
  </si>
  <si>
    <t>com.ubisoft.hungrydragon.remove_ads_offer_4</t>
  </si>
  <si>
    <t>Tier 4(3.99$)</t>
  </si>
  <si>
    <t>Tier 04</t>
  </si>
  <si>
    <t>no ads 2</t>
  </si>
  <si>
    <t>com.ubisoft.hungrydragon.remove_ads_offer_2</t>
  </si>
  <si>
    <t>shop_pack_hc_7</t>
  </si>
  <si>
    <t>com.ubisoft.hungrydragon.shop_pack_hc_7</t>
  </si>
  <si>
    <t>NEW PRICE</t>
  </si>
  <si>
    <t>ORIGINAL PRICE (GENS)</t>
  </si>
  <si>
    <t>CLUSTER_5</t>
  </si>
  <si>
    <t>CLUSTER_10</t>
  </si>
  <si>
    <t>CLUSTER</t>
  </si>
  <si>
    <t>TIER</t>
  </si>
  <si>
    <t>L</t>
  </si>
  <si>
    <t>XL</t>
  </si>
  <si>
    <t>XXL</t>
  </si>
  <si>
    <t>Legendary</t>
  </si>
  <si>
    <t>cluster_5</t>
  </si>
  <si>
    <t>cluster_10</t>
  </si>
  <si>
    <t>2$</t>
  </si>
  <si>
    <t>5$</t>
  </si>
  <si>
    <t>10$</t>
  </si>
  <si>
    <t>PRICES FOR OFFERS WITH MAIN ITEM A DRAGON</t>
  </si>
  <si>
    <t>NonPayer &amp; cluster_2</t>
  </si>
  <si>
    <t>CLUSTERS ID</t>
  </si>
  <si>
    <t>CLUSTER_NON_PAYER</t>
  </si>
  <si>
    <t>CLUSTER_2</t>
  </si>
  <si>
    <t>SKU</t>
  </si>
  <si>
    <t>IapSKU</t>
  </si>
  <si>
    <t>campaign1Promo2_v2</t>
  </si>
  <si>
    <t>campaign2Promo2_v2</t>
  </si>
  <si>
    <t>campaign2Promo5_v2</t>
  </si>
  <si>
    <t>campaign1Promo10_v2</t>
  </si>
  <si>
    <t>promoted1_v2</t>
  </si>
  <si>
    <t>promoted2_v2</t>
  </si>
  <si>
    <t>seasonalPack1_v2</t>
  </si>
  <si>
    <t>seasonalPack2_v2</t>
  </si>
  <si>
    <t>seasonalPack3_v2</t>
  </si>
  <si>
    <t>Sku</t>
  </si>
  <si>
    <t>15$</t>
  </si>
  <si>
    <t>campaign1Promo15_v2</t>
  </si>
  <si>
    <t>campaign2Promo15_v2</t>
  </si>
  <si>
    <t>1$</t>
  </si>
  <si>
    <t>nonPayers:</t>
  </si>
  <si>
    <t>payers:</t>
  </si>
  <si>
    <t>IAPS/PRICES DRAGON TIERS BY CLUSTER</t>
  </si>
  <si>
    <t>TIER XXL</t>
  </si>
  <si>
    <t>LEGENDARY</t>
  </si>
  <si>
    <t>20$</t>
  </si>
  <si>
    <t>campaign2Promo20_v2</t>
  </si>
  <si>
    <t>Condition (playerType &amp;maxPurchasePrice &amp; clusterId)</t>
  </si>
  <si>
    <t>payer &amp; 0.01:2 &amp; ClusterNonPayer;Cluster_2;Cluster_5;Cluster_10</t>
  </si>
  <si>
    <t>payer &amp; 5.01:999 &amp; ClusterNonPayer;Cluster_2;Cluster_5;Cluster_10</t>
  </si>
  <si>
    <t>Condition (playerType &amp; clusterId)</t>
  </si>
  <si>
    <t>nonPayer &amp; Cluster_10</t>
  </si>
  <si>
    <t>nonPayer &amp; ClusterNonPayer;Cluster_2</t>
  </si>
  <si>
    <t>clusteringSP15</t>
  </si>
  <si>
    <t>clusterstarterpack15</t>
  </si>
  <si>
    <t>payer &amp; 2.01:5 &amp; ClusterNonPayer;Cluster_2;Cluster_5;Cluster_10</t>
  </si>
  <si>
    <t>nonPayer &amp; Cluster_5</t>
  </si>
  <si>
    <t>Cluster_Generic:</t>
  </si>
  <si>
    <t>Condition(clusterId)</t>
  </si>
  <si>
    <t>Cluster_Generic</t>
  </si>
  <si>
    <t>PUSH OFFERS COMBINATIONS</t>
  </si>
  <si>
    <t>1 Dragon tier XXL</t>
  </si>
  <si>
    <t>1 Dragon tier Legendary</t>
  </si>
  <si>
    <t>cluster_generic</t>
  </si>
  <si>
    <t>TIER L</t>
  </si>
  <si>
    <t>1 Dragon tier L</t>
  </si>
  <si>
    <t>3 or 4 offers in the shop, to choose between these options:</t>
  </si>
  <si>
    <t>com.ubisoft.hungrydragon.clusterstarterpack2</t>
  </si>
  <si>
    <t>com.ubisoft.hungrydragon.clusterstarterpack5</t>
  </si>
  <si>
    <t>com.ubisoft.hungrydragon.clusterstarterpack10</t>
  </si>
  <si>
    <t>com.ubisoft.hungrydragon.clusterstarterpack15</t>
  </si>
  <si>
    <t>Blaze starter pack</t>
  </si>
  <si>
    <t>Flash offers</t>
  </si>
  <si>
    <t>?</t>
  </si>
  <si>
    <t>CLUSTER_GENERIC</t>
  </si>
  <si>
    <t>rotHighPayer2</t>
  </si>
  <si>
    <t>rotationalhighpayer12</t>
  </si>
  <si>
    <t>rotationalhighpayer1</t>
  </si>
  <si>
    <t>rotationalhighpayer2</t>
  </si>
  <si>
    <t>rotHighPayer2_v2</t>
  </si>
  <si>
    <t>GATCHA</t>
  </si>
  <si>
    <t>TIER XL</t>
  </si>
  <si>
    <t>1 Gatcha</t>
  </si>
  <si>
    <t>1 Dragon tier XL</t>
  </si>
  <si>
    <t>NORMAL PRICE</t>
  </si>
  <si>
    <t>DSC PRICE</t>
  </si>
  <si>
    <t>DSC</t>
  </si>
  <si>
    <t>DISCOUNTS BY CLUSTER (PRICES ARE IN GEMS)</t>
  </si>
  <si>
    <t>DragonDiscountOffer1</t>
  </si>
  <si>
    <t>DragonDiscountOffer2</t>
  </si>
  <si>
    <t>DragonDiscountOffer3</t>
  </si>
  <si>
    <t>DragonDiscountOffer4</t>
  </si>
  <si>
    <t>DragonDiscountOffer5</t>
  </si>
  <si>
    <t>DragonDiscountOffer6</t>
  </si>
  <si>
    <t>DragonDiscountOffer7</t>
  </si>
  <si>
    <t>DSC/PRICES DRAGON TIERS BY CLUSTER</t>
  </si>
  <si>
    <t>Price (Gems)</t>
  </si>
  <si>
    <t>rotHighPayer12</t>
  </si>
  <si>
    <t>rotHighPayer12_v2</t>
  </si>
  <si>
    <t>GEMS PACKS</t>
  </si>
  <si>
    <t>Dragon 17</t>
  </si>
  <si>
    <t>baby_crocodile</t>
  </si>
  <si>
    <t>baby_titan</t>
  </si>
  <si>
    <t>baby_jawfrey</t>
  </si>
  <si>
    <t>baby_dino</t>
  </si>
  <si>
    <t>baby_alien</t>
  </si>
  <si>
    <t>baby_devil</t>
  </si>
  <si>
    <t>baby_tony</t>
  </si>
  <si>
    <t>baby_hedgehog</t>
  </si>
  <si>
    <t>21</t>
  </si>
  <si>
    <t>22</t>
  </si>
  <si>
    <t>23</t>
  </si>
  <si>
    <t>24</t>
  </si>
  <si>
    <t>Vampire</t>
  </si>
  <si>
    <t>Dragon Vampire</t>
  </si>
  <si>
    <t>Disguise Vampire 1</t>
  </si>
  <si>
    <t>Disguise Vampire 2</t>
  </si>
  <si>
    <t>Disguise Vampire 3</t>
  </si>
  <si>
    <t>Disguise Vampire 4</t>
  </si>
  <si>
    <t>TID_OFFER_DRAGON_VAMPIRE_TITLE</t>
  </si>
  <si>
    <t>promoted2_v3</t>
  </si>
  <si>
    <t>IAP Sku</t>
  </si>
  <si>
    <t>OFFERS IAPS FOR NON PAYERS/CLUSTER PREDICTION</t>
  </si>
  <si>
    <t>OFFERS IAPS FOR PAYERS</t>
  </si>
  <si>
    <t>OFFERS IAPS FOR CLUSTERING GENERIC</t>
  </si>
  <si>
    <t>seasonalPack2_v3</t>
  </si>
  <si>
    <t>everyone &amp; Cluster_Generic</t>
  </si>
  <si>
    <t>rotHighPayer1</t>
  </si>
  <si>
    <t>rotHighPayer1_v2</t>
  </si>
  <si>
    <t>IAPS FOR STARTER PACK</t>
  </si>
  <si>
    <t>clusteringSP2</t>
  </si>
  <si>
    <t>clusteringSP5</t>
  </si>
  <si>
    <t>clusteringSP10</t>
  </si>
  <si>
    <t>rotationallowpayer5</t>
  </si>
  <si>
    <t>rotationallowpayer1</t>
  </si>
  <si>
    <t>rotationallowpayer12</t>
  </si>
  <si>
    <t>rotHighPayer2_v3</t>
  </si>
  <si>
    <t>PRICES FOR OFFERS WITH MAIN ITEM NOT A DRAGON (GATCHA)</t>
  </si>
  <si>
    <t>campaign2Promo15_v3</t>
  </si>
  <si>
    <t>campaign1Promo2_v3</t>
  </si>
  <si>
    <t>FREE IAPS</t>
  </si>
  <si>
    <t>rotLowPayer7</t>
  </si>
  <si>
    <t>rotLowPayer8</t>
  </si>
  <si>
    <t>rotationallowpayer7</t>
  </si>
  <si>
    <t>rotationallowpayer8</t>
  </si>
  <si>
    <t>rotHighPayer7</t>
  </si>
  <si>
    <t>rotHighPayer8</t>
  </si>
  <si>
    <t>rotationalhighpayer7</t>
  </si>
  <si>
    <t>rotationalhighpayer8</t>
  </si>
  <si>
    <t>Bloody Deal</t>
  </si>
  <si>
    <t>dragon_vampire (Raktavi)</t>
  </si>
  <si>
    <t>dragon_vampire_1 (Flamepunk)</t>
  </si>
  <si>
    <t>dragon_vampire_2 (The Countess)</t>
  </si>
  <si>
    <t>dragon_vampire_3 (Quinn of the Damned)</t>
  </si>
  <si>
    <t>dragon_vampire_4 (Red Ivy)</t>
  </si>
  <si>
    <t>Dragon 18</t>
  </si>
  <si>
    <t>Dragonjira</t>
  </si>
  <si>
    <t>dragon_dragonjira (Geogantis)</t>
  </si>
  <si>
    <t>dragon_dragonjira_1 (?)</t>
  </si>
  <si>
    <t>dragon_dragonjira_2 (?)</t>
  </si>
  <si>
    <t>dragon_dragonjira_3 (?)</t>
  </si>
  <si>
    <t>dragon_dragonjira_4 (?)</t>
  </si>
  <si>
    <t>rare</t>
  </si>
  <si>
    <t>Dragon Dragonjira</t>
  </si>
  <si>
    <t>Disguise Dragonjira 1</t>
  </si>
  <si>
    <t>Disguise Dragonjira 4</t>
  </si>
  <si>
    <t>Disguise Dragonjira 3</t>
  </si>
  <si>
    <t>Disguise Dragonjira 2</t>
  </si>
  <si>
    <t>TID_OFFER_DRAGON_DRAGONJIRA_TITLE</t>
  </si>
  <si>
    <t>Solid deal</t>
  </si>
  <si>
    <t>Dragon Offer x2</t>
  </si>
  <si>
    <t>Dragon Offer x3</t>
  </si>
  <si>
    <t>TID_OFFER_PACK_2xDRAGONS</t>
  </si>
  <si>
    <t>TID_OFFER_PACK_3xDRAGONS</t>
  </si>
  <si>
    <t>Double Trouble</t>
  </si>
  <si>
    <t>Savage Deal</t>
  </si>
  <si>
    <t>AB TEST IAPS UPDATES</t>
  </si>
  <si>
    <r>
      <rPr>
        <b/>
        <sz val="11"/>
        <color rgb="FFFF0000"/>
        <rFont val="Calibri"/>
        <family val="2"/>
        <scheme val="minor"/>
      </rPr>
      <t>Day:</t>
    </r>
    <r>
      <rPr>
        <sz val="11"/>
        <color rgb="FFFF0000"/>
        <rFont val="Calibri"/>
        <family val="2"/>
        <scheme val="minor"/>
      </rPr>
      <t xml:space="preserve"> 26-10-2020</t>
    </r>
  </si>
  <si>
    <r>
      <rPr>
        <b/>
        <sz val="11"/>
        <color rgb="FFFF0000"/>
        <rFont val="Calibri"/>
        <family val="2"/>
        <scheme val="minor"/>
      </rPr>
      <t>Tier:</t>
    </r>
    <r>
      <rPr>
        <sz val="11"/>
        <color rgb="FFFF0000"/>
        <rFont val="Calibri"/>
        <family val="2"/>
        <scheme val="minor"/>
      </rPr>
      <t xml:space="preserve"> xxl</t>
    </r>
  </si>
  <si>
    <r>
      <rPr>
        <b/>
        <sz val="11"/>
        <color rgb="FFFF0000"/>
        <rFont val="Calibri"/>
        <family val="2"/>
        <scheme val="minor"/>
      </rPr>
      <t>Tier:</t>
    </r>
    <r>
      <rPr>
        <sz val="11"/>
        <color rgb="FFFF0000"/>
        <rFont val="Calibri"/>
        <family val="2"/>
        <scheme val="minor"/>
      </rPr>
      <t xml:space="preserve"> gatcha</t>
    </r>
  </si>
  <si>
    <r>
      <rPr>
        <b/>
        <sz val="11"/>
        <color rgb="FFFF0000"/>
        <rFont val="Calibri"/>
        <family val="2"/>
        <scheme val="minor"/>
      </rPr>
      <t>Cluster:</t>
    </r>
    <r>
      <rPr>
        <sz val="11"/>
        <color rgb="FFFF0000"/>
        <rFont val="Calibri"/>
        <family val="2"/>
        <scheme val="minor"/>
      </rPr>
      <t xml:space="preserve"> CL2</t>
    </r>
  </si>
  <si>
    <r>
      <rPr>
        <b/>
        <sz val="11"/>
        <color rgb="FFFF0000"/>
        <rFont val="Calibri"/>
        <family val="2"/>
        <scheme val="minor"/>
      </rPr>
      <t>Cluster:</t>
    </r>
    <r>
      <rPr>
        <sz val="11"/>
        <color rgb="FFFF0000"/>
        <rFont val="Calibri"/>
        <family val="2"/>
        <scheme val="minor"/>
      </rPr>
      <t xml:space="preserve"> CL5</t>
    </r>
  </si>
  <si>
    <r>
      <rPr>
        <b/>
        <sz val="11"/>
        <color rgb="FFFF0000"/>
        <rFont val="Calibri"/>
        <family val="2"/>
        <scheme val="minor"/>
      </rPr>
      <t>Cluster:</t>
    </r>
    <r>
      <rPr>
        <sz val="11"/>
        <color rgb="FFFF0000"/>
        <rFont val="Calibri"/>
        <family val="2"/>
        <scheme val="minor"/>
      </rPr>
      <t xml:space="preserve"> CL10</t>
    </r>
  </si>
  <si>
    <r>
      <rPr>
        <b/>
        <sz val="11"/>
        <color rgb="FFFF0000"/>
        <rFont val="Calibri"/>
        <family val="2"/>
        <scheme val="minor"/>
      </rPr>
      <t>Old sku 3:</t>
    </r>
    <r>
      <rPr>
        <sz val="11"/>
        <color rgb="FFFF0000"/>
        <rFont val="Calibri"/>
        <family val="2"/>
        <scheme val="minor"/>
      </rPr>
      <t xml:space="preserve"> rotHighPayer1</t>
    </r>
  </si>
  <si>
    <r>
      <rPr>
        <b/>
        <sz val="11"/>
        <color rgb="FFFF0000"/>
        <rFont val="Calibri"/>
        <family val="2"/>
        <scheme val="minor"/>
      </rPr>
      <t xml:space="preserve">New sku 3: </t>
    </r>
    <r>
      <rPr>
        <sz val="11"/>
        <color rgb="FFFF0000"/>
        <rFont val="Calibri"/>
        <family val="2"/>
        <scheme val="minor"/>
      </rPr>
      <t>campaign1Promo5</t>
    </r>
  </si>
  <si>
    <r>
      <rPr>
        <b/>
        <sz val="11"/>
        <color rgb="FFFF0000"/>
        <rFont val="Calibri"/>
        <family val="2"/>
        <scheme val="minor"/>
      </rPr>
      <t>New sku 2:</t>
    </r>
    <r>
      <rPr>
        <sz val="11"/>
        <color rgb="FFFF0000"/>
        <rFont val="Calibri"/>
        <family val="2"/>
        <scheme val="minor"/>
      </rPr>
      <t xml:space="preserve"> campaign1Promo20</t>
    </r>
  </si>
  <si>
    <r>
      <rPr>
        <b/>
        <sz val="11"/>
        <color rgb="FFFF0000"/>
        <rFont val="Calibri"/>
        <family val="2"/>
        <scheme val="minor"/>
      </rPr>
      <t>New sku 1:</t>
    </r>
    <r>
      <rPr>
        <sz val="11"/>
        <color rgb="FFFF0000"/>
        <rFont val="Calibri"/>
        <family val="2"/>
        <scheme val="minor"/>
      </rPr>
      <t xml:space="preserve"> campaign2Promo10</t>
    </r>
  </si>
  <si>
    <r>
      <rPr>
        <b/>
        <sz val="11"/>
        <color rgb="FFFF0000"/>
        <rFont val="Calibri"/>
        <family val="2"/>
        <scheme val="minor"/>
      </rPr>
      <t>Old sku 1:</t>
    </r>
    <r>
      <rPr>
        <sz val="11"/>
        <color rgb="FFFF0000"/>
        <rFont val="Calibri"/>
        <family val="2"/>
        <scheme val="minor"/>
      </rPr>
      <t xml:space="preserve"> campaign2Promo5</t>
    </r>
  </si>
  <si>
    <r>
      <rPr>
        <b/>
        <sz val="11"/>
        <color rgb="FFFF0000"/>
        <rFont val="Calibri"/>
        <family val="2"/>
        <scheme val="minor"/>
      </rPr>
      <t>Old sku 2:</t>
    </r>
    <r>
      <rPr>
        <sz val="11"/>
        <color rgb="FFFF0000"/>
        <rFont val="Calibri"/>
        <family val="2"/>
        <scheme val="minor"/>
      </rPr>
      <t xml:space="preserve"> campaign2Promo15</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</si>
</sst>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_(&quot;€&quot;* #,##0.00_);_(&quot;€&quot;* \(#,##0.00\);_(&quot;€&quot;* &quot;-&quot;??_);_(@_)"/>
    <numFmt numFmtId="165" formatCode="_-[$$-409]* #,##0.00_ ;_-[$$-409]* \-#,##0.00\ ;_-[$$-409]* &quot;-&quot;??_ ;_-@_ "/>
    <numFmt numFmtId="166" formatCode="0.0"/>
  </numFmts>
  <fonts count="30">
    <font>
      <sz val="11"/>
      <color theme="1"/>
      <name val="Calibri"/>
      <family val="2"/>
      <scheme val="minor"/>
    </font>
    <font>
      <b/>
      <sz val="14"/>
      <color theme="0"/>
      <name val="Calibri"/>
      <family val="2"/>
      <scheme val="minor"/>
    </font>
    <font>
      <sz val="11"/>
      <color theme="1"/>
      <name val="Calibri"/>
      <family val="2"/>
      <scheme val="minor"/>
    </font>
    <font>
      <sz val="11"/>
      <color theme="0"/>
      <name val="Calibri"/>
      <family val="2"/>
      <scheme val="minor"/>
    </font>
    <font>
      <b/>
      <sz val="11"/>
      <name val="Calibri"/>
      <family val="2"/>
      <scheme val="minor"/>
    </font>
    <font>
      <b/>
      <sz val="12"/>
      <color theme="0"/>
      <name val="Calibri"/>
      <family val="2"/>
      <scheme val="minor"/>
    </font>
    <font>
      <b/>
      <sz val="11"/>
      <color theme="1"/>
      <name val="Calibri"/>
      <family val="2"/>
      <scheme val="minor"/>
    </font>
    <font>
      <b/>
      <sz val="11"/>
      <color theme="0"/>
      <name val="Calibri"/>
      <family val="2"/>
      <scheme val="minor"/>
    </font>
    <font>
      <b/>
      <sz val="16"/>
      <color theme="0"/>
      <name val="Calibri"/>
      <family val="2"/>
      <scheme val="minor"/>
    </font>
    <font>
      <b/>
      <sz val="11"/>
      <color rgb="FFFF0000"/>
      <name val="Calibri"/>
      <family val="2"/>
      <scheme val="minor"/>
    </font>
    <font>
      <b/>
      <sz val="22"/>
      <color theme="0"/>
      <name val="Calibri"/>
      <family val="2"/>
      <scheme val="minor"/>
    </font>
    <font>
      <sz val="11"/>
      <color rgb="FFFF0000"/>
      <name val="Calibri"/>
      <family val="2"/>
      <scheme val="minor"/>
    </font>
    <font>
      <b/>
      <sz val="11"/>
      <color theme="1"/>
      <name val="Calibri"/>
      <family val="2"/>
      <scheme val="minor"/>
    </font>
    <font>
      <b/>
      <sz val="12"/>
      <color rgb="FFFFFFFF"/>
      <name val="Calibri"/>
      <family val="2"/>
      <scheme val="minor"/>
    </font>
    <font>
      <b/>
      <sz val="12"/>
      <color rgb="FFFFFFFF"/>
      <name val="Docs-Calibri"/>
    </font>
    <font>
      <b/>
      <sz val="12"/>
      <color rgb="FFFFFFFF"/>
      <name val="Calibri"/>
      <family val="2"/>
    </font>
    <font>
      <sz val="11"/>
      <color rgb="FF000000"/>
      <name val="Calibri"/>
      <family val="2"/>
    </font>
    <font>
      <sz val="10"/>
      <color theme="1"/>
      <name val="Arial"/>
      <family val="2"/>
    </font>
    <font>
      <sz val="11"/>
      <color rgb="FFFFFFFF"/>
      <name val="Calibri"/>
      <family val="2"/>
    </font>
    <font>
      <b/>
      <sz val="10"/>
      <color theme="1"/>
      <name val="Arial"/>
      <family val="2"/>
    </font>
    <font>
      <sz val="10"/>
      <color rgb="FF333333"/>
      <name val="Arial"/>
      <family val="2"/>
    </font>
    <font>
      <b/>
      <sz val="9"/>
      <color indexed="81"/>
      <name val="Tahoma"/>
      <charset val="1"/>
    </font>
    <font>
      <sz val="10"/>
      <color theme="1"/>
      <name val="Arial"/>
    </font>
    <font>
      <sz val="10"/>
      <color theme="1"/>
      <name val="Calibri"/>
      <family val="2"/>
      <scheme val="minor"/>
    </font>
    <font>
      <b/>
      <sz val="10"/>
      <color theme="1"/>
      <name val="Arial"/>
    </font>
    <font>
      <sz val="10"/>
      <color theme="1"/>
      <name val="Calibri"/>
      <scheme val="minor"/>
    </font>
    <font>
      <b/>
      <sz val="11"/>
      <color theme="1"/>
      <name val="Calibri"/>
      <scheme val="minor"/>
    </font>
    <font>
      <b/>
      <sz val="10"/>
      <color theme="0"/>
      <name val="Arial"/>
      <family val="2"/>
    </font>
    <font>
      <b/>
      <sz val="10"/>
      <color theme="0"/>
      <name val="Arial"/>
    </font>
    <font>
      <b/>
      <sz val="9"/>
      <color indexed="81"/>
      <name val="Tahoma"/>
      <family val="2"/>
    </font>
  </fonts>
  <fills count="47">
    <fill>
      <patternFill patternType="none"/>
    </fill>
    <fill>
      <patternFill patternType="gray125"/>
    </fill>
    <fill>
      <patternFill patternType="solid">
        <fgColor theme="0"/>
        <bgColor indexed="64"/>
      </patternFill>
    </fill>
    <fill>
      <patternFill patternType="solid">
        <fgColor theme="5"/>
        <bgColor theme="5"/>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7" tint="0.59999389629810485"/>
        <bgColor indexed="64"/>
      </patternFill>
    </fill>
    <fill>
      <patternFill patternType="solid">
        <fgColor theme="9"/>
        <bgColor indexed="64"/>
      </patternFill>
    </fill>
    <fill>
      <patternFill patternType="solid">
        <fgColor theme="5"/>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theme="8" tint="0.39997558519241921"/>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7" tint="0.79998168889431442"/>
        <bgColor indexed="64"/>
      </patternFill>
    </fill>
    <fill>
      <patternFill patternType="solid">
        <fgColor rgb="FF00B050"/>
        <bgColor indexed="64"/>
      </patternFill>
    </fill>
    <fill>
      <patternFill patternType="solid">
        <fgColor theme="9" tint="-0.499984740745262"/>
        <bgColor indexed="64"/>
      </patternFill>
    </fill>
    <fill>
      <patternFill patternType="solid">
        <fgColor rgb="FF92D050"/>
        <bgColor indexed="64"/>
      </patternFill>
    </fill>
    <fill>
      <patternFill patternType="solid">
        <fgColor rgb="FF00B0F0"/>
        <bgColor indexed="64"/>
      </patternFill>
    </fill>
    <fill>
      <patternFill patternType="solid">
        <fgColor theme="5" tint="-0.249977111117893"/>
        <bgColor indexed="64"/>
      </patternFill>
    </fill>
    <fill>
      <patternFill patternType="solid">
        <fgColor theme="0" tint="-0.249977111117893"/>
        <bgColor indexed="64"/>
      </patternFill>
    </fill>
    <fill>
      <patternFill patternType="solid">
        <fgColor rgb="FFFFC000"/>
        <bgColor indexed="64"/>
      </patternFill>
    </fill>
    <fill>
      <patternFill patternType="solid">
        <fgColor theme="5" tint="0.59999389629810485"/>
        <bgColor indexed="64"/>
      </patternFill>
    </fill>
    <fill>
      <patternFill patternType="solid">
        <fgColor theme="0" tint="-0.34998626667073579"/>
        <bgColor indexed="64"/>
      </patternFill>
    </fill>
    <fill>
      <patternFill patternType="solid">
        <fgColor rgb="FFFFFF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rgb="FFFFFF00"/>
        <bgColor theme="4" tint="0.59999389629810485"/>
      </patternFill>
    </fill>
    <fill>
      <patternFill patternType="solid">
        <fgColor rgb="FFFFFF00"/>
        <bgColor theme="4" tint="0.79998168889431442"/>
      </patternFill>
    </fill>
    <fill>
      <patternFill patternType="solid">
        <fgColor theme="5" tint="-0.499984740745262"/>
        <bgColor indexed="64"/>
      </patternFill>
    </fill>
    <fill>
      <patternFill patternType="solid">
        <fgColor theme="3" tint="-0.249977111117893"/>
        <bgColor indexed="64"/>
      </patternFill>
    </fill>
    <fill>
      <patternFill patternType="solid">
        <fgColor theme="7" tint="0.59999389629810485"/>
        <bgColor theme="4" tint="0.59999389629810485"/>
      </patternFill>
    </fill>
    <fill>
      <patternFill patternType="solid">
        <fgColor theme="7" tint="0.59999389629810485"/>
        <bgColor theme="4" tint="0.79998168889431442"/>
      </patternFill>
    </fill>
    <fill>
      <patternFill patternType="solid">
        <fgColor theme="4" tint="0.59999389629810485"/>
        <bgColor theme="4" tint="0.79998168889431442"/>
      </patternFill>
    </fill>
    <fill>
      <patternFill patternType="solid">
        <fgColor theme="4" tint="0.79998168889431442"/>
        <bgColor theme="4" tint="0.59999389629810485"/>
      </patternFill>
    </fill>
    <fill>
      <patternFill patternType="solid">
        <fgColor rgb="FFED7D31"/>
        <bgColor indexed="64"/>
      </patternFill>
    </fill>
    <fill>
      <patternFill patternType="solid">
        <fgColor rgb="FFBDD7EE"/>
        <bgColor indexed="64"/>
      </patternFill>
    </fill>
    <fill>
      <patternFill patternType="solid">
        <fgColor rgb="FFFF9900"/>
        <bgColor indexed="64"/>
      </patternFill>
    </fill>
    <fill>
      <patternFill patternType="solid">
        <fgColor rgb="FFFFFFFF"/>
        <bgColor indexed="64"/>
      </patternFill>
    </fill>
    <fill>
      <patternFill patternType="solid">
        <fgColor rgb="FFFCE5CD"/>
        <bgColor indexed="64"/>
      </patternFill>
    </fill>
    <fill>
      <patternFill patternType="solid">
        <fgColor rgb="FFD9EAD3"/>
        <bgColor indexed="64"/>
      </patternFill>
    </fill>
    <fill>
      <patternFill patternType="solid">
        <fgColor theme="0" tint="-4.9989318521683403E-2"/>
        <bgColor indexed="64"/>
      </patternFill>
    </fill>
    <fill>
      <patternFill patternType="solid">
        <fgColor theme="0" tint="-0.499984740745262"/>
        <bgColor indexed="64"/>
      </patternFill>
    </fill>
  </fills>
  <borders count="81">
    <border>
      <left/>
      <right/>
      <top/>
      <bottom/>
      <diagonal/>
    </border>
    <border>
      <left/>
      <right/>
      <top style="thin">
        <color theme="0"/>
      </top>
      <bottom/>
      <diagonal/>
    </border>
    <border>
      <left style="thin">
        <color theme="0"/>
      </left>
      <right/>
      <top/>
      <bottom/>
      <diagonal/>
    </border>
    <border>
      <left style="thin">
        <color theme="0"/>
      </left>
      <right style="thin">
        <color theme="0"/>
      </right>
      <top/>
      <bottom/>
      <diagonal/>
    </border>
    <border>
      <left/>
      <right style="thin">
        <color theme="0"/>
      </right>
      <top/>
      <bottom/>
      <diagonal/>
    </border>
    <border>
      <left/>
      <right/>
      <top/>
      <bottom style="thin">
        <color theme="0"/>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rgb="FFFF0000"/>
      </left>
      <right style="medium">
        <color rgb="FFFF0000"/>
      </right>
      <top style="medium">
        <color rgb="FFFF0000"/>
      </top>
      <bottom style="medium">
        <color rgb="FFFF0000"/>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right/>
      <top style="thin">
        <color theme="5" tint="-0.499984740745262"/>
      </top>
      <bottom/>
      <diagonal/>
    </border>
    <border>
      <left style="thick">
        <color auto="1"/>
      </left>
      <right/>
      <top/>
      <bottom/>
      <diagonal/>
    </border>
    <border>
      <left style="thin">
        <color auto="1"/>
      </left>
      <right/>
      <top/>
      <bottom/>
      <diagonal/>
    </border>
    <border>
      <left style="thin">
        <color indexed="64"/>
      </left>
      <right/>
      <top style="thin">
        <color indexed="64"/>
      </top>
      <bottom/>
      <diagonal/>
    </border>
    <border>
      <left style="thick">
        <color auto="1"/>
      </left>
      <right/>
      <top style="thin">
        <color indexed="64"/>
      </top>
      <bottom/>
      <diagonal/>
    </border>
    <border>
      <left style="thick">
        <color auto="1"/>
      </left>
      <right style="thin">
        <color indexed="64"/>
      </right>
      <top style="thin">
        <color indexed="64"/>
      </top>
      <bottom/>
      <diagonal/>
    </border>
    <border>
      <left style="thick">
        <color auto="1"/>
      </left>
      <right style="thin">
        <color indexed="64"/>
      </right>
      <top/>
      <bottom/>
      <diagonal/>
    </border>
    <border>
      <left style="thin">
        <color indexed="64"/>
      </left>
      <right/>
      <top/>
      <bottom style="thin">
        <color indexed="64"/>
      </bottom>
      <diagonal/>
    </border>
    <border>
      <left style="thick">
        <color auto="1"/>
      </left>
      <right/>
      <top/>
      <bottom style="thin">
        <color indexed="64"/>
      </bottom>
      <diagonal/>
    </border>
    <border>
      <left style="thick">
        <color auto="1"/>
      </left>
      <right style="thin">
        <color indexed="64"/>
      </right>
      <top/>
      <bottom style="thin">
        <color indexed="64"/>
      </bottom>
      <diagonal/>
    </border>
    <border>
      <left/>
      <right/>
      <top style="thin">
        <color indexed="64"/>
      </top>
      <bottom/>
      <diagonal/>
    </border>
    <border>
      <left style="thin">
        <color auto="1"/>
      </left>
      <right style="thin">
        <color indexed="64"/>
      </right>
      <top/>
      <bottom/>
      <diagonal/>
    </border>
    <border>
      <left/>
      <right/>
      <top/>
      <bottom style="thin">
        <color indexed="64"/>
      </bottom>
      <diagonal/>
    </border>
    <border>
      <left style="thin">
        <color auto="1"/>
      </left>
      <right style="thin">
        <color auto="1"/>
      </right>
      <top style="medium">
        <color auto="1"/>
      </top>
      <bottom style="thin">
        <color auto="1"/>
      </bottom>
      <diagonal/>
    </border>
    <border>
      <left style="thin">
        <color auto="1"/>
      </left>
      <right style="thin">
        <color indexed="64"/>
      </right>
      <top style="medium">
        <color indexed="64"/>
      </top>
      <bottom/>
      <diagonal/>
    </border>
    <border>
      <left style="thin">
        <color auto="1"/>
      </left>
      <right style="thin">
        <color indexed="64"/>
      </right>
      <top/>
      <bottom style="medium">
        <color indexed="64"/>
      </bottom>
      <diagonal/>
    </border>
    <border>
      <left style="medium">
        <color auto="1"/>
      </left>
      <right style="thin">
        <color indexed="64"/>
      </right>
      <top style="medium">
        <color indexed="64"/>
      </top>
      <bottom/>
      <diagonal/>
    </border>
    <border>
      <left style="medium">
        <color auto="1"/>
      </left>
      <right style="thin">
        <color indexed="64"/>
      </right>
      <top/>
      <bottom/>
      <diagonal/>
    </border>
    <border>
      <left style="medium">
        <color auto="1"/>
      </left>
      <right style="thin">
        <color indexed="64"/>
      </right>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thin">
        <color auto="1"/>
      </top>
      <bottom style="thin">
        <color indexed="64"/>
      </bottom>
      <diagonal/>
    </border>
    <border>
      <left style="medium">
        <color auto="1"/>
      </left>
      <right style="thin">
        <color auto="1"/>
      </right>
      <top style="thin">
        <color theme="0"/>
      </top>
      <bottom/>
      <diagonal/>
    </border>
    <border>
      <left style="thin">
        <color auto="1"/>
      </left>
      <right/>
      <top/>
      <bottom style="medium">
        <color auto="1"/>
      </bottom>
      <diagonal/>
    </border>
    <border>
      <left style="thick">
        <color auto="1"/>
      </left>
      <right/>
      <top/>
      <bottom style="medium">
        <color auto="1"/>
      </bottom>
      <diagonal/>
    </border>
    <border>
      <left style="thick">
        <color auto="1"/>
      </left>
      <right style="thin">
        <color indexed="64"/>
      </right>
      <top/>
      <bottom style="medium">
        <color auto="1"/>
      </bottom>
      <diagonal/>
    </border>
    <border>
      <left style="thick">
        <color auto="1"/>
      </left>
      <right style="thick">
        <color auto="1"/>
      </right>
      <top style="thick">
        <color auto="1"/>
      </top>
      <bottom style="thick">
        <color auto="1"/>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theme="5" tint="-0.499984740745262"/>
      </top>
      <bottom/>
      <diagonal/>
    </border>
    <border>
      <left/>
      <right style="thin">
        <color indexed="64"/>
      </right>
      <top style="thin">
        <color theme="5" tint="-0.499984740745262"/>
      </top>
      <bottom/>
      <diagonal/>
    </border>
    <border>
      <left style="thin">
        <color auto="1"/>
      </left>
      <right/>
      <top style="medium">
        <color auto="1"/>
      </top>
      <bottom/>
      <diagonal/>
    </border>
    <border>
      <left style="medium">
        <color rgb="FFCCCCCC"/>
      </left>
      <right style="medium">
        <color rgb="FFCCCCCC"/>
      </right>
      <top style="medium">
        <color rgb="FFCCCCCC"/>
      </top>
      <bottom style="medium">
        <color rgb="FFCCCCCC"/>
      </bottom>
      <diagonal/>
    </border>
    <border>
      <left/>
      <right style="medium">
        <color rgb="FFCCCCCC"/>
      </right>
      <top style="medium">
        <color rgb="FFCCCCCC"/>
      </top>
      <bottom style="medium">
        <color rgb="FFCCCCCC"/>
      </bottom>
      <diagonal/>
    </border>
    <border>
      <left style="medium">
        <color rgb="FFCCCCCC"/>
      </left>
      <right/>
      <top style="medium">
        <color rgb="FFCCCCCC"/>
      </top>
      <bottom style="medium">
        <color rgb="FFCCCCCC"/>
      </bottom>
      <diagonal/>
    </border>
    <border>
      <left/>
      <right style="medium">
        <color rgb="FFCCCCCC"/>
      </right>
      <top/>
      <bottom style="medium">
        <color rgb="FFCCCCCC"/>
      </bottom>
      <diagonal/>
    </border>
    <border>
      <left style="medium">
        <color rgb="FFCCCCCC"/>
      </left>
      <right/>
      <top/>
      <bottom style="medium">
        <color rgb="FFCCCCCC"/>
      </bottom>
      <diagonal/>
    </border>
    <border>
      <left/>
      <right style="medium">
        <color rgb="FFCCCCCC"/>
      </right>
      <top style="medium">
        <color rgb="FFCCCCCC"/>
      </top>
      <bottom/>
      <diagonal/>
    </border>
    <border>
      <left style="medium">
        <color rgb="FFCCCCCC"/>
      </left>
      <right/>
      <top style="medium">
        <color rgb="FFCCCCCC"/>
      </top>
      <bottom/>
      <diagonal/>
    </border>
    <border>
      <left style="medium">
        <color rgb="FFCCCCCC"/>
      </left>
      <right style="medium">
        <color rgb="FFCCCCCC"/>
      </right>
      <top/>
      <bottom style="medium">
        <color rgb="FFCCCCCC"/>
      </bottom>
      <diagonal/>
    </border>
    <border>
      <left style="medium">
        <color rgb="FFCCCCCC"/>
      </left>
      <right style="medium">
        <color rgb="FFCCCCCC"/>
      </right>
      <top style="medium">
        <color rgb="FFCCCCCC"/>
      </top>
      <bottom/>
      <diagonal/>
    </border>
    <border>
      <left style="thin">
        <color rgb="FF000000"/>
      </left>
      <right style="thin">
        <color rgb="FF000000"/>
      </right>
      <top style="thin">
        <color rgb="FF000000"/>
      </top>
      <bottom style="thin">
        <color rgb="FF000000"/>
      </bottom>
      <diagonal/>
    </border>
    <border>
      <left style="thick">
        <color rgb="FFCCCCCC"/>
      </left>
      <right style="medium">
        <color rgb="FFCCCCCC"/>
      </right>
      <top style="medium">
        <color rgb="FFCCCCCC"/>
      </top>
      <bottom style="medium">
        <color rgb="FFCCCCCC"/>
      </bottom>
      <diagonal/>
    </border>
    <border>
      <left style="medium">
        <color rgb="FFCCCCCC"/>
      </left>
      <right style="thick">
        <color rgb="FFCCCCCC"/>
      </right>
      <top style="medium">
        <color rgb="FFCCCCCC"/>
      </top>
      <bottom style="medium">
        <color rgb="FFCCCCCC"/>
      </bottom>
      <diagonal/>
    </border>
    <border>
      <left style="thick">
        <color rgb="FFCCCCCC"/>
      </left>
      <right style="medium">
        <color rgb="FFCCCCCC"/>
      </right>
      <top style="medium">
        <color rgb="FFCCCCCC"/>
      </top>
      <bottom/>
      <diagonal/>
    </border>
    <border>
      <left style="medium">
        <color rgb="FFCCCCCC"/>
      </left>
      <right style="thick">
        <color rgb="FFCCCCCC"/>
      </right>
      <top style="medium">
        <color rgb="FFCCCCCC"/>
      </top>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style="medium">
        <color indexed="64"/>
      </left>
      <right style="medium">
        <color indexed="64"/>
      </right>
      <top/>
      <bottom/>
      <diagonal/>
    </border>
    <border>
      <left style="medium">
        <color indexed="64"/>
      </left>
      <right style="medium">
        <color indexed="64"/>
      </right>
      <top/>
      <bottom style="thin">
        <color indexed="64"/>
      </bottom>
      <diagonal/>
    </border>
  </borders>
  <cellStyleXfs count="4">
    <xf numFmtId="0" fontId="0"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505">
    <xf numFmtId="0" fontId="0" fillId="0" borderId="0" xfId="0"/>
    <xf numFmtId="0" fontId="0" fillId="0" borderId="0" xfId="0" applyAlignment="1">
      <alignment horizontal="center" vertical="center"/>
    </xf>
    <xf numFmtId="0" fontId="0" fillId="2" borderId="0" xfId="0" applyFill="1"/>
    <xf numFmtId="0" fontId="0" fillId="4" borderId="0" xfId="0" applyFill="1" applyAlignment="1">
      <alignment horizontal="center" vertical="center"/>
    </xf>
    <xf numFmtId="0" fontId="3" fillId="3" borderId="0" xfId="0" applyFont="1" applyFill="1" applyAlignment="1">
      <alignment horizontal="center" vertical="center"/>
    </xf>
    <xf numFmtId="0" fontId="0" fillId="5" borderId="0" xfId="0" applyFill="1" applyAlignment="1">
      <alignment horizontal="center" vertical="center"/>
    </xf>
    <xf numFmtId="0" fontId="0" fillId="0" borderId="0" xfId="0" applyNumberFormat="1" applyAlignment="1">
      <alignment horizontal="center" vertical="center"/>
    </xf>
    <xf numFmtId="0" fontId="1" fillId="8" borderId="0" xfId="0" applyFont="1" applyFill="1"/>
    <xf numFmtId="0" fontId="0" fillId="12" borderId="0" xfId="0" applyFill="1" applyAlignment="1">
      <alignment horizontal="center" vertical="center"/>
    </xf>
    <xf numFmtId="0" fontId="0" fillId="11" borderId="0" xfId="0" applyFill="1" applyAlignment="1">
      <alignment horizontal="center" vertical="center"/>
    </xf>
    <xf numFmtId="1" fontId="0" fillId="12" borderId="0" xfId="0" applyNumberFormat="1" applyFill="1" applyAlignment="1">
      <alignment horizontal="center" vertical="center"/>
    </xf>
    <xf numFmtId="1" fontId="0" fillId="11" borderId="0" xfId="0" applyNumberFormat="1" applyFill="1" applyAlignment="1">
      <alignment horizontal="center" vertical="center"/>
    </xf>
    <xf numFmtId="0" fontId="0" fillId="6" borderId="0" xfId="0" applyFill="1" applyAlignment="1">
      <alignment horizontal="center" vertical="center"/>
    </xf>
    <xf numFmtId="1" fontId="0" fillId="6" borderId="0" xfId="0" applyNumberFormat="1" applyFill="1" applyAlignment="1">
      <alignment horizontal="center" vertical="center"/>
    </xf>
    <xf numFmtId="0" fontId="0" fillId="15" borderId="0" xfId="0" applyFill="1" applyAlignment="1">
      <alignment horizontal="center" vertical="center"/>
    </xf>
    <xf numFmtId="1" fontId="0" fillId="15" borderId="0" xfId="0" applyNumberFormat="1" applyFill="1" applyAlignment="1">
      <alignment horizontal="center" vertical="center"/>
    </xf>
    <xf numFmtId="0" fontId="0" fillId="16" borderId="0" xfId="0" applyFill="1" applyAlignment="1">
      <alignment horizontal="center" vertical="center"/>
    </xf>
    <xf numFmtId="0" fontId="0" fillId="17" borderId="0" xfId="0" applyFill="1" applyAlignment="1">
      <alignment horizontal="center" vertical="center"/>
    </xf>
    <xf numFmtId="0" fontId="0" fillId="11" borderId="2" xfId="0" applyFill="1" applyBorder="1" applyAlignment="1">
      <alignment horizontal="center" vertical="center"/>
    </xf>
    <xf numFmtId="0" fontId="0" fillId="11" borderId="0" xfId="0" applyFill="1" applyBorder="1" applyAlignment="1">
      <alignment horizontal="center" vertical="center"/>
    </xf>
    <xf numFmtId="0" fontId="0" fillId="12" borderId="2" xfId="0" applyFill="1" applyBorder="1" applyAlignment="1">
      <alignment horizontal="center" vertical="center"/>
    </xf>
    <xf numFmtId="0" fontId="0" fillId="12" borderId="0" xfId="0" applyFill="1" applyBorder="1" applyAlignment="1">
      <alignment horizontal="center" vertical="center"/>
    </xf>
    <xf numFmtId="0" fontId="0" fillId="6" borderId="0" xfId="0" applyFill="1" applyBorder="1" applyAlignment="1">
      <alignment horizontal="center" vertical="center"/>
    </xf>
    <xf numFmtId="0" fontId="0" fillId="15" borderId="0" xfId="0" applyFill="1" applyBorder="1" applyAlignment="1">
      <alignment horizontal="center" vertical="center"/>
    </xf>
    <xf numFmtId="0" fontId="0" fillId="17" borderId="2" xfId="0" applyFill="1" applyBorder="1" applyAlignment="1">
      <alignment horizontal="center" vertical="center"/>
    </xf>
    <xf numFmtId="0" fontId="0" fillId="17" borderId="0" xfId="0" applyFill="1" applyBorder="1" applyAlignment="1">
      <alignment horizontal="center" vertical="center"/>
    </xf>
    <xf numFmtId="0" fontId="0" fillId="11" borderId="4" xfId="0" applyFill="1" applyBorder="1" applyAlignment="1">
      <alignment horizontal="center" vertical="center"/>
    </xf>
    <xf numFmtId="0" fontId="0" fillId="12" borderId="4" xfId="0" applyFill="1" applyBorder="1" applyAlignment="1">
      <alignment horizontal="center" vertical="center"/>
    </xf>
    <xf numFmtId="0" fontId="0" fillId="17" borderId="4" xfId="0" applyFill="1" applyBorder="1" applyAlignment="1">
      <alignment horizontal="center" vertical="center"/>
    </xf>
    <xf numFmtId="0" fontId="0" fillId="0" borderId="0" xfId="0" applyBorder="1" applyAlignment="1">
      <alignment horizontal="center" vertical="center"/>
    </xf>
    <xf numFmtId="0" fontId="1" fillId="7" borderId="0" xfId="0" applyFont="1" applyFill="1"/>
    <xf numFmtId="0" fontId="0" fillId="7" borderId="0" xfId="0" applyFill="1"/>
    <xf numFmtId="0" fontId="0" fillId="19" borderId="0" xfId="0" applyFill="1"/>
    <xf numFmtId="0" fontId="1" fillId="19" borderId="0" xfId="0" applyFont="1" applyFill="1"/>
    <xf numFmtId="1" fontId="0" fillId="0" borderId="0" xfId="0" applyNumberFormat="1" applyAlignment="1">
      <alignment horizontal="center" vertical="center"/>
    </xf>
    <xf numFmtId="165" fontId="0" fillId="0" borderId="0" xfId="2" applyNumberFormat="1" applyFont="1" applyAlignment="1">
      <alignment horizontal="center" vertical="center"/>
    </xf>
    <xf numFmtId="0" fontId="5" fillId="7" borderId="0" xfId="0" applyFont="1" applyFill="1"/>
    <xf numFmtId="0" fontId="0" fillId="4" borderId="0" xfId="2" applyNumberFormat="1" applyFont="1" applyFill="1" applyAlignment="1">
      <alignment horizontal="center" vertical="center"/>
    </xf>
    <xf numFmtId="0" fontId="0" fillId="4" borderId="0" xfId="0" applyNumberFormat="1" applyFill="1" applyAlignment="1">
      <alignment horizontal="center" vertical="center"/>
    </xf>
    <xf numFmtId="0" fontId="3" fillId="3" borderId="0" xfId="0" applyFont="1" applyFill="1" applyBorder="1" applyAlignment="1">
      <alignment horizontal="center" vertical="center"/>
    </xf>
    <xf numFmtId="0" fontId="0" fillId="11" borderId="0" xfId="0" applyNumberFormat="1" applyFill="1" applyBorder="1" applyAlignment="1">
      <alignment horizontal="center" vertical="center"/>
    </xf>
    <xf numFmtId="1" fontId="0" fillId="11" borderId="3" xfId="0" applyNumberFormat="1" applyFill="1" applyBorder="1" applyAlignment="1">
      <alignment horizontal="center" vertical="center"/>
    </xf>
    <xf numFmtId="1" fontId="0" fillId="12" borderId="3" xfId="0" applyNumberFormat="1" applyFill="1" applyBorder="1" applyAlignment="1">
      <alignment horizontal="center" vertical="center"/>
    </xf>
    <xf numFmtId="1" fontId="0" fillId="16" borderId="3" xfId="0" applyNumberFormat="1" applyFill="1" applyBorder="1" applyAlignment="1">
      <alignment horizontal="center" vertical="center"/>
    </xf>
    <xf numFmtId="1" fontId="0" fillId="15" borderId="3" xfId="0" applyNumberFormat="1" applyFill="1" applyBorder="1" applyAlignment="1">
      <alignment horizontal="center" vertical="center"/>
    </xf>
    <xf numFmtId="1" fontId="0" fillId="17" borderId="3" xfId="0" applyNumberFormat="1" applyFill="1" applyBorder="1" applyAlignment="1">
      <alignment horizontal="center" vertical="center"/>
    </xf>
    <xf numFmtId="1" fontId="3" fillId="3" borderId="0" xfId="0" applyNumberFormat="1" applyFont="1" applyFill="1" applyBorder="1" applyAlignment="1">
      <alignment horizontal="center" vertical="center"/>
    </xf>
    <xf numFmtId="166" fontId="0" fillId="11" borderId="0" xfId="0" applyNumberFormat="1" applyFill="1" applyBorder="1" applyAlignment="1">
      <alignment horizontal="center" vertical="center"/>
    </xf>
    <xf numFmtId="0" fontId="0" fillId="9" borderId="0" xfId="0" applyFill="1" applyBorder="1" applyAlignment="1">
      <alignment horizontal="center" vertical="center"/>
    </xf>
    <xf numFmtId="0" fontId="1" fillId="21" borderId="0" xfId="0" applyFont="1" applyFill="1"/>
    <xf numFmtId="0" fontId="1" fillId="22" borderId="0" xfId="0" applyFont="1" applyFill="1"/>
    <xf numFmtId="0" fontId="4" fillId="22" borderId="0" xfId="0" applyFont="1" applyFill="1"/>
    <xf numFmtId="0" fontId="0" fillId="20" borderId="6" xfId="0" applyFill="1" applyBorder="1" applyAlignment="1">
      <alignment horizontal="center" vertical="center"/>
    </xf>
    <xf numFmtId="0" fontId="0" fillId="20" borderId="7" xfId="0" applyFill="1" applyBorder="1" applyAlignment="1">
      <alignment horizontal="center" vertical="center"/>
    </xf>
    <xf numFmtId="0" fontId="0" fillId="9" borderId="7" xfId="0" applyFill="1" applyBorder="1" applyAlignment="1">
      <alignment horizontal="center" vertical="center"/>
    </xf>
    <xf numFmtId="0" fontId="0" fillId="24" borderId="7" xfId="0" applyFill="1" applyBorder="1" applyAlignment="1">
      <alignment horizontal="center" vertical="center"/>
    </xf>
    <xf numFmtId="0" fontId="0" fillId="24" borderId="8" xfId="0" applyFill="1" applyBorder="1" applyAlignment="1">
      <alignment horizontal="center" vertical="center"/>
    </xf>
    <xf numFmtId="0" fontId="0" fillId="20" borderId="9" xfId="0" applyFill="1" applyBorder="1" applyAlignment="1">
      <alignment horizontal="center" vertical="center"/>
    </xf>
    <xf numFmtId="0" fontId="0" fillId="20" borderId="0" xfId="0" applyFill="1" applyBorder="1" applyAlignment="1">
      <alignment horizontal="center" vertical="center"/>
    </xf>
    <xf numFmtId="0" fontId="0" fillId="24" borderId="0" xfId="0" applyFill="1" applyBorder="1" applyAlignment="1">
      <alignment horizontal="center" vertical="center"/>
    </xf>
    <xf numFmtId="0" fontId="0" fillId="24" borderId="10" xfId="0" applyFill="1" applyBorder="1" applyAlignment="1">
      <alignment horizontal="center" vertical="center"/>
    </xf>
    <xf numFmtId="0" fontId="0" fillId="21" borderId="0" xfId="0" applyFill="1" applyBorder="1" applyAlignment="1">
      <alignment horizontal="center" vertical="center"/>
    </xf>
    <xf numFmtId="0" fontId="0" fillId="23" borderId="9" xfId="0" applyFill="1" applyBorder="1" applyAlignment="1">
      <alignment horizontal="center" vertical="center"/>
    </xf>
    <xf numFmtId="0" fontId="0" fillId="23" borderId="0" xfId="0" applyFill="1" applyBorder="1" applyAlignment="1">
      <alignment horizontal="center" vertical="center"/>
    </xf>
    <xf numFmtId="0" fontId="0" fillId="21" borderId="14" xfId="0" applyFill="1" applyBorder="1" applyAlignment="1">
      <alignment horizontal="center" vertical="center"/>
    </xf>
    <xf numFmtId="0" fontId="0" fillId="22" borderId="0" xfId="0" applyFill="1" applyBorder="1" applyAlignment="1">
      <alignment horizontal="center" vertical="center"/>
    </xf>
    <xf numFmtId="0" fontId="0" fillId="10" borderId="0" xfId="0" applyFill="1" applyBorder="1" applyAlignment="1">
      <alignment horizontal="center" vertical="center"/>
    </xf>
    <xf numFmtId="0" fontId="0" fillId="23" borderId="10" xfId="0" applyFill="1" applyBorder="1" applyAlignment="1">
      <alignment horizontal="center" vertical="center"/>
    </xf>
    <xf numFmtId="0" fontId="0" fillId="23" borderId="11" xfId="0" applyFill="1" applyBorder="1" applyAlignment="1">
      <alignment horizontal="center" vertical="center"/>
    </xf>
    <xf numFmtId="0" fontId="0" fillId="23" borderId="12" xfId="0" applyFill="1" applyBorder="1" applyAlignment="1">
      <alignment horizontal="center" vertical="center"/>
    </xf>
    <xf numFmtId="0" fontId="0" fillId="22" borderId="12" xfId="0" applyFill="1" applyBorder="1" applyAlignment="1">
      <alignment horizontal="center" vertical="center"/>
    </xf>
    <xf numFmtId="0" fontId="0" fillId="10" borderId="12" xfId="0" applyFill="1" applyBorder="1" applyAlignment="1">
      <alignment horizontal="center" vertical="center"/>
    </xf>
    <xf numFmtId="0" fontId="0" fillId="23" borderId="13" xfId="0" applyFill="1" applyBorder="1" applyAlignment="1">
      <alignment horizontal="center" vertical="center"/>
    </xf>
    <xf numFmtId="0" fontId="0" fillId="24" borderId="0" xfId="0" applyFill="1"/>
    <xf numFmtId="0" fontId="3" fillId="3" borderId="0" xfId="0" applyFont="1" applyFill="1" applyBorder="1" applyAlignment="1">
      <alignment horizontal="left" vertical="top"/>
    </xf>
    <xf numFmtId="1" fontId="0" fillId="4" borderId="0" xfId="0" applyNumberFormat="1" applyFill="1" applyAlignment="1">
      <alignment horizontal="center" vertical="center"/>
    </xf>
    <xf numFmtId="0" fontId="0" fillId="18" borderId="2" xfId="0" applyFill="1" applyBorder="1" applyAlignment="1">
      <alignment horizontal="center" vertical="center"/>
    </xf>
    <xf numFmtId="0" fontId="0" fillId="18" borderId="4" xfId="0" applyFill="1" applyBorder="1" applyAlignment="1">
      <alignment horizontal="center" vertical="center"/>
    </xf>
    <xf numFmtId="0" fontId="0" fillId="14" borderId="2" xfId="0" applyFill="1" applyBorder="1" applyAlignment="1">
      <alignment horizontal="center" vertical="center"/>
    </xf>
    <xf numFmtId="0" fontId="0" fillId="14" borderId="4" xfId="0" applyFill="1" applyBorder="1" applyAlignment="1">
      <alignment horizontal="center" vertical="center"/>
    </xf>
    <xf numFmtId="166" fontId="0" fillId="14" borderId="2" xfId="0" applyNumberFormat="1" applyFill="1" applyBorder="1" applyAlignment="1">
      <alignment horizontal="center" vertical="center"/>
    </xf>
    <xf numFmtId="0" fontId="1" fillId="8" borderId="5" xfId="0" applyFont="1" applyFill="1" applyBorder="1"/>
    <xf numFmtId="0" fontId="0" fillId="25" borderId="0" xfId="0" applyFill="1" applyAlignment="1">
      <alignment horizontal="center" vertical="center"/>
    </xf>
    <xf numFmtId="0" fontId="0" fillId="12" borderId="5" xfId="0" applyFill="1" applyBorder="1" applyAlignment="1">
      <alignment horizontal="center" vertical="center"/>
    </xf>
    <xf numFmtId="0" fontId="0" fillId="26" borderId="1" xfId="0" applyFill="1" applyBorder="1" applyAlignment="1">
      <alignment horizontal="center" vertical="center"/>
    </xf>
    <xf numFmtId="0" fontId="0" fillId="26" borderId="5" xfId="0" applyFill="1" applyBorder="1" applyAlignment="1">
      <alignment horizontal="center" vertical="center"/>
    </xf>
    <xf numFmtId="0" fontId="0" fillId="10" borderId="1" xfId="0" applyFill="1" applyBorder="1" applyAlignment="1">
      <alignment horizontal="center" vertical="center"/>
    </xf>
    <xf numFmtId="0" fontId="0" fillId="10" borderId="5" xfId="0" applyFill="1" applyBorder="1" applyAlignment="1">
      <alignment horizontal="center" vertical="center"/>
    </xf>
    <xf numFmtId="0" fontId="0" fillId="8" borderId="1" xfId="0" applyFill="1" applyBorder="1" applyAlignment="1">
      <alignment horizontal="center" vertical="center"/>
    </xf>
    <xf numFmtId="0" fontId="0" fillId="8" borderId="5" xfId="0" applyFill="1" applyBorder="1" applyAlignment="1">
      <alignment horizontal="center" vertical="center"/>
    </xf>
    <xf numFmtId="0" fontId="0" fillId="23" borderId="1" xfId="0" applyFill="1" applyBorder="1" applyAlignment="1">
      <alignment horizontal="center" vertical="center"/>
    </xf>
    <xf numFmtId="0" fontId="0" fillId="23" borderId="5" xfId="0" applyFill="1" applyBorder="1" applyAlignment="1">
      <alignment horizontal="center" vertical="center"/>
    </xf>
    <xf numFmtId="166" fontId="0" fillId="18" borderId="0" xfId="0" applyNumberFormat="1" applyFill="1" applyAlignment="1">
      <alignment horizontal="center" vertical="center"/>
    </xf>
    <xf numFmtId="1" fontId="0" fillId="5" borderId="0" xfId="0" applyNumberFormat="1" applyFill="1" applyAlignment="1">
      <alignment horizontal="center" vertical="center"/>
    </xf>
    <xf numFmtId="0" fontId="7" fillId="3" borderId="0" xfId="0" applyFont="1" applyFill="1" applyBorder="1" applyAlignment="1">
      <alignment horizontal="left" vertical="top"/>
    </xf>
    <xf numFmtId="0" fontId="8" fillId="21" borderId="0" xfId="0" applyFont="1" applyFill="1"/>
    <xf numFmtId="0" fontId="1" fillId="25" borderId="5" xfId="0" applyFont="1" applyFill="1" applyBorder="1" applyAlignment="1">
      <alignment horizontal="left" vertical="top"/>
    </xf>
    <xf numFmtId="0" fontId="0" fillId="25" borderId="5" xfId="0" applyFill="1" applyBorder="1" applyAlignment="1">
      <alignment horizontal="left" vertical="top"/>
    </xf>
    <xf numFmtId="2" fontId="0" fillId="18" borderId="0" xfId="0" applyNumberFormat="1" applyFill="1" applyAlignment="1">
      <alignment horizontal="center" vertical="center"/>
    </xf>
    <xf numFmtId="164" fontId="0" fillId="0" borderId="0" xfId="2" applyFont="1"/>
    <xf numFmtId="0" fontId="6" fillId="0" borderId="0" xfId="0" applyFont="1"/>
    <xf numFmtId="0" fontId="0" fillId="28" borderId="0" xfId="0" applyFill="1" applyAlignment="1">
      <alignment horizontal="center" vertical="center"/>
    </xf>
    <xf numFmtId="0" fontId="6" fillId="0" borderId="0" xfId="0" applyFont="1" applyBorder="1" applyAlignment="1">
      <alignment horizontal="center" vertical="center"/>
    </xf>
    <xf numFmtId="0" fontId="0" fillId="28" borderId="0" xfId="0" applyNumberFormat="1" applyFill="1" applyBorder="1" applyAlignment="1">
      <alignment horizontal="center" vertical="center"/>
    </xf>
    <xf numFmtId="9" fontId="0" fillId="31" borderId="0" xfId="1" applyFont="1" applyFill="1" applyAlignment="1">
      <alignment horizontal="center" vertical="center"/>
    </xf>
    <xf numFmtId="1" fontId="0" fillId="31" borderId="0" xfId="0" applyNumberFormat="1" applyFill="1" applyAlignment="1">
      <alignment horizontal="center" vertical="center"/>
    </xf>
    <xf numFmtId="0" fontId="0" fillId="28" borderId="0" xfId="0" applyFill="1"/>
    <xf numFmtId="165" fontId="0" fillId="32" borderId="19" xfId="2" applyNumberFormat="1" applyFont="1" applyFill="1" applyBorder="1" applyAlignment="1">
      <alignment horizontal="center" vertical="center"/>
    </xf>
    <xf numFmtId="0" fontId="0" fillId="9" borderId="0" xfId="0" applyFill="1" applyAlignment="1">
      <alignment horizontal="center" vertical="center"/>
    </xf>
    <xf numFmtId="1" fontId="0" fillId="9" borderId="0" xfId="0" applyNumberFormat="1" applyFill="1" applyBorder="1" applyAlignment="1">
      <alignment horizontal="center" vertical="center"/>
    </xf>
    <xf numFmtId="0" fontId="0" fillId="33" borderId="0" xfId="0" applyFill="1" applyBorder="1" applyAlignment="1">
      <alignment horizontal="center" vertical="center"/>
    </xf>
    <xf numFmtId="0" fontId="0" fillId="28" borderId="0" xfId="0" applyFill="1" applyBorder="1"/>
    <xf numFmtId="0" fontId="0" fillId="13" borderId="0" xfId="0" applyFill="1"/>
    <xf numFmtId="0" fontId="0" fillId="9" borderId="0" xfId="0" applyFill="1"/>
    <xf numFmtId="0" fontId="0" fillId="4" borderId="20" xfId="0" applyFill="1" applyBorder="1" applyAlignment="1">
      <alignment horizontal="center" vertical="center"/>
    </xf>
    <xf numFmtId="0" fontId="0" fillId="5" borderId="20" xfId="0" applyFill="1" applyBorder="1" applyAlignment="1">
      <alignment horizontal="center" vertical="center"/>
    </xf>
    <xf numFmtId="0" fontId="3" fillId="3" borderId="22" xfId="0" applyFont="1" applyFill="1" applyBorder="1" applyAlignment="1">
      <alignment horizontal="center" vertical="center"/>
    </xf>
    <xf numFmtId="0" fontId="3" fillId="3" borderId="23" xfId="0" applyFont="1" applyFill="1" applyBorder="1" applyAlignment="1">
      <alignment horizontal="center" vertical="center"/>
    </xf>
    <xf numFmtId="0" fontId="3" fillId="3" borderId="24" xfId="0" applyFont="1" applyFill="1" applyBorder="1" applyAlignment="1">
      <alignment horizontal="center" vertical="center"/>
    </xf>
    <xf numFmtId="0" fontId="0" fillId="4" borderId="21" xfId="0" applyFill="1" applyBorder="1" applyAlignment="1">
      <alignment horizontal="center" vertical="center"/>
    </xf>
    <xf numFmtId="0" fontId="0" fillId="4" borderId="25" xfId="0" applyFill="1" applyBorder="1" applyAlignment="1">
      <alignment horizontal="center" vertical="center"/>
    </xf>
    <xf numFmtId="0" fontId="0" fillId="5" borderId="21" xfId="0" applyFill="1" applyBorder="1" applyAlignment="1">
      <alignment horizontal="center" vertical="center"/>
    </xf>
    <xf numFmtId="0" fontId="0" fillId="5" borderId="25" xfId="0" applyFill="1" applyBorder="1" applyAlignment="1">
      <alignment horizontal="center" vertical="center"/>
    </xf>
    <xf numFmtId="0" fontId="0" fillId="5" borderId="26" xfId="0" applyFill="1" applyBorder="1" applyAlignment="1">
      <alignment horizontal="center" vertical="center"/>
    </xf>
    <xf numFmtId="0" fontId="0" fillId="5" borderId="27" xfId="0" applyFill="1" applyBorder="1" applyAlignment="1">
      <alignment horizontal="center" vertical="center"/>
    </xf>
    <xf numFmtId="0" fontId="0" fillId="5" borderId="28" xfId="0" applyFill="1" applyBorder="1" applyAlignment="1">
      <alignment horizontal="center" vertical="center"/>
    </xf>
    <xf numFmtId="0" fontId="3" fillId="3" borderId="29" xfId="0" applyFont="1" applyFill="1" applyBorder="1" applyAlignment="1">
      <alignment horizontal="center" vertical="center"/>
    </xf>
    <xf numFmtId="0" fontId="3" fillId="3" borderId="18" xfId="0" applyFont="1" applyFill="1" applyBorder="1" applyAlignment="1">
      <alignment horizontal="center" vertical="center"/>
    </xf>
    <xf numFmtId="0" fontId="0" fillId="31" borderId="0" xfId="0" applyFill="1" applyBorder="1" applyAlignment="1">
      <alignment horizontal="center" vertical="center"/>
    </xf>
    <xf numFmtId="165" fontId="0" fillId="4" borderId="0" xfId="2" applyNumberFormat="1" applyFont="1" applyFill="1" applyBorder="1" applyAlignment="1">
      <alignment horizontal="center" vertical="center"/>
    </xf>
    <xf numFmtId="165" fontId="0" fillId="4" borderId="30" xfId="2" applyNumberFormat="1" applyFont="1" applyFill="1" applyBorder="1" applyAlignment="1">
      <alignment horizontal="center" vertical="center"/>
    </xf>
    <xf numFmtId="0" fontId="0" fillId="32" borderId="0" xfId="0" applyFill="1" applyBorder="1" applyAlignment="1">
      <alignment horizontal="center" vertical="center"/>
    </xf>
    <xf numFmtId="165" fontId="0" fillId="5" borderId="0" xfId="2" applyNumberFormat="1" applyFont="1" applyFill="1" applyBorder="1" applyAlignment="1">
      <alignment horizontal="center" vertical="center"/>
    </xf>
    <xf numFmtId="165" fontId="0" fillId="5" borderId="30" xfId="2" applyNumberFormat="1" applyFont="1" applyFill="1" applyBorder="1" applyAlignment="1">
      <alignment horizontal="center" vertical="center"/>
    </xf>
    <xf numFmtId="0" fontId="0" fillId="31" borderId="31" xfId="0" applyFill="1" applyBorder="1" applyAlignment="1">
      <alignment horizontal="center" vertical="center"/>
    </xf>
    <xf numFmtId="165" fontId="0" fillId="5" borderId="31" xfId="2" applyNumberFormat="1" applyFont="1" applyFill="1" applyBorder="1" applyAlignment="1">
      <alignment horizontal="center" vertical="center"/>
    </xf>
    <xf numFmtId="165" fontId="0" fillId="5" borderId="17" xfId="2" applyNumberFormat="1" applyFont="1" applyFill="1" applyBorder="1" applyAlignment="1">
      <alignment horizontal="center" vertical="center"/>
    </xf>
    <xf numFmtId="0" fontId="9" fillId="0" borderId="0" xfId="0" applyFont="1"/>
    <xf numFmtId="0" fontId="7" fillId="3" borderId="0" xfId="0" applyFont="1" applyFill="1" applyBorder="1" applyAlignment="1">
      <alignment horizontal="center" vertical="center"/>
    </xf>
    <xf numFmtId="0" fontId="3" fillId="3" borderId="6" xfId="0" applyFont="1" applyFill="1" applyBorder="1" applyAlignment="1">
      <alignment horizontal="center" vertical="center"/>
    </xf>
    <xf numFmtId="0" fontId="3" fillId="3" borderId="8" xfId="0" applyFont="1" applyFill="1" applyBorder="1" applyAlignment="1">
      <alignment horizontal="center" vertical="center"/>
    </xf>
    <xf numFmtId="0" fontId="7" fillId="3" borderId="6" xfId="0" applyFont="1" applyFill="1" applyBorder="1" applyAlignment="1">
      <alignment horizontal="center" vertical="center"/>
    </xf>
    <xf numFmtId="0" fontId="6" fillId="31" borderId="7" xfId="0" applyFont="1" applyFill="1" applyBorder="1" applyAlignment="1">
      <alignment horizontal="center" vertical="center"/>
    </xf>
    <xf numFmtId="0" fontId="7" fillId="3" borderId="8" xfId="0" applyFont="1" applyFill="1" applyBorder="1" applyAlignment="1">
      <alignment horizontal="center" vertical="center"/>
    </xf>
    <xf numFmtId="0" fontId="7" fillId="3" borderId="11" xfId="0" applyFont="1" applyFill="1" applyBorder="1" applyAlignment="1">
      <alignment horizontal="center" vertical="center"/>
    </xf>
    <xf numFmtId="0" fontId="6" fillId="4" borderId="12" xfId="0" applyFont="1" applyFill="1" applyBorder="1" applyAlignment="1">
      <alignment horizontal="center" vertical="center"/>
    </xf>
    <xf numFmtId="0" fontId="7" fillId="3" borderId="13" xfId="0" applyFont="1" applyFill="1" applyBorder="1" applyAlignment="1">
      <alignment horizontal="center" vertical="center"/>
    </xf>
    <xf numFmtId="165" fontId="6" fillId="13" borderId="0" xfId="0" applyNumberFormat="1" applyFont="1" applyFill="1" applyBorder="1" applyAlignment="1">
      <alignment horizontal="center" vertical="center"/>
    </xf>
    <xf numFmtId="9" fontId="6" fillId="13" borderId="0" xfId="1" applyFont="1" applyFill="1" applyBorder="1" applyAlignment="1">
      <alignment horizontal="center" vertical="center"/>
    </xf>
    <xf numFmtId="165" fontId="6" fillId="11" borderId="0" xfId="0" applyNumberFormat="1" applyFont="1" applyFill="1" applyBorder="1" applyAlignment="1">
      <alignment horizontal="center" vertical="center"/>
    </xf>
    <xf numFmtId="9" fontId="6" fillId="11" borderId="0" xfId="1" applyFont="1" applyFill="1" applyBorder="1" applyAlignment="1">
      <alignment horizontal="center" vertical="center"/>
    </xf>
    <xf numFmtId="0" fontId="6" fillId="28" borderId="1" xfId="0" applyFont="1" applyFill="1" applyBorder="1" applyAlignment="1">
      <alignment horizontal="center" vertical="center"/>
    </xf>
    <xf numFmtId="0" fontId="6" fillId="31" borderId="0" xfId="0" applyFont="1" applyFill="1" applyBorder="1" applyAlignment="1">
      <alignment horizontal="center" vertical="center"/>
    </xf>
    <xf numFmtId="165" fontId="6" fillId="13" borderId="10" xfId="0" applyNumberFormat="1" applyFont="1" applyFill="1" applyBorder="1" applyAlignment="1">
      <alignment horizontal="center" vertical="center"/>
    </xf>
    <xf numFmtId="165" fontId="6" fillId="11" borderId="10" xfId="0" applyNumberFormat="1" applyFont="1" applyFill="1" applyBorder="1" applyAlignment="1">
      <alignment horizontal="center" vertical="center"/>
    </xf>
    <xf numFmtId="0" fontId="6" fillId="0" borderId="30" xfId="0" applyFont="1" applyBorder="1" applyAlignment="1">
      <alignment horizontal="center" vertical="center"/>
    </xf>
    <xf numFmtId="0" fontId="6" fillId="4" borderId="30" xfId="0" applyFont="1" applyFill="1" applyBorder="1" applyAlignment="1">
      <alignment horizontal="center" vertical="center"/>
    </xf>
    <xf numFmtId="0" fontId="6" fillId="5" borderId="30" xfId="0" applyFont="1" applyFill="1" applyBorder="1" applyAlignment="1">
      <alignment horizontal="center" vertical="center"/>
    </xf>
    <xf numFmtId="0" fontId="6" fillId="4" borderId="9" xfId="0" applyFont="1" applyFill="1" applyBorder="1" applyAlignment="1">
      <alignment horizontal="center" vertical="center"/>
    </xf>
    <xf numFmtId="0" fontId="6" fillId="5" borderId="11" xfId="0" applyFont="1" applyFill="1" applyBorder="1" applyAlignment="1">
      <alignment horizontal="center" vertical="center"/>
    </xf>
    <xf numFmtId="0" fontId="3" fillId="3" borderId="33" xfId="0" applyFont="1" applyFill="1" applyBorder="1" applyAlignment="1">
      <alignment horizontal="center" vertical="center"/>
    </xf>
    <xf numFmtId="165" fontId="6" fillId="13" borderId="30" xfId="0" applyNumberFormat="1" applyFont="1" applyFill="1" applyBorder="1" applyAlignment="1">
      <alignment horizontal="center" vertical="center"/>
    </xf>
    <xf numFmtId="165" fontId="6" fillId="11" borderId="34" xfId="0" applyNumberFormat="1" applyFont="1" applyFill="1" applyBorder="1" applyAlignment="1">
      <alignment horizontal="center" vertical="center"/>
    </xf>
    <xf numFmtId="0" fontId="6" fillId="5" borderId="9" xfId="0" applyFont="1" applyFill="1" applyBorder="1" applyAlignment="1">
      <alignment horizontal="center" vertical="center"/>
    </xf>
    <xf numFmtId="0" fontId="6" fillId="4" borderId="11" xfId="0" applyFont="1" applyFill="1" applyBorder="1" applyAlignment="1">
      <alignment horizontal="center" vertical="center"/>
    </xf>
    <xf numFmtId="0" fontId="6" fillId="5" borderId="34" xfId="0" applyFont="1" applyFill="1" applyBorder="1" applyAlignment="1">
      <alignment horizontal="center" vertical="center"/>
    </xf>
    <xf numFmtId="0" fontId="3" fillId="3" borderId="35" xfId="0" applyFont="1" applyFill="1" applyBorder="1" applyAlignment="1">
      <alignment horizontal="center" vertical="center"/>
    </xf>
    <xf numFmtId="0" fontId="6" fillId="4" borderId="36" xfId="0" applyFont="1" applyFill="1" applyBorder="1" applyAlignment="1">
      <alignment horizontal="center" vertical="center"/>
    </xf>
    <xf numFmtId="0" fontId="6" fillId="5" borderId="37" xfId="0" applyFont="1" applyFill="1" applyBorder="1" applyAlignment="1">
      <alignment horizontal="center" vertical="center"/>
    </xf>
    <xf numFmtId="165" fontId="6" fillId="11" borderId="30" xfId="0" applyNumberFormat="1" applyFont="1" applyFill="1" applyBorder="1" applyAlignment="1">
      <alignment horizontal="center" vertical="center"/>
    </xf>
    <xf numFmtId="0" fontId="6" fillId="4" borderId="34" xfId="0" applyFont="1" applyFill="1" applyBorder="1" applyAlignment="1">
      <alignment horizontal="center" vertical="center"/>
    </xf>
    <xf numFmtId="165" fontId="6" fillId="13" borderId="34" xfId="0" applyNumberFormat="1" applyFont="1" applyFill="1" applyBorder="1" applyAlignment="1">
      <alignment horizontal="center" vertical="center"/>
    </xf>
    <xf numFmtId="0" fontId="0" fillId="4" borderId="38" xfId="0" applyFill="1" applyBorder="1" applyAlignment="1">
      <alignment horizontal="center" vertical="center"/>
    </xf>
    <xf numFmtId="0" fontId="3" fillId="3" borderId="32" xfId="0" applyFont="1" applyFill="1" applyBorder="1" applyAlignment="1">
      <alignment horizontal="center" vertical="center"/>
    </xf>
    <xf numFmtId="0" fontId="3" fillId="3" borderId="39" xfId="0" applyFont="1" applyFill="1" applyBorder="1" applyAlignment="1">
      <alignment horizontal="center" vertical="center"/>
    </xf>
    <xf numFmtId="0" fontId="0" fillId="5" borderId="40" xfId="0" applyFill="1" applyBorder="1" applyAlignment="1">
      <alignment horizontal="center" vertical="center"/>
    </xf>
    <xf numFmtId="0" fontId="3" fillId="3" borderId="41" xfId="0" applyFont="1" applyFill="1" applyBorder="1" applyAlignment="1">
      <alignment horizontal="center" vertical="center"/>
    </xf>
    <xf numFmtId="0" fontId="3" fillId="3" borderId="42" xfId="0" applyFont="1" applyFill="1" applyBorder="1" applyAlignment="1">
      <alignment horizontal="center" vertical="center"/>
    </xf>
    <xf numFmtId="0" fontId="6" fillId="35" borderId="10" xfId="0" applyFont="1" applyFill="1" applyBorder="1" applyAlignment="1">
      <alignment horizontal="center" vertical="center"/>
    </xf>
    <xf numFmtId="0" fontId="6" fillId="36" borderId="13" xfId="0" applyFont="1" applyFill="1" applyBorder="1" applyAlignment="1">
      <alignment horizontal="center" vertical="center"/>
    </xf>
    <xf numFmtId="0" fontId="6" fillId="28" borderId="43" xfId="0" applyFont="1" applyFill="1" applyBorder="1"/>
    <xf numFmtId="0" fontId="6" fillId="25" borderId="44" xfId="0" applyFont="1" applyFill="1" applyBorder="1"/>
    <xf numFmtId="165" fontId="0" fillId="5" borderId="20" xfId="0" applyNumberFormat="1" applyFill="1" applyBorder="1" applyAlignment="1">
      <alignment horizontal="center" vertical="center"/>
    </xf>
    <xf numFmtId="165" fontId="0" fillId="4" borderId="20" xfId="0" applyNumberFormat="1" applyFill="1" applyBorder="1" applyAlignment="1">
      <alignment horizontal="center" vertical="center"/>
    </xf>
    <xf numFmtId="165" fontId="0" fillId="4" borderId="25" xfId="0" applyNumberFormat="1" applyFill="1" applyBorder="1" applyAlignment="1">
      <alignment horizontal="center" vertical="center"/>
    </xf>
    <xf numFmtId="165" fontId="0" fillId="5" borderId="25" xfId="0" applyNumberFormat="1" applyFill="1" applyBorder="1" applyAlignment="1">
      <alignment horizontal="center" vertical="center"/>
    </xf>
    <xf numFmtId="165" fontId="0" fillId="5" borderId="27" xfId="0" applyNumberFormat="1" applyFill="1" applyBorder="1" applyAlignment="1">
      <alignment horizontal="center" vertical="center"/>
    </xf>
    <xf numFmtId="165" fontId="0" fillId="5" borderId="28" xfId="0" applyNumberFormat="1" applyFill="1" applyBorder="1" applyAlignment="1">
      <alignment horizontal="center" vertical="center"/>
    </xf>
    <xf numFmtId="0" fontId="0" fillId="0" borderId="0" xfId="0" applyFont="1"/>
    <xf numFmtId="0" fontId="6" fillId="28" borderId="46" xfId="0" applyFont="1" applyFill="1" applyBorder="1" applyAlignment="1">
      <alignment horizontal="center" vertical="center"/>
    </xf>
    <xf numFmtId="0" fontId="6" fillId="0" borderId="9" xfId="0" applyFont="1" applyBorder="1" applyAlignment="1">
      <alignment horizontal="center" vertical="center"/>
    </xf>
    <xf numFmtId="0" fontId="6" fillId="3" borderId="6" xfId="0" applyFont="1" applyFill="1" applyBorder="1" applyAlignment="1">
      <alignment horizontal="center" vertical="center"/>
    </xf>
    <xf numFmtId="0" fontId="6" fillId="3" borderId="8" xfId="0" applyFont="1" applyFill="1" applyBorder="1" applyAlignment="1">
      <alignment horizontal="center" vertical="center"/>
    </xf>
    <xf numFmtId="0" fontId="6" fillId="3" borderId="7" xfId="0" applyFont="1" applyFill="1" applyBorder="1" applyAlignment="1">
      <alignment horizontal="center" vertical="center"/>
    </xf>
    <xf numFmtId="0" fontId="6" fillId="28" borderId="46" xfId="0" quotePrefix="1" applyFont="1" applyFill="1" applyBorder="1" applyAlignment="1">
      <alignment horizontal="center" vertical="center"/>
    </xf>
    <xf numFmtId="0" fontId="6" fillId="28" borderId="36" xfId="0" quotePrefix="1" applyFont="1" applyFill="1" applyBorder="1" applyAlignment="1">
      <alignment horizontal="center" vertical="center"/>
    </xf>
    <xf numFmtId="165" fontId="6" fillId="11" borderId="30" xfId="0" quotePrefix="1" applyNumberFormat="1" applyFont="1" applyFill="1" applyBorder="1" applyAlignment="1">
      <alignment horizontal="center" vertical="center"/>
    </xf>
    <xf numFmtId="165" fontId="6" fillId="13" borderId="30" xfId="0" quotePrefix="1" applyNumberFormat="1" applyFont="1" applyFill="1" applyBorder="1" applyAlignment="1">
      <alignment horizontal="center" vertical="center"/>
    </xf>
    <xf numFmtId="0" fontId="0" fillId="28" borderId="30" xfId="0" applyFill="1" applyBorder="1" applyAlignment="1">
      <alignment horizontal="center" vertical="center"/>
    </xf>
    <xf numFmtId="165" fontId="0" fillId="28" borderId="30" xfId="0" applyNumberFormat="1" applyFill="1" applyBorder="1" applyAlignment="1">
      <alignment horizontal="center" vertical="center"/>
    </xf>
    <xf numFmtId="0" fontId="0" fillId="5" borderId="47" xfId="0" applyFill="1" applyBorder="1" applyAlignment="1">
      <alignment horizontal="center" vertical="center"/>
    </xf>
    <xf numFmtId="0" fontId="0" fillId="32" borderId="12" xfId="0" applyFill="1" applyBorder="1" applyAlignment="1">
      <alignment horizontal="center" vertical="center"/>
    </xf>
    <xf numFmtId="165" fontId="0" fillId="5" borderId="12" xfId="2" applyNumberFormat="1" applyFont="1" applyFill="1" applyBorder="1" applyAlignment="1">
      <alignment horizontal="center" vertical="center"/>
    </xf>
    <xf numFmtId="165" fontId="0" fillId="5" borderId="34" xfId="2" applyNumberFormat="1" applyFont="1" applyFill="1" applyBorder="1" applyAlignment="1">
      <alignment horizontal="center" vertical="center"/>
    </xf>
    <xf numFmtId="0" fontId="0" fillId="4" borderId="47" xfId="0" applyFill="1" applyBorder="1" applyAlignment="1">
      <alignment horizontal="center" vertical="center"/>
    </xf>
    <xf numFmtId="0" fontId="0" fillId="4" borderId="26" xfId="0" applyFill="1" applyBorder="1" applyAlignment="1">
      <alignment horizontal="center" vertical="center"/>
    </xf>
    <xf numFmtId="0" fontId="0" fillId="32" borderId="31" xfId="0" applyFill="1" applyBorder="1" applyAlignment="1">
      <alignment horizontal="center" vertical="center"/>
    </xf>
    <xf numFmtId="165" fontId="0" fillId="4" borderId="31" xfId="2" applyNumberFormat="1" applyFont="1" applyFill="1" applyBorder="1" applyAlignment="1">
      <alignment horizontal="center" vertical="center"/>
    </xf>
    <xf numFmtId="165" fontId="0" fillId="4" borderId="17" xfId="2" applyNumberFormat="1" applyFont="1" applyFill="1" applyBorder="1" applyAlignment="1">
      <alignment horizontal="center" vertical="center"/>
    </xf>
    <xf numFmtId="0" fontId="0" fillId="28" borderId="31" xfId="0" applyFill="1" applyBorder="1" applyAlignment="1">
      <alignment horizontal="center" vertical="center"/>
    </xf>
    <xf numFmtId="0" fontId="0" fillId="5" borderId="48" xfId="0" applyFill="1" applyBorder="1" applyAlignment="1">
      <alignment horizontal="center" vertical="center"/>
    </xf>
    <xf numFmtId="0" fontId="0" fillId="5" borderId="49" xfId="0" applyFill="1" applyBorder="1" applyAlignment="1">
      <alignment horizontal="center" vertical="center"/>
    </xf>
    <xf numFmtId="165" fontId="0" fillId="28" borderId="34" xfId="0" applyNumberFormat="1" applyFill="1" applyBorder="1" applyAlignment="1">
      <alignment horizontal="center" vertical="center"/>
    </xf>
    <xf numFmtId="0" fontId="0" fillId="4" borderId="48" xfId="0" applyFill="1" applyBorder="1" applyAlignment="1">
      <alignment horizontal="center" vertical="center"/>
    </xf>
    <xf numFmtId="0" fontId="0" fillId="4" borderId="49" xfId="0" applyFill="1" applyBorder="1" applyAlignment="1">
      <alignment horizontal="center" vertical="center"/>
    </xf>
    <xf numFmtId="165" fontId="0" fillId="28" borderId="17" xfId="0" applyNumberFormat="1" applyFill="1" applyBorder="1" applyAlignment="1">
      <alignment horizontal="center" vertical="center"/>
    </xf>
    <xf numFmtId="0" fontId="0" fillId="4" borderId="27" xfId="0" applyFill="1" applyBorder="1" applyAlignment="1">
      <alignment horizontal="center" vertical="center"/>
    </xf>
    <xf numFmtId="0" fontId="0" fillId="4" borderId="28" xfId="0" applyFill="1" applyBorder="1" applyAlignment="1">
      <alignment horizontal="center" vertical="center"/>
    </xf>
    <xf numFmtId="0" fontId="0" fillId="28" borderId="34" xfId="0" applyFill="1" applyBorder="1" applyAlignment="1">
      <alignment horizontal="center" vertical="center"/>
    </xf>
    <xf numFmtId="165" fontId="0" fillId="5" borderId="48" xfId="0" applyNumberFormat="1" applyFill="1" applyBorder="1" applyAlignment="1">
      <alignment horizontal="center" vertical="center"/>
    </xf>
    <xf numFmtId="165" fontId="0" fillId="5" borderId="49" xfId="0" applyNumberFormat="1" applyFill="1" applyBorder="1" applyAlignment="1">
      <alignment horizontal="center" vertical="center"/>
    </xf>
    <xf numFmtId="165" fontId="0" fillId="4" borderId="48" xfId="0" applyNumberFormat="1" applyFill="1" applyBorder="1" applyAlignment="1">
      <alignment horizontal="center" vertical="center"/>
    </xf>
    <xf numFmtId="165" fontId="0" fillId="4" borderId="49" xfId="0" applyNumberFormat="1" applyFill="1" applyBorder="1" applyAlignment="1">
      <alignment horizontal="center" vertical="center"/>
    </xf>
    <xf numFmtId="0" fontId="0" fillId="28" borderId="17" xfId="0" applyFill="1" applyBorder="1" applyAlignment="1">
      <alignment horizontal="center" vertical="center"/>
    </xf>
    <xf numFmtId="165" fontId="0" fillId="4" borderId="27" xfId="0" applyNumberFormat="1" applyFill="1" applyBorder="1" applyAlignment="1">
      <alignment horizontal="center" vertical="center"/>
    </xf>
    <xf numFmtId="165" fontId="0" fillId="4" borderId="28" xfId="0" applyNumberFormat="1" applyFill="1" applyBorder="1" applyAlignment="1">
      <alignment horizontal="center" vertical="center"/>
    </xf>
    <xf numFmtId="0" fontId="0" fillId="28" borderId="50" xfId="0" applyFill="1" applyBorder="1"/>
    <xf numFmtId="0" fontId="0" fillId="10" borderId="50" xfId="0" applyFill="1" applyBorder="1"/>
    <xf numFmtId="165" fontId="0" fillId="5" borderId="52" xfId="2" applyNumberFormat="1" applyFont="1" applyFill="1" applyBorder="1" applyAlignment="1">
      <alignment horizontal="center" vertical="center"/>
    </xf>
    <xf numFmtId="0" fontId="3" fillId="3" borderId="54" xfId="0" applyFont="1" applyFill="1" applyBorder="1" applyAlignment="1">
      <alignment horizontal="center" vertical="center"/>
    </xf>
    <xf numFmtId="0" fontId="3" fillId="3" borderId="21" xfId="0" applyFont="1" applyFill="1" applyBorder="1" applyAlignment="1">
      <alignment horizontal="center" vertical="center"/>
    </xf>
    <xf numFmtId="9" fontId="0" fillId="5" borderId="0" xfId="1" applyFont="1" applyFill="1" applyBorder="1" applyAlignment="1">
      <alignment horizontal="center" vertical="center"/>
    </xf>
    <xf numFmtId="0" fontId="11" fillId="0" borderId="0" xfId="0" applyFont="1"/>
    <xf numFmtId="0" fontId="0" fillId="29" borderId="21" xfId="0" applyFill="1" applyBorder="1"/>
    <xf numFmtId="0" fontId="0" fillId="29" borderId="0" xfId="0" applyFill="1" applyBorder="1"/>
    <xf numFmtId="0" fontId="0" fillId="29" borderId="52" xfId="0" applyFill="1" applyBorder="1"/>
    <xf numFmtId="0" fontId="0" fillId="29" borderId="26" xfId="0" applyFill="1" applyBorder="1"/>
    <xf numFmtId="0" fontId="0" fillId="29" borderId="31" xfId="0" applyFill="1" applyBorder="1"/>
    <xf numFmtId="0" fontId="0" fillId="29" borderId="53" xfId="0" applyFill="1" applyBorder="1"/>
    <xf numFmtId="0" fontId="0" fillId="29" borderId="22" xfId="0" applyFill="1" applyBorder="1"/>
    <xf numFmtId="0" fontId="0" fillId="29" borderId="29" xfId="0" applyFill="1" applyBorder="1"/>
    <xf numFmtId="0" fontId="0" fillId="29" borderId="51" xfId="0" applyFill="1" applyBorder="1"/>
    <xf numFmtId="0" fontId="0" fillId="29" borderId="19" xfId="0" applyFill="1" applyBorder="1"/>
    <xf numFmtId="0" fontId="0" fillId="29" borderId="55" xfId="0" applyFill="1" applyBorder="1"/>
    <xf numFmtId="165" fontId="0" fillId="29" borderId="0" xfId="0" applyNumberFormat="1" applyFill="1" applyBorder="1"/>
    <xf numFmtId="0" fontId="6" fillId="0" borderId="30" xfId="0" applyNumberFormat="1" applyFont="1" applyBorder="1" applyAlignment="1">
      <alignment horizontal="center" vertical="center"/>
    </xf>
    <xf numFmtId="0" fontId="0" fillId="13" borderId="0" xfId="0" applyFill="1" applyAlignment="1">
      <alignment horizontal="center" vertical="center"/>
    </xf>
    <xf numFmtId="0" fontId="0" fillId="33" borderId="1" xfId="0" applyFill="1" applyBorder="1" applyAlignment="1">
      <alignment horizontal="center" vertical="center"/>
    </xf>
    <xf numFmtId="0" fontId="6" fillId="3" borderId="18" xfId="0" applyFont="1" applyFill="1" applyBorder="1" applyAlignment="1">
      <alignment horizontal="center" vertical="center"/>
    </xf>
    <xf numFmtId="0" fontId="6" fillId="3" borderId="10" xfId="0" applyFont="1" applyFill="1" applyBorder="1" applyAlignment="1">
      <alignment horizontal="center" vertical="center"/>
    </xf>
    <xf numFmtId="0" fontId="6" fillId="0" borderId="0" xfId="0" applyFont="1" applyAlignment="1">
      <alignment horizontal="center" vertical="center"/>
    </xf>
    <xf numFmtId="0" fontId="12" fillId="0" borderId="9" xfId="0" applyFont="1" applyBorder="1" applyAlignment="1">
      <alignment horizontal="center" vertical="center"/>
    </xf>
    <xf numFmtId="0" fontId="12" fillId="3" borderId="6" xfId="0" applyFont="1" applyFill="1" applyBorder="1" applyAlignment="1">
      <alignment horizontal="center" vertical="center"/>
    </xf>
    <xf numFmtId="0" fontId="12" fillId="3" borderId="8" xfId="0" applyFont="1" applyFill="1" applyBorder="1" applyAlignment="1">
      <alignment horizontal="center" vertical="center"/>
    </xf>
    <xf numFmtId="165" fontId="0" fillId="28" borderId="18" xfId="0" applyNumberFormat="1" applyFill="1" applyBorder="1" applyAlignment="1">
      <alignment horizontal="center" vertical="center"/>
    </xf>
    <xf numFmtId="0" fontId="0" fillId="28" borderId="18" xfId="0" applyFill="1" applyBorder="1" applyAlignment="1">
      <alignment horizontal="center" vertical="center"/>
    </xf>
    <xf numFmtId="0" fontId="0" fillId="37" borderId="21" xfId="0" applyFill="1" applyBorder="1" applyAlignment="1">
      <alignment horizontal="center" vertical="center"/>
    </xf>
    <xf numFmtId="0" fontId="0" fillId="38" borderId="21" xfId="0" applyFill="1" applyBorder="1" applyAlignment="1">
      <alignment horizontal="center" vertical="center"/>
    </xf>
    <xf numFmtId="165" fontId="0" fillId="38" borderId="0" xfId="2" applyNumberFormat="1" applyFont="1" applyFill="1" applyBorder="1" applyAlignment="1">
      <alignment horizontal="center" vertical="center"/>
    </xf>
    <xf numFmtId="165" fontId="0" fillId="38" borderId="30" xfId="2" applyNumberFormat="1" applyFont="1" applyFill="1" applyBorder="1" applyAlignment="1">
      <alignment horizontal="center" vertical="center"/>
    </xf>
    <xf numFmtId="0" fontId="0" fillId="38" borderId="20" xfId="0" applyFill="1" applyBorder="1" applyAlignment="1">
      <alignment horizontal="center" vertical="center"/>
    </xf>
    <xf numFmtId="0" fontId="0" fillId="38" borderId="25" xfId="0" applyFill="1" applyBorder="1" applyAlignment="1">
      <alignment horizontal="center" vertical="center"/>
    </xf>
    <xf numFmtId="0" fontId="0" fillId="37" borderId="26" xfId="0" applyFill="1" applyBorder="1" applyAlignment="1">
      <alignment horizontal="center" vertical="center"/>
    </xf>
    <xf numFmtId="165" fontId="0" fillId="37" borderId="31" xfId="2" applyNumberFormat="1" applyFont="1" applyFill="1" applyBorder="1" applyAlignment="1">
      <alignment horizontal="center" vertical="center"/>
    </xf>
    <xf numFmtId="165" fontId="0" fillId="37" borderId="17" xfId="2" applyNumberFormat="1" applyFont="1" applyFill="1" applyBorder="1" applyAlignment="1">
      <alignment horizontal="center" vertical="center"/>
    </xf>
    <xf numFmtId="165" fontId="0" fillId="37" borderId="27" xfId="0" applyNumberFormat="1" applyFill="1" applyBorder="1" applyAlignment="1">
      <alignment horizontal="center" vertical="center"/>
    </xf>
    <xf numFmtId="165" fontId="0" fillId="37" borderId="28" xfId="0" applyNumberFormat="1" applyFill="1" applyBorder="1" applyAlignment="1">
      <alignment horizontal="center" vertical="center"/>
    </xf>
    <xf numFmtId="165" fontId="0" fillId="37" borderId="0" xfId="2" applyNumberFormat="1" applyFont="1" applyFill="1" applyBorder="1" applyAlignment="1">
      <alignment horizontal="center" vertical="center"/>
    </xf>
    <xf numFmtId="165" fontId="0" fillId="37" borderId="30" xfId="2" applyNumberFormat="1" applyFont="1" applyFill="1" applyBorder="1" applyAlignment="1">
      <alignment horizontal="center" vertical="center"/>
    </xf>
    <xf numFmtId="0" fontId="0" fillId="37" borderId="20" xfId="0" applyFill="1" applyBorder="1" applyAlignment="1">
      <alignment horizontal="center" vertical="center"/>
    </xf>
    <xf numFmtId="0" fontId="0" fillId="37" borderId="25" xfId="0" applyFill="1" applyBorder="1" applyAlignment="1">
      <alignment horizontal="center" vertical="center"/>
    </xf>
    <xf numFmtId="0" fontId="0" fillId="38" borderId="26" xfId="0" applyFill="1" applyBorder="1" applyAlignment="1">
      <alignment horizontal="center" vertical="center"/>
    </xf>
    <xf numFmtId="165" fontId="0" fillId="38" borderId="31" xfId="2" applyNumberFormat="1" applyFont="1" applyFill="1" applyBorder="1" applyAlignment="1">
      <alignment horizontal="center" vertical="center"/>
    </xf>
    <xf numFmtId="165" fontId="0" fillId="38" borderId="17" xfId="2" applyNumberFormat="1" applyFont="1" applyFill="1" applyBorder="1" applyAlignment="1">
      <alignment horizontal="center" vertical="center"/>
    </xf>
    <xf numFmtId="0" fontId="0" fillId="28" borderId="7" xfId="0" applyFill="1" applyBorder="1" applyAlignment="1">
      <alignment horizontal="center" vertical="center"/>
    </xf>
    <xf numFmtId="0" fontId="0" fillId="28" borderId="29" xfId="0" applyFill="1" applyBorder="1" applyAlignment="1">
      <alignment horizontal="center" vertical="center"/>
    </xf>
    <xf numFmtId="0" fontId="6" fillId="13" borderId="0" xfId="0" applyFont="1" applyFill="1" applyBorder="1" applyAlignment="1">
      <alignment horizontal="center" vertical="center"/>
    </xf>
    <xf numFmtId="0" fontId="6" fillId="11" borderId="0" xfId="0" applyFont="1" applyFill="1" applyBorder="1" applyAlignment="1">
      <alignment horizontal="center" vertical="center"/>
    </xf>
    <xf numFmtId="165" fontId="0" fillId="5" borderId="7" xfId="2" applyNumberFormat="1" applyFont="1" applyFill="1" applyBorder="1" applyAlignment="1">
      <alignment horizontal="center" vertical="center"/>
    </xf>
    <xf numFmtId="165" fontId="0" fillId="5" borderId="33" xfId="2" applyNumberFormat="1" applyFont="1" applyFill="1" applyBorder="1" applyAlignment="1">
      <alignment horizontal="center" vertical="center"/>
    </xf>
    <xf numFmtId="165" fontId="0" fillId="5" borderId="29" xfId="2" applyNumberFormat="1" applyFont="1" applyFill="1" applyBorder="1" applyAlignment="1">
      <alignment horizontal="center" vertical="center"/>
    </xf>
    <xf numFmtId="165" fontId="0" fillId="5" borderId="18" xfId="2" applyNumberFormat="1" applyFont="1" applyFill="1" applyBorder="1" applyAlignment="1">
      <alignment horizontal="center" vertical="center"/>
    </xf>
    <xf numFmtId="0" fontId="0" fillId="38" borderId="27" xfId="0" applyFill="1" applyBorder="1" applyAlignment="1">
      <alignment horizontal="center" vertical="center"/>
    </xf>
    <xf numFmtId="0" fontId="0" fillId="38" borderId="28" xfId="0" applyFill="1" applyBorder="1" applyAlignment="1">
      <alignment horizontal="center" vertical="center"/>
    </xf>
    <xf numFmtId="0" fontId="0" fillId="38" borderId="22" xfId="0" applyFill="1" applyBorder="1" applyAlignment="1">
      <alignment horizontal="center" vertical="center"/>
    </xf>
    <xf numFmtId="0" fontId="0" fillId="38" borderId="23" xfId="0" applyFill="1" applyBorder="1" applyAlignment="1">
      <alignment horizontal="center" vertical="center"/>
    </xf>
    <xf numFmtId="0" fontId="0" fillId="38" borderId="24" xfId="0" applyFill="1" applyBorder="1" applyAlignment="1">
      <alignment horizontal="center" vertical="center"/>
    </xf>
    <xf numFmtId="0" fontId="0" fillId="37" borderId="27" xfId="0" applyFill="1" applyBorder="1" applyAlignment="1">
      <alignment horizontal="center" vertical="center"/>
    </xf>
    <xf numFmtId="0" fontId="0" fillId="37" borderId="28" xfId="0" applyFill="1" applyBorder="1" applyAlignment="1">
      <alignment horizontal="center" vertical="center"/>
    </xf>
    <xf numFmtId="0" fontId="0" fillId="37" borderId="47" xfId="0" applyFill="1" applyBorder="1" applyAlignment="1">
      <alignment horizontal="center" vertical="center"/>
    </xf>
    <xf numFmtId="0" fontId="0" fillId="37" borderId="48" xfId="0" applyFill="1" applyBorder="1" applyAlignment="1">
      <alignment horizontal="center" vertical="center"/>
    </xf>
    <xf numFmtId="0" fontId="0" fillId="37" borderId="49" xfId="0" applyFill="1" applyBorder="1" applyAlignment="1">
      <alignment horizontal="center" vertical="center"/>
    </xf>
    <xf numFmtId="165" fontId="0" fillId="37" borderId="20" xfId="0" applyNumberFormat="1" applyFill="1" applyBorder="1" applyAlignment="1">
      <alignment horizontal="center" vertical="center"/>
    </xf>
    <xf numFmtId="165" fontId="0" fillId="37" borderId="25" xfId="0" applyNumberFormat="1" applyFill="1" applyBorder="1" applyAlignment="1">
      <alignment horizontal="center" vertical="center"/>
    </xf>
    <xf numFmtId="165" fontId="0" fillId="37" borderId="48" xfId="0" applyNumberFormat="1" applyFill="1" applyBorder="1" applyAlignment="1">
      <alignment horizontal="center" vertical="center"/>
    </xf>
    <xf numFmtId="165" fontId="0" fillId="37" borderId="49" xfId="0" applyNumberFormat="1" applyFill="1" applyBorder="1" applyAlignment="1">
      <alignment horizontal="center" vertical="center"/>
    </xf>
    <xf numFmtId="165" fontId="0" fillId="38" borderId="27" xfId="0" applyNumberFormat="1" applyFill="1" applyBorder="1" applyAlignment="1">
      <alignment horizontal="center" vertical="center"/>
    </xf>
    <xf numFmtId="165" fontId="0" fillId="38" borderId="28" xfId="0" applyNumberFormat="1" applyFill="1" applyBorder="1" applyAlignment="1">
      <alignment horizontal="center" vertical="center"/>
    </xf>
    <xf numFmtId="165" fontId="0" fillId="38" borderId="20" xfId="0" applyNumberFormat="1" applyFill="1" applyBorder="1" applyAlignment="1">
      <alignment horizontal="center" vertical="center"/>
    </xf>
    <xf numFmtId="165" fontId="0" fillId="38" borderId="25" xfId="0" applyNumberFormat="1" applyFill="1" applyBorder="1" applyAlignment="1">
      <alignment horizontal="center" vertical="center"/>
    </xf>
    <xf numFmtId="165" fontId="0" fillId="38" borderId="23" xfId="0" applyNumberFormat="1" applyFill="1" applyBorder="1" applyAlignment="1">
      <alignment horizontal="center" vertical="center"/>
    </xf>
    <xf numFmtId="165" fontId="0" fillId="38" borderId="24" xfId="0" applyNumberFormat="1" applyFill="1" applyBorder="1" applyAlignment="1">
      <alignment horizontal="center" vertical="center"/>
    </xf>
    <xf numFmtId="0" fontId="13" fillId="0" borderId="0" xfId="0" applyFont="1"/>
    <xf numFmtId="0" fontId="14" fillId="0" borderId="0" xfId="0" applyFont="1"/>
    <xf numFmtId="0" fontId="15" fillId="39" borderId="57" xfId="0" applyFont="1" applyFill="1" applyBorder="1" applyAlignment="1">
      <alignment horizontal="center" wrapText="1"/>
    </xf>
    <xf numFmtId="0" fontId="16" fillId="40" borderId="57" xfId="0" applyFont="1" applyFill="1" applyBorder="1" applyAlignment="1">
      <alignment horizontal="center" wrapText="1"/>
    </xf>
    <xf numFmtId="0" fontId="17" fillId="0" borderId="57" xfId="0" applyFont="1" applyBorder="1" applyAlignment="1">
      <alignment wrapText="1"/>
    </xf>
    <xf numFmtId="0" fontId="18" fillId="39" borderId="57" xfId="0" applyFont="1" applyFill="1" applyBorder="1" applyAlignment="1">
      <alignment horizontal="center" wrapText="1"/>
    </xf>
    <xf numFmtId="0" fontId="16" fillId="28" borderId="57" xfId="0" applyFont="1" applyFill="1" applyBorder="1" applyAlignment="1">
      <alignment horizontal="center" wrapText="1"/>
    </xf>
    <xf numFmtId="9" fontId="16" fillId="28" borderId="57" xfId="0" applyNumberFormat="1" applyFont="1" applyFill="1" applyBorder="1" applyAlignment="1">
      <alignment horizontal="center" wrapText="1"/>
    </xf>
    <xf numFmtId="0" fontId="17" fillId="42" borderId="59" xfId="0" applyFont="1" applyFill="1" applyBorder="1" applyAlignment="1">
      <alignment horizontal="center" wrapText="1"/>
    </xf>
    <xf numFmtId="0" fontId="19" fillId="41" borderId="60" xfId="0" applyFont="1" applyFill="1" applyBorder="1" applyAlignment="1">
      <alignment horizontal="center" wrapText="1"/>
    </xf>
    <xf numFmtId="0" fontId="19" fillId="41" borderId="61" xfId="0" applyFont="1" applyFill="1" applyBorder="1" applyAlignment="1">
      <alignment horizontal="center" wrapText="1"/>
    </xf>
    <xf numFmtId="0" fontId="17" fillId="42" borderId="63" xfId="0" applyFont="1" applyFill="1" applyBorder="1" applyAlignment="1">
      <alignment horizontal="center" wrapText="1"/>
    </xf>
    <xf numFmtId="0" fontId="17" fillId="42" borderId="57" xfId="0" applyFont="1" applyFill="1" applyBorder="1" applyAlignment="1">
      <alignment horizontal="center" wrapText="1"/>
    </xf>
    <xf numFmtId="0" fontId="17" fillId="43" borderId="58" xfId="0" applyFont="1" applyFill="1" applyBorder="1" applyAlignment="1">
      <alignment horizontal="center" wrapText="1"/>
    </xf>
    <xf numFmtId="0" fontId="20" fillId="43" borderId="58" xfId="0" applyFont="1" applyFill="1" applyBorder="1" applyAlignment="1">
      <alignment horizontal="center" vertical="top" wrapText="1"/>
    </xf>
    <xf numFmtId="0" fontId="17" fillId="44" borderId="58" xfId="0" applyFont="1" applyFill="1" applyBorder="1" applyAlignment="1">
      <alignment horizontal="center" wrapText="1"/>
    </xf>
    <xf numFmtId="0" fontId="19" fillId="41" borderId="64" xfId="0" applyFont="1" applyFill="1" applyBorder="1" applyAlignment="1">
      <alignment horizontal="center" wrapText="1"/>
    </xf>
    <xf numFmtId="0" fontId="17" fillId="44" borderId="62" xfId="0" applyFont="1" applyFill="1" applyBorder="1" applyAlignment="1">
      <alignment horizontal="center" wrapText="1"/>
    </xf>
    <xf numFmtId="0" fontId="17" fillId="42" borderId="65" xfId="0" applyFont="1" applyFill="1" applyBorder="1" applyAlignment="1">
      <alignment horizontal="center" wrapText="1"/>
    </xf>
    <xf numFmtId="0" fontId="3" fillId="3" borderId="51" xfId="0" applyFont="1" applyFill="1" applyBorder="1" applyAlignment="1">
      <alignment horizontal="center" vertical="center"/>
    </xf>
    <xf numFmtId="0" fontId="0" fillId="28" borderId="52" xfId="0" applyFill="1" applyBorder="1"/>
    <xf numFmtId="0" fontId="3" fillId="3" borderId="26" xfId="0" applyFont="1" applyFill="1" applyBorder="1" applyAlignment="1">
      <alignment horizontal="center" vertical="center"/>
    </xf>
    <xf numFmtId="0" fontId="0" fillId="4" borderId="21" xfId="0" applyFill="1" applyBorder="1" applyAlignment="1">
      <alignment horizontal="left" vertical="center"/>
    </xf>
    <xf numFmtId="0" fontId="0" fillId="5" borderId="47" xfId="0" applyFill="1" applyBorder="1" applyAlignment="1">
      <alignment horizontal="left" vertical="center"/>
    </xf>
    <xf numFmtId="0" fontId="0" fillId="5" borderId="21" xfId="0" applyFill="1" applyBorder="1" applyAlignment="1">
      <alignment horizontal="left" vertical="center"/>
    </xf>
    <xf numFmtId="0" fontId="0" fillId="38" borderId="26" xfId="0" applyFill="1" applyBorder="1" applyAlignment="1">
      <alignment horizontal="left" vertical="center"/>
    </xf>
    <xf numFmtId="0" fontId="0" fillId="37" borderId="21" xfId="0" applyFill="1" applyBorder="1" applyAlignment="1">
      <alignment horizontal="left" vertical="center"/>
    </xf>
    <xf numFmtId="0" fontId="0" fillId="37" borderId="26" xfId="0" applyFill="1" applyBorder="1" applyAlignment="1">
      <alignment horizontal="left" vertical="center"/>
    </xf>
    <xf numFmtId="0" fontId="0" fillId="38" borderId="21" xfId="0" applyFill="1" applyBorder="1" applyAlignment="1">
      <alignment horizontal="left" vertical="center"/>
    </xf>
    <xf numFmtId="0" fontId="0" fillId="5" borderId="56" xfId="0" applyFill="1" applyBorder="1" applyAlignment="1">
      <alignment horizontal="left" vertical="center"/>
    </xf>
    <xf numFmtId="0" fontId="0" fillId="5" borderId="22" xfId="0" applyFill="1" applyBorder="1" applyAlignment="1">
      <alignment horizontal="left" vertical="center"/>
    </xf>
    <xf numFmtId="0" fontId="0" fillId="4" borderId="26" xfId="0" applyFill="1" applyBorder="1" applyAlignment="1">
      <alignment horizontal="left" vertical="center"/>
    </xf>
    <xf numFmtId="0" fontId="0" fillId="5" borderId="26" xfId="0" applyFill="1" applyBorder="1" applyAlignment="1">
      <alignment horizontal="left" vertical="center"/>
    </xf>
    <xf numFmtId="10" fontId="0" fillId="5" borderId="53" xfId="1" applyNumberFormat="1" applyFont="1" applyFill="1" applyBorder="1" applyAlignment="1">
      <alignment horizontal="center" vertical="center"/>
    </xf>
    <xf numFmtId="0" fontId="0" fillId="0" borderId="0" xfId="0" applyAlignment="1"/>
    <xf numFmtId="165" fontId="6" fillId="28" borderId="46" xfId="0" quotePrefix="1" applyNumberFormat="1" applyFont="1" applyFill="1" applyBorder="1" applyAlignment="1">
      <alignment horizontal="center" vertical="center"/>
    </xf>
    <xf numFmtId="0" fontId="0" fillId="37" borderId="22" xfId="0" applyFill="1" applyBorder="1" applyAlignment="1">
      <alignment horizontal="left" vertical="center"/>
    </xf>
    <xf numFmtId="0" fontId="0" fillId="32" borderId="29" xfId="0" applyFill="1" applyBorder="1" applyAlignment="1">
      <alignment horizontal="center" vertical="center"/>
    </xf>
    <xf numFmtId="165" fontId="0" fillId="37" borderId="29" xfId="2" applyNumberFormat="1" applyFont="1" applyFill="1" applyBorder="1" applyAlignment="1">
      <alignment horizontal="center" vertical="center"/>
    </xf>
    <xf numFmtId="165" fontId="0" fillId="37" borderId="18" xfId="2" applyNumberFormat="1" applyFont="1" applyFill="1" applyBorder="1" applyAlignment="1">
      <alignment horizontal="center" vertical="center"/>
    </xf>
    <xf numFmtId="0" fontId="0" fillId="37" borderId="22" xfId="0" applyFill="1" applyBorder="1" applyAlignment="1">
      <alignment horizontal="center" vertical="center"/>
    </xf>
    <xf numFmtId="0" fontId="0" fillId="37" borderId="23" xfId="0" applyFill="1" applyBorder="1" applyAlignment="1">
      <alignment horizontal="center" vertical="center"/>
    </xf>
    <xf numFmtId="0" fontId="0" fillId="37" borderId="24" xfId="0" applyFill="1" applyBorder="1" applyAlignment="1">
      <alignment horizontal="center" vertical="center"/>
    </xf>
    <xf numFmtId="165" fontId="0" fillId="37" borderId="23" xfId="0" applyNumberFormat="1" applyFill="1" applyBorder="1" applyAlignment="1">
      <alignment horizontal="center" vertical="center"/>
    </xf>
    <xf numFmtId="165" fontId="0" fillId="37" borderId="24" xfId="0" applyNumberFormat="1" applyFill="1" applyBorder="1" applyAlignment="1">
      <alignment horizontal="center" vertical="center"/>
    </xf>
    <xf numFmtId="0" fontId="22" fillId="44" borderId="58" xfId="0" applyFont="1" applyFill="1" applyBorder="1" applyAlignment="1">
      <alignment horizontal="center" wrapText="1"/>
    </xf>
    <xf numFmtId="0" fontId="22" fillId="42" borderId="57" xfId="0" applyFont="1" applyFill="1" applyBorder="1" applyAlignment="1">
      <alignment horizontal="center" wrapText="1"/>
    </xf>
    <xf numFmtId="0" fontId="22" fillId="42" borderId="59" xfId="0" applyFont="1" applyFill="1" applyBorder="1" applyAlignment="1">
      <alignment horizontal="center" wrapText="1"/>
    </xf>
    <xf numFmtId="0" fontId="22" fillId="44" borderId="62" xfId="0" applyFont="1" applyFill="1" applyBorder="1" applyAlignment="1">
      <alignment horizontal="center" wrapText="1"/>
    </xf>
    <xf numFmtId="0" fontId="22" fillId="42" borderId="65" xfId="0" applyFont="1" applyFill="1" applyBorder="1" applyAlignment="1">
      <alignment horizontal="center" wrapText="1"/>
    </xf>
    <xf numFmtId="0" fontId="22" fillId="42" borderId="63" xfId="0" applyFont="1" applyFill="1" applyBorder="1" applyAlignment="1">
      <alignment horizontal="center" wrapText="1"/>
    </xf>
    <xf numFmtId="0" fontId="6" fillId="35" borderId="13" xfId="0" applyFont="1" applyFill="1" applyBorder="1" applyAlignment="1">
      <alignment horizontal="center" vertical="center"/>
    </xf>
    <xf numFmtId="0" fontId="6" fillId="36" borderId="10" xfId="0" applyFont="1" applyFill="1" applyBorder="1" applyAlignment="1">
      <alignment horizontal="center" vertical="center"/>
    </xf>
    <xf numFmtId="0" fontId="0" fillId="4" borderId="56" xfId="0" applyFill="1" applyBorder="1" applyAlignment="1">
      <alignment horizontal="left" vertical="center"/>
    </xf>
    <xf numFmtId="0" fontId="0" fillId="31" borderId="7" xfId="0" applyFill="1" applyBorder="1" applyAlignment="1">
      <alignment horizontal="center" vertical="center"/>
    </xf>
    <xf numFmtId="165" fontId="0" fillId="4" borderId="7" xfId="2" applyNumberFormat="1" applyFont="1" applyFill="1" applyBorder="1" applyAlignment="1">
      <alignment horizontal="center" vertical="center"/>
    </xf>
    <xf numFmtId="165" fontId="0" fillId="4" borderId="33" xfId="2" applyNumberFormat="1" applyFont="1" applyFill="1" applyBorder="1" applyAlignment="1">
      <alignment horizontal="center" vertical="center"/>
    </xf>
    <xf numFmtId="0" fontId="23" fillId="0" borderId="66" xfId="0" applyFont="1" applyBorder="1" applyAlignment="1">
      <alignment wrapText="1"/>
    </xf>
    <xf numFmtId="0" fontId="0" fillId="10" borderId="0" xfId="0" applyFill="1" applyBorder="1"/>
    <xf numFmtId="0" fontId="3" fillId="3" borderId="31" xfId="0" applyFont="1" applyFill="1" applyBorder="1" applyAlignment="1">
      <alignment horizontal="center" vertical="center"/>
    </xf>
    <xf numFmtId="0" fontId="24" fillId="41" borderId="64" xfId="0" applyFont="1" applyFill="1" applyBorder="1" applyAlignment="1">
      <alignment horizontal="center" wrapText="1"/>
    </xf>
    <xf numFmtId="0" fontId="0" fillId="0" borderId="0" xfId="0" applyAlignment="1">
      <alignment wrapText="1"/>
    </xf>
    <xf numFmtId="0" fontId="6" fillId="0" borderId="0" xfId="0" applyFont="1" applyAlignment="1"/>
    <xf numFmtId="0" fontId="17" fillId="0" borderId="0" xfId="0" applyFont="1" applyAlignment="1"/>
    <xf numFmtId="0" fontId="17" fillId="9" borderId="67" xfId="0" applyFont="1" applyFill="1" applyBorder="1" applyAlignment="1"/>
    <xf numFmtId="0" fontId="17" fillId="9" borderId="58" xfId="0" applyFont="1" applyFill="1" applyBorder="1" applyAlignment="1"/>
    <xf numFmtId="0" fontId="17" fillId="9" borderId="68" xfId="0" applyFont="1" applyFill="1" applyBorder="1" applyAlignment="1">
      <alignment horizontal="center"/>
    </xf>
    <xf numFmtId="0" fontId="17" fillId="10" borderId="67" xfId="0" applyFont="1" applyFill="1" applyBorder="1" applyAlignment="1"/>
    <xf numFmtId="0" fontId="17" fillId="10" borderId="68" xfId="0" applyFont="1" applyFill="1" applyBorder="1" applyAlignment="1">
      <alignment horizontal="center"/>
    </xf>
    <xf numFmtId="0" fontId="17" fillId="30" borderId="69" xfId="0" applyFont="1" applyFill="1" applyBorder="1" applyAlignment="1"/>
    <xf numFmtId="0" fontId="17" fillId="30" borderId="70" xfId="0" applyFont="1" applyFill="1" applyBorder="1" applyAlignment="1">
      <alignment horizontal="center"/>
    </xf>
    <xf numFmtId="0" fontId="17" fillId="10" borderId="58" xfId="0" applyFont="1" applyFill="1" applyBorder="1" applyAlignment="1"/>
    <xf numFmtId="0" fontId="17" fillId="42" borderId="57" xfId="0" applyFont="1" applyFill="1" applyBorder="1" applyAlignment="1"/>
    <xf numFmtId="0" fontId="17" fillId="30" borderId="67" xfId="0" applyFont="1" applyFill="1" applyBorder="1" applyAlignment="1"/>
    <xf numFmtId="0" fontId="17" fillId="30" borderId="58" xfId="0" applyFont="1" applyFill="1" applyBorder="1" applyAlignment="1"/>
    <xf numFmtId="0" fontId="17" fillId="30" borderId="68" xfId="0" applyFont="1" applyFill="1" applyBorder="1" applyAlignment="1">
      <alignment horizontal="center"/>
    </xf>
    <xf numFmtId="0" fontId="6" fillId="45" borderId="6" xfId="0" applyFont="1" applyFill="1" applyBorder="1" applyAlignment="1"/>
    <xf numFmtId="0" fontId="0" fillId="45" borderId="7" xfId="0" applyFill="1" applyBorder="1" applyAlignment="1"/>
    <xf numFmtId="0" fontId="0" fillId="45" borderId="8" xfId="0" applyFill="1" applyBorder="1" applyAlignment="1"/>
    <xf numFmtId="0" fontId="0" fillId="45" borderId="9" xfId="0" applyFill="1" applyBorder="1" applyAlignment="1"/>
    <xf numFmtId="0" fontId="6" fillId="45" borderId="0" xfId="0" applyFont="1" applyFill="1" applyBorder="1" applyAlignment="1"/>
    <xf numFmtId="0" fontId="0" fillId="45" borderId="10" xfId="0" applyFill="1" applyBorder="1" applyAlignment="1"/>
    <xf numFmtId="0" fontId="0" fillId="45" borderId="0" xfId="0" applyFill="1" applyBorder="1" applyAlignment="1"/>
    <xf numFmtId="0" fontId="17" fillId="45" borderId="0" xfId="0" applyFont="1" applyFill="1" applyBorder="1" applyAlignment="1"/>
    <xf numFmtId="0" fontId="6" fillId="45" borderId="9" xfId="0" applyFont="1" applyFill="1" applyBorder="1" applyAlignment="1"/>
    <xf numFmtId="0" fontId="0" fillId="45" borderId="11" xfId="0" applyFill="1" applyBorder="1" applyAlignment="1"/>
    <xf numFmtId="0" fontId="17" fillId="45" borderId="12" xfId="0" applyFont="1" applyFill="1" applyBorder="1" applyAlignment="1"/>
    <xf numFmtId="0" fontId="0" fillId="45" borderId="13" xfId="0" applyFill="1" applyBorder="1" applyAlignment="1"/>
    <xf numFmtId="0" fontId="6" fillId="29" borderId="6" xfId="0" applyFont="1" applyFill="1" applyBorder="1" applyAlignment="1"/>
    <xf numFmtId="0" fontId="0" fillId="29" borderId="7" xfId="0" applyFill="1" applyBorder="1" applyAlignment="1"/>
    <xf numFmtId="0" fontId="0" fillId="29" borderId="8" xfId="0" applyFill="1" applyBorder="1" applyAlignment="1"/>
    <xf numFmtId="0" fontId="0" fillId="29" borderId="9" xfId="0" applyFill="1" applyBorder="1" applyAlignment="1"/>
    <xf numFmtId="0" fontId="6" fillId="29" borderId="0" xfId="0" applyFont="1" applyFill="1" applyBorder="1" applyAlignment="1"/>
    <xf numFmtId="0" fontId="0" fillId="29" borderId="10" xfId="0" applyFill="1" applyBorder="1" applyAlignment="1"/>
    <xf numFmtId="0" fontId="0" fillId="29" borderId="0" xfId="0" applyFill="1" applyBorder="1" applyAlignment="1"/>
    <xf numFmtId="0" fontId="17" fillId="29" borderId="0" xfId="0" applyFont="1" applyFill="1" applyBorder="1" applyAlignment="1"/>
    <xf numFmtId="0" fontId="6" fillId="29" borderId="9" xfId="0" applyFont="1" applyFill="1" applyBorder="1" applyAlignment="1"/>
    <xf numFmtId="0" fontId="0" fillId="29" borderId="11" xfId="0" applyFill="1" applyBorder="1" applyAlignment="1"/>
    <xf numFmtId="0" fontId="0" fillId="29" borderId="12" xfId="0" applyFill="1" applyBorder="1" applyAlignment="1"/>
    <xf numFmtId="0" fontId="17" fillId="29" borderId="12" xfId="0" applyFont="1" applyFill="1" applyBorder="1" applyAlignment="1"/>
    <xf numFmtId="0" fontId="0" fillId="29" borderId="13" xfId="0" applyFill="1" applyBorder="1" applyAlignment="1"/>
    <xf numFmtId="0" fontId="6" fillId="24" borderId="6" xfId="0" applyFont="1" applyFill="1" applyBorder="1" applyAlignment="1"/>
    <xf numFmtId="0" fontId="0" fillId="24" borderId="7" xfId="0" applyFill="1" applyBorder="1" applyAlignment="1"/>
    <xf numFmtId="0" fontId="0" fillId="24" borderId="8" xfId="0" applyFill="1" applyBorder="1" applyAlignment="1"/>
    <xf numFmtId="0" fontId="0" fillId="24" borderId="9" xfId="0" applyFill="1" applyBorder="1" applyAlignment="1"/>
    <xf numFmtId="0" fontId="6" fillId="24" borderId="0" xfId="0" applyFont="1" applyFill="1" applyBorder="1" applyAlignment="1"/>
    <xf numFmtId="0" fontId="0" fillId="24" borderId="10" xfId="0" applyFill="1" applyBorder="1" applyAlignment="1"/>
    <xf numFmtId="0" fontId="0" fillId="24" borderId="0" xfId="0" applyFill="1" applyBorder="1" applyAlignment="1"/>
    <xf numFmtId="0" fontId="17" fillId="24" borderId="0" xfId="0" applyFont="1" applyFill="1" applyBorder="1" applyAlignment="1"/>
    <xf numFmtId="0" fontId="6" fillId="24" borderId="9" xfId="0" applyFont="1" applyFill="1" applyBorder="1" applyAlignment="1"/>
    <xf numFmtId="0" fontId="0" fillId="24" borderId="11" xfId="0" applyFill="1" applyBorder="1" applyAlignment="1"/>
    <xf numFmtId="0" fontId="0" fillId="24" borderId="12" xfId="0" applyFill="1" applyBorder="1" applyAlignment="1"/>
    <xf numFmtId="0" fontId="17" fillId="24" borderId="12" xfId="0" applyFont="1" applyFill="1" applyBorder="1" applyAlignment="1"/>
    <xf numFmtId="0" fontId="0" fillId="24" borderId="13" xfId="0" applyFill="1" applyBorder="1" applyAlignment="1"/>
    <xf numFmtId="0" fontId="6" fillId="27" borderId="6" xfId="0" applyFont="1" applyFill="1" applyBorder="1" applyAlignment="1"/>
    <xf numFmtId="0" fontId="0" fillId="27" borderId="7" xfId="0" applyFill="1" applyBorder="1" applyAlignment="1"/>
    <xf numFmtId="0" fontId="0" fillId="27" borderId="8" xfId="0" applyFill="1" applyBorder="1" applyAlignment="1"/>
    <xf numFmtId="0" fontId="0" fillId="27" borderId="9" xfId="0" applyFill="1" applyBorder="1" applyAlignment="1"/>
    <xf numFmtId="0" fontId="6" fillId="27" borderId="0" xfId="0" applyFont="1" applyFill="1" applyBorder="1" applyAlignment="1"/>
    <xf numFmtId="0" fontId="0" fillId="27" borderId="10" xfId="0" applyFill="1" applyBorder="1"/>
    <xf numFmtId="0" fontId="0" fillId="27" borderId="0" xfId="0" applyFill="1" applyBorder="1" applyAlignment="1"/>
    <xf numFmtId="0" fontId="17" fillId="27" borderId="0" xfId="0" applyFont="1" applyFill="1" applyBorder="1" applyAlignment="1"/>
    <xf numFmtId="0" fontId="6" fillId="27" borderId="9" xfId="0" applyFont="1" applyFill="1" applyBorder="1" applyAlignment="1"/>
    <xf numFmtId="0" fontId="0" fillId="27" borderId="11" xfId="0" applyFill="1" applyBorder="1" applyAlignment="1"/>
    <xf numFmtId="0" fontId="0" fillId="27" borderId="12" xfId="0" applyFill="1" applyBorder="1" applyAlignment="1"/>
    <xf numFmtId="0" fontId="17" fillId="27" borderId="12" xfId="0" applyFont="1" applyFill="1" applyBorder="1" applyAlignment="1"/>
    <xf numFmtId="0" fontId="0" fillId="27" borderId="13" xfId="0" applyFill="1" applyBorder="1"/>
    <xf numFmtId="0" fontId="0" fillId="45" borderId="12" xfId="0" applyFont="1" applyFill="1" applyBorder="1" applyAlignment="1"/>
    <xf numFmtId="0" fontId="19" fillId="45" borderId="0" xfId="0" applyFont="1" applyFill="1" applyBorder="1" applyAlignment="1"/>
    <xf numFmtId="0" fontId="22" fillId="14" borderId="58" xfId="0" applyFont="1" applyFill="1" applyBorder="1" applyAlignment="1">
      <alignment horizontal="left" vertical="center" wrapText="1"/>
    </xf>
    <xf numFmtId="0" fontId="22" fillId="14" borderId="59" xfId="0" applyFont="1" applyFill="1" applyBorder="1" applyAlignment="1">
      <alignment horizontal="left" vertical="center" wrapText="1"/>
    </xf>
    <xf numFmtId="0" fontId="19" fillId="29" borderId="0" xfId="0" applyFont="1" applyFill="1" applyBorder="1" applyAlignment="1"/>
    <xf numFmtId="0" fontId="19" fillId="24" borderId="0" xfId="0" applyFont="1" applyFill="1" applyBorder="1" applyAlignment="1"/>
    <xf numFmtId="0" fontId="19" fillId="27" borderId="0" xfId="0" applyFont="1" applyFill="1" applyBorder="1" applyAlignment="1"/>
    <xf numFmtId="0" fontId="22" fillId="14" borderId="58" xfId="0" applyFont="1" applyFill="1" applyBorder="1" applyAlignment="1">
      <alignment horizontal="left" vertical="center"/>
    </xf>
    <xf numFmtId="0" fontId="22" fillId="14" borderId="59" xfId="0" applyFont="1" applyFill="1" applyBorder="1" applyAlignment="1">
      <alignment horizontal="left" vertical="center"/>
    </xf>
    <xf numFmtId="0" fontId="17" fillId="14" borderId="58" xfId="0" applyFont="1" applyFill="1" applyBorder="1" applyAlignment="1">
      <alignment horizontal="left" vertical="center"/>
    </xf>
    <xf numFmtId="0" fontId="17" fillId="6" borderId="67" xfId="0" applyFont="1" applyFill="1" applyBorder="1" applyAlignment="1"/>
    <xf numFmtId="0" fontId="17" fillId="6" borderId="58" xfId="0" applyFont="1" applyFill="1" applyBorder="1" applyAlignment="1"/>
    <xf numFmtId="0" fontId="17" fillId="6" borderId="68" xfId="0" applyFont="1" applyFill="1" applyBorder="1" applyAlignment="1">
      <alignment horizontal="center"/>
    </xf>
    <xf numFmtId="0" fontId="23" fillId="0" borderId="71" xfId="0" applyFont="1" applyBorder="1" applyAlignment="1">
      <alignment wrapText="1"/>
    </xf>
    <xf numFmtId="0" fontId="23" fillId="0" borderId="72" xfId="0" applyFont="1" applyBorder="1" applyAlignment="1">
      <alignment wrapText="1"/>
    </xf>
    <xf numFmtId="0" fontId="23" fillId="0" borderId="73" xfId="0" applyFont="1" applyBorder="1" applyAlignment="1">
      <alignment wrapText="1"/>
    </xf>
    <xf numFmtId="0" fontId="23" fillId="0" borderId="74" xfId="0" applyFont="1" applyBorder="1" applyAlignment="1">
      <alignment wrapText="1"/>
    </xf>
    <xf numFmtId="0" fontId="23" fillId="0" borderId="75" xfId="0" applyFont="1" applyBorder="1" applyAlignment="1">
      <alignment wrapText="1"/>
    </xf>
    <xf numFmtId="0" fontId="23" fillId="0" borderId="76" xfId="0" applyFont="1" applyBorder="1" applyAlignment="1">
      <alignment wrapText="1"/>
    </xf>
    <xf numFmtId="0" fontId="23" fillId="0" borderId="77" xfId="0" applyFont="1" applyBorder="1" applyAlignment="1">
      <alignment wrapText="1"/>
    </xf>
    <xf numFmtId="0" fontId="23" fillId="0" borderId="78" xfId="0" applyFont="1" applyBorder="1" applyAlignment="1">
      <alignment wrapText="1"/>
    </xf>
    <xf numFmtId="0" fontId="25" fillId="0" borderId="71" xfId="0" applyFont="1" applyBorder="1" applyAlignment="1">
      <alignment wrapText="1"/>
    </xf>
    <xf numFmtId="0" fontId="25" fillId="0" borderId="66" xfId="0" applyFont="1" applyBorder="1" applyAlignment="1">
      <alignment wrapText="1"/>
    </xf>
    <xf numFmtId="0" fontId="25" fillId="0" borderId="76" xfId="0" applyFont="1" applyBorder="1" applyAlignment="1">
      <alignment wrapText="1"/>
    </xf>
    <xf numFmtId="0" fontId="25" fillId="0" borderId="77" xfId="0" applyFont="1" applyBorder="1" applyAlignment="1">
      <alignment wrapText="1"/>
    </xf>
    <xf numFmtId="0" fontId="6" fillId="46" borderId="6" xfId="0" applyFont="1" applyFill="1" applyBorder="1" applyAlignment="1"/>
    <xf numFmtId="0" fontId="0" fillId="46" borderId="7" xfId="0" applyFill="1" applyBorder="1" applyAlignment="1"/>
    <xf numFmtId="0" fontId="0" fillId="46" borderId="8" xfId="0" applyFill="1" applyBorder="1" applyAlignment="1"/>
    <xf numFmtId="0" fontId="0" fillId="46" borderId="9" xfId="0" applyFill="1" applyBorder="1" applyAlignment="1"/>
    <xf numFmtId="0" fontId="6" fillId="46" borderId="0" xfId="0" applyFont="1" applyFill="1" applyBorder="1" applyAlignment="1"/>
    <xf numFmtId="0" fontId="0" fillId="46" borderId="10" xfId="0" applyFill="1" applyBorder="1" applyAlignment="1"/>
    <xf numFmtId="0" fontId="0" fillId="46" borderId="0" xfId="0" applyFill="1" applyBorder="1" applyAlignment="1"/>
    <xf numFmtId="0" fontId="17" fillId="46" borderId="0" xfId="0" applyFont="1" applyFill="1" applyBorder="1" applyAlignment="1"/>
    <xf numFmtId="0" fontId="6" fillId="46" borderId="9" xfId="0" applyFont="1" applyFill="1" applyBorder="1" applyAlignment="1"/>
    <xf numFmtId="0" fontId="19" fillId="46" borderId="0" xfId="0" applyFont="1" applyFill="1" applyBorder="1" applyAlignment="1"/>
    <xf numFmtId="0" fontId="0" fillId="46" borderId="11" xfId="0" applyFill="1" applyBorder="1" applyAlignment="1"/>
    <xf numFmtId="0" fontId="0" fillId="46" borderId="12" xfId="0" applyFill="1" applyBorder="1" applyAlignment="1"/>
    <xf numFmtId="0" fontId="17" fillId="46" borderId="12" xfId="0" applyFont="1" applyFill="1" applyBorder="1" applyAlignment="1"/>
    <xf numFmtId="0" fontId="0" fillId="46" borderId="13" xfId="0" applyFill="1" applyBorder="1" applyAlignment="1"/>
    <xf numFmtId="0" fontId="26" fillId="0" borderId="0" xfId="0" applyFont="1" applyAlignment="1"/>
    <xf numFmtId="0" fontId="0" fillId="45" borderId="0" xfId="0" applyFill="1" applyBorder="1" applyAlignment="1">
      <alignment horizontal="left" vertical="center"/>
    </xf>
    <xf numFmtId="0" fontId="0" fillId="45" borderId="12" xfId="0" applyFont="1" applyFill="1" applyBorder="1" applyAlignment="1">
      <alignment horizontal="left" vertical="center"/>
    </xf>
    <xf numFmtId="0" fontId="0" fillId="29" borderId="12" xfId="0" applyFill="1" applyBorder="1" applyAlignment="1">
      <alignment horizontal="left" vertical="center"/>
    </xf>
    <xf numFmtId="0" fontId="0" fillId="29" borderId="0" xfId="0" applyFill="1" applyBorder="1" applyAlignment="1">
      <alignment horizontal="left" vertical="center"/>
    </xf>
    <xf numFmtId="0" fontId="0" fillId="24" borderId="12" xfId="0" applyFill="1" applyBorder="1" applyAlignment="1">
      <alignment horizontal="left" vertical="center"/>
    </xf>
    <xf numFmtId="0" fontId="0" fillId="24" borderId="0" xfId="0" applyFill="1" applyBorder="1" applyAlignment="1">
      <alignment horizontal="left" vertical="center"/>
    </xf>
    <xf numFmtId="0" fontId="0" fillId="27" borderId="12" xfId="0" applyFill="1" applyBorder="1" applyAlignment="1">
      <alignment horizontal="left" vertical="center"/>
    </xf>
    <xf numFmtId="0" fontId="0" fillId="27" borderId="0" xfId="0" applyFill="1" applyBorder="1" applyAlignment="1">
      <alignment horizontal="left" vertical="center"/>
    </xf>
    <xf numFmtId="0" fontId="17" fillId="42" borderId="65" xfId="0" applyFont="1" applyFill="1" applyBorder="1" applyAlignment="1"/>
    <xf numFmtId="0" fontId="27" fillId="41" borderId="57" xfId="0" applyFont="1" applyFill="1" applyBorder="1" applyAlignment="1">
      <alignment horizontal="center" wrapText="1"/>
    </xf>
    <xf numFmtId="0" fontId="28" fillId="41" borderId="57" xfId="0" applyFont="1" applyFill="1" applyBorder="1" applyAlignment="1">
      <alignment horizontal="center" wrapText="1"/>
    </xf>
    <xf numFmtId="0" fontId="22" fillId="14" borderId="57" xfId="0" applyFont="1" applyFill="1" applyBorder="1" applyAlignment="1">
      <alignment horizontal="left" vertical="center"/>
    </xf>
    <xf numFmtId="0" fontId="17" fillId="14" borderId="57" xfId="0" applyFont="1" applyFill="1" applyBorder="1" applyAlignment="1">
      <alignment horizontal="left" vertical="center"/>
    </xf>
    <xf numFmtId="0" fontId="22" fillId="14" borderId="58" xfId="0" applyFont="1" applyFill="1" applyBorder="1" applyAlignment="1">
      <alignment wrapText="1"/>
    </xf>
    <xf numFmtId="0" fontId="22" fillId="14" borderId="59" xfId="0" applyFont="1" applyFill="1" applyBorder="1" applyAlignment="1">
      <alignment horizontal="left"/>
    </xf>
    <xf numFmtId="0" fontId="22" fillId="14" borderId="63" xfId="0" applyFont="1" applyFill="1" applyBorder="1" applyAlignment="1">
      <alignment horizontal="left" wrapText="1"/>
    </xf>
    <xf numFmtId="0" fontId="22" fillId="14" borderId="62" xfId="0" applyFont="1" applyFill="1" applyBorder="1" applyAlignment="1">
      <alignment horizontal="left" vertical="center" wrapText="1"/>
    </xf>
    <xf numFmtId="0" fontId="22" fillId="14" borderId="63" xfId="0" applyFont="1" applyFill="1" applyBorder="1" applyAlignment="1">
      <alignment horizontal="left" vertical="center" wrapText="1"/>
    </xf>
    <xf numFmtId="0" fontId="22" fillId="14" borderId="58" xfId="0" applyFont="1" applyFill="1" applyBorder="1" applyAlignment="1"/>
    <xf numFmtId="0" fontId="22" fillId="14" borderId="59" xfId="0" applyFont="1" applyFill="1" applyBorder="1" applyAlignment="1">
      <alignment horizontal="left" wrapText="1"/>
    </xf>
    <xf numFmtId="0" fontId="26" fillId="28" borderId="1" xfId="0" applyFont="1" applyFill="1" applyBorder="1" applyAlignment="1">
      <alignment horizontal="center" vertical="center"/>
    </xf>
    <xf numFmtId="165" fontId="26" fillId="13" borderId="30" xfId="0" applyNumberFormat="1" applyFont="1" applyFill="1" applyBorder="1" applyAlignment="1">
      <alignment horizontal="center" vertical="center"/>
    </xf>
    <xf numFmtId="165" fontId="26" fillId="13" borderId="10" xfId="0" applyNumberFormat="1" applyFont="1" applyFill="1" applyBorder="1" applyAlignment="1">
      <alignment horizontal="center" vertical="center"/>
    </xf>
    <xf numFmtId="0" fontId="0" fillId="46" borderId="12" xfId="0" applyFont="1" applyFill="1" applyBorder="1" applyAlignment="1"/>
    <xf numFmtId="0" fontId="0" fillId="26" borderId="0" xfId="0" applyFill="1" applyAlignment="1">
      <alignment horizontal="center"/>
    </xf>
    <xf numFmtId="0" fontId="0" fillId="29" borderId="16" xfId="0" applyFill="1" applyBorder="1" applyAlignment="1">
      <alignment horizontal="center"/>
    </xf>
    <xf numFmtId="0" fontId="0" fillId="29" borderId="45" xfId="0" applyFill="1" applyBorder="1" applyAlignment="1">
      <alignment horizontal="center"/>
    </xf>
    <xf numFmtId="0" fontId="0" fillId="29" borderId="15" xfId="0" applyFill="1" applyBorder="1" applyAlignment="1">
      <alignment horizontal="center"/>
    </xf>
    <xf numFmtId="0" fontId="6" fillId="26" borderId="16" xfId="0" applyFont="1" applyFill="1" applyBorder="1" applyAlignment="1">
      <alignment horizontal="center"/>
    </xf>
    <xf numFmtId="0" fontId="6" fillId="26" borderId="45" xfId="0" applyFont="1" applyFill="1" applyBorder="1" applyAlignment="1">
      <alignment horizontal="center"/>
    </xf>
    <xf numFmtId="0" fontId="6" fillId="26" borderId="15" xfId="0" applyFont="1" applyFill="1" applyBorder="1" applyAlignment="1">
      <alignment horizontal="center"/>
    </xf>
    <xf numFmtId="0" fontId="10" fillId="34" borderId="0" xfId="0" applyFont="1" applyFill="1" applyAlignment="1">
      <alignment horizontal="center" vertical="center"/>
    </xf>
    <xf numFmtId="0" fontId="9" fillId="26" borderId="43" xfId="0" applyFont="1" applyFill="1" applyBorder="1" applyAlignment="1"/>
    <xf numFmtId="0" fontId="11" fillId="26" borderId="79" xfId="0" applyFont="1" applyFill="1" applyBorder="1" applyAlignment="1"/>
    <xf numFmtId="0" fontId="11" fillId="26" borderId="44" xfId="0" applyFont="1" applyFill="1" applyBorder="1" applyAlignment="1"/>
    <xf numFmtId="0" fontId="11" fillId="26" borderId="80" xfId="0" applyFont="1" applyFill="1" applyBorder="1" applyAlignment="1"/>
  </cellXfs>
  <cellStyles count="4">
    <cellStyle name="Currency" xfId="2" builtinId="4"/>
    <cellStyle name="Currency 2" xfId="3"/>
    <cellStyle name="Normal" xfId="0" builtinId="0"/>
    <cellStyle name="Percent" xfId="1" builtinId="5"/>
  </cellStyles>
  <dxfs count="190">
    <dxf>
      <fill>
        <patternFill>
          <bgColor theme="9" tint="0.39994506668294322"/>
        </patternFill>
      </fill>
    </dxf>
    <dxf>
      <fill>
        <patternFill>
          <bgColor rgb="FFFF5050"/>
        </patternFill>
      </fill>
    </dxf>
    <dxf>
      <fill>
        <patternFill>
          <bgColor theme="5" tint="0.59996337778862885"/>
        </patternFill>
      </fill>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right style="thin">
          <color rgb="FF000000"/>
        </right>
        <top style="thin">
          <color rgb="FF000000"/>
        </top>
        <bottom style="thin">
          <color rgb="FF000000"/>
        </bottom>
        <vertical/>
        <horizontal/>
      </border>
    </dxf>
    <dxf>
      <border outline="0">
        <top style="thin">
          <color rgb="FF000000"/>
        </top>
      </border>
    </dxf>
    <dxf>
      <border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dxf>
    <dxf>
      <border outline="0">
        <bottom style="thin">
          <color rgb="FF000000"/>
        </bottom>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outline="0">
        <left style="thin">
          <color rgb="FF000000"/>
        </left>
        <right style="thin">
          <color rgb="FF000000"/>
        </right>
        <top/>
        <bottom/>
      </border>
    </dxf>
    <dxf>
      <font>
        <b/>
      </font>
      <fill>
        <patternFill patternType="solid">
          <fgColor indexed="64"/>
          <bgColor rgb="FFFFFF00"/>
        </patternFill>
      </fill>
      <alignment horizontal="center" vertical="center" textRotation="0" wrapText="0" indent="0" justifyLastLine="0" shrinkToFit="0" readingOrder="0"/>
    </dxf>
    <dxf>
      <font>
        <b/>
      </font>
      <numFmt numFmtId="0" formatCode="General"/>
      <alignment horizontal="center" vertical="center" textRotation="0" wrapText="0" indent="0" justifyLastLine="0" shrinkToFit="0" readingOrder="0"/>
      <border diagonalUp="0" diagonalDown="0">
        <left style="thin">
          <color auto="1"/>
        </left>
        <right style="thin">
          <color auto="1"/>
        </right>
        <top/>
        <bottom/>
        <vertical/>
        <horizontal/>
      </border>
    </dxf>
    <dxf>
      <font>
        <b/>
      </font>
      <numFmt numFmtId="165" formatCode="_-[$$-409]* #,##0.00_ ;_-[$$-409]* \-#,##0.00\ ;_-[$$-409]* &quot;-&quot;??_ ;_-@_ "/>
      <fill>
        <patternFill patternType="solid">
          <fgColor indexed="64"/>
          <bgColor rgb="FFFFFF00"/>
        </patternFill>
      </fill>
      <alignment horizontal="center" vertical="center" textRotation="0" wrapText="0" indent="0" justifyLastLine="0" shrinkToFit="0" readingOrder="0"/>
    </dxf>
    <dxf>
      <border diagonalUp="0" diagonalDown="0">
        <left style="medium">
          <color indexed="64"/>
        </left>
        <right style="medium">
          <color indexed="64"/>
        </right>
        <top style="medium">
          <color indexed="64"/>
        </top>
        <bottom style="medium">
          <color indexed="64"/>
        </bottom>
      </border>
    </dxf>
    <dxf>
      <font>
        <b/>
      </font>
      <alignment horizontal="center" vertical="center" textRotation="0" wrapText="0" indent="0" justifyLastLine="0" shrinkToFit="0" readingOrder="0"/>
    </dxf>
    <dxf>
      <font>
        <b/>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general" vertical="bottom" textRotation="0" wrapText="0" indent="0" justifyLastLine="0" shrinkToFit="0" readingOrder="0"/>
      <border diagonalUp="0" diagonalDown="0" outline="0">
        <left style="medium">
          <color rgb="FFCCCCCC"/>
        </left>
        <right style="medium">
          <color rgb="FFCCCCCC"/>
        </right>
        <top style="medium">
          <color rgb="FFCCCCCC"/>
        </top>
        <bottom style="medium">
          <color rgb="FFCCCCCC"/>
        </bottom>
      </border>
    </dxf>
    <dxf>
      <font>
        <b val="0"/>
        <i val="0"/>
        <strike val="0"/>
        <condense val="0"/>
        <extend val="0"/>
        <outline val="0"/>
        <shadow val="0"/>
        <u val="none"/>
        <vertAlign val="baseline"/>
        <sz val="10"/>
        <color rgb="FF000000"/>
        <name val="Arial"/>
        <scheme val="none"/>
      </font>
      <fill>
        <patternFill patternType="solid">
          <fgColor rgb="FF000000"/>
          <bgColor rgb="FFFFFFFF"/>
        </patternFill>
      </fill>
      <alignment horizontal="general" vertical="bottom" textRotation="0" wrapText="0" indent="0" justifyLastLine="0" shrinkToFit="0" readingOrder="0"/>
    </dxf>
    <dxf>
      <font>
        <b/>
        <i val="0"/>
        <strike val="0"/>
        <condense val="0"/>
        <extend val="0"/>
        <outline val="0"/>
        <shadow val="0"/>
        <u val="none"/>
        <vertAlign val="baseline"/>
        <sz val="11"/>
        <color theme="1"/>
        <name val="Calibri"/>
        <scheme val="minor"/>
      </font>
      <alignment vertical="bottom" textRotation="0" wrapText="0" indent="0" justifyLastLine="0" shrinkToFit="0" readingOrder="0"/>
    </dxf>
    <dxf>
      <font>
        <strike val="0"/>
        <outline val="0"/>
        <shadow val="0"/>
        <u val="none"/>
        <vertAlign val="baseline"/>
        <sz val="10"/>
        <color theme="1"/>
        <name val="Arial"/>
        <scheme val="none"/>
      </font>
      <numFmt numFmtId="0" formatCode="General"/>
      <fill>
        <patternFill patternType="solid">
          <fgColor indexed="64"/>
          <bgColor theme="9" tint="0.39997558519241921"/>
        </patternFill>
      </fill>
      <alignment horizontal="center" vertical="bottom" textRotation="0" wrapText="0" indent="0" justifyLastLine="0" shrinkToFit="0" readingOrder="0"/>
      <border diagonalUp="0" diagonalDown="0" outline="0">
        <left style="medium">
          <color rgb="FFCCCCCC"/>
        </left>
        <right style="thick">
          <color rgb="FFCCCCCC"/>
        </right>
        <top style="medium">
          <color rgb="FFCCCCCC"/>
        </top>
        <bottom style="medium">
          <color rgb="FFCCCCCC"/>
        </bottom>
      </border>
    </dxf>
    <dxf>
      <font>
        <strike val="0"/>
        <outline val="0"/>
        <shadow val="0"/>
        <u val="none"/>
        <vertAlign val="baseline"/>
        <sz val="10"/>
        <color theme="1"/>
        <name val="Arial"/>
        <scheme val="none"/>
      </font>
      <fill>
        <patternFill patternType="solid">
          <fgColor indexed="64"/>
          <bgColor theme="9" tint="0.39997558519241921"/>
        </patternFill>
      </fill>
      <alignment horizontal="center" vertical="bottom" textRotation="0" wrapText="0" indent="0" justifyLastLine="0" shrinkToFit="0" readingOrder="0"/>
      <border diagonalUp="0" diagonalDown="0" outline="0">
        <left style="medium">
          <color rgb="FFCCCCCC"/>
        </left>
        <right style="thick">
          <color rgb="FFCCCCCC"/>
        </right>
        <top style="medium">
          <color rgb="FFCCCCCC"/>
        </top>
        <bottom style="medium">
          <color rgb="FFCCCCCC"/>
        </bottom>
      </border>
    </dxf>
    <dxf>
      <font>
        <strike val="0"/>
        <outline val="0"/>
        <shadow val="0"/>
        <u val="none"/>
        <vertAlign val="baseline"/>
        <sz val="10"/>
        <color theme="1"/>
        <name val="Arial"/>
        <scheme val="none"/>
      </font>
      <alignment vertical="bottom" textRotation="0" wrapText="0" indent="0" justifyLastLine="0" shrinkToFit="0" readingOrder="0"/>
      <border diagonalUp="0" diagonalDown="0" outline="0">
        <left style="medium">
          <color auto="1"/>
        </left>
        <right style="thick">
          <color rgb="FFCCCCCC"/>
        </right>
        <top style="medium">
          <color rgb="FFCCCCCC"/>
        </top>
        <bottom style="medium">
          <color rgb="FFCCCCCC"/>
        </bottom>
      </border>
    </dxf>
    <dxf>
      <font>
        <strike val="0"/>
        <outline val="0"/>
        <shadow val="0"/>
        <u val="none"/>
        <vertAlign val="baseline"/>
        <sz val="10"/>
        <color theme="1"/>
        <name val="Arial"/>
        <scheme val="none"/>
      </font>
      <alignment vertical="bottom" textRotation="0" wrapText="0" indent="0" justifyLastLine="0" shrinkToFit="0" readingOrder="0"/>
      <border diagonalUp="0" diagonalDown="0" outline="0">
        <left style="medium">
          <color auto="1"/>
        </left>
        <right style="medium">
          <color auto="1"/>
        </right>
        <top style="medium">
          <color rgb="FFCCCCCC"/>
        </top>
        <bottom style="medium">
          <color rgb="FFCCCCCC"/>
        </bottom>
      </border>
    </dxf>
    <dxf>
      <font>
        <strike val="0"/>
        <outline val="0"/>
        <shadow val="0"/>
        <u val="none"/>
        <vertAlign val="baseline"/>
        <sz val="10"/>
        <color theme="1"/>
        <name val="Arial"/>
        <scheme val="none"/>
      </font>
      <alignment vertical="bottom" textRotation="0" wrapText="0" indent="0" justifyLastLine="0" shrinkToFit="0" readingOrder="0"/>
      <border diagonalUp="0" diagonalDown="0" outline="0">
        <left style="thick">
          <color rgb="FFCCCCCC"/>
        </left>
        <right style="medium">
          <color auto="1"/>
        </right>
        <top style="medium">
          <color rgb="FFCCCCCC"/>
        </top>
        <bottom style="medium">
          <color rgb="FFCCCCCC"/>
        </bottom>
      </border>
    </dxf>
    <dxf>
      <font>
        <strike val="0"/>
        <outline val="0"/>
        <shadow val="0"/>
        <u val="none"/>
        <vertAlign val="baseline"/>
        <sz val="10"/>
        <color theme="1"/>
        <name val="Arial"/>
        <scheme val="none"/>
      </font>
      <alignment vertical="bottom" textRotation="0" wrapText="0" indent="0" justifyLastLine="0" shrinkToFit="0" readingOrder="0"/>
    </dxf>
    <dxf>
      <font>
        <b/>
        <i val="0"/>
        <strike val="0"/>
        <condense val="0"/>
        <extend val="0"/>
        <outline val="0"/>
        <shadow val="0"/>
        <u val="none"/>
        <vertAlign val="baseline"/>
        <sz val="11"/>
        <color theme="1"/>
        <name val="Calibri"/>
        <scheme val="minor"/>
      </font>
      <alignment vertical="bottom" textRotation="0" wrapText="0"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center" vertical="bottom"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left" vertical="bottom" textRotation="0" wrapText="0" indent="0" justifyLastLine="0" shrinkToFit="0" readingOrder="0"/>
      <border diagonalUp="0" diagonalDown="0" outline="0">
        <left style="medium">
          <color rgb="FFCCCCCC"/>
        </left>
        <right/>
        <top style="medium">
          <color rgb="FFCCCCCC"/>
        </top>
        <bottom style="medium">
          <color rgb="FFCCCCCC"/>
        </bottom>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general" vertical="bottom" textRotation="0" wrapText="1" indent="0" justifyLastLine="0" shrinkToFit="0" readingOrder="0"/>
      <border diagonalUp="0" diagonalDown="0" outline="0">
        <left/>
        <right style="medium">
          <color rgb="FFCCCCCC"/>
        </right>
        <top style="medium">
          <color rgb="FFCCCCCC"/>
        </top>
        <bottom style="medium">
          <color rgb="FFCCCCCC"/>
        </bottom>
      </border>
    </dxf>
    <dxf>
      <border outline="0">
        <top style="medium">
          <color rgb="FFCCCCCC"/>
        </top>
      </border>
    </dxf>
    <dxf>
      <border outline="0">
        <left style="medium">
          <color rgb="FFCCCCCC"/>
        </left>
        <right style="medium">
          <color rgb="FFCCCCCC"/>
        </right>
        <top style="medium">
          <color rgb="FFCCCCCC"/>
        </top>
        <bottom style="medium">
          <color rgb="FFCCCCCC"/>
        </bottom>
      </border>
    </dxf>
    <dxf>
      <border outline="0">
        <bottom style="medium">
          <color rgb="FFCCCCCC"/>
        </bottom>
      </border>
    </dxf>
    <dxf>
      <font>
        <b/>
        <i val="0"/>
        <strike val="0"/>
        <condense val="0"/>
        <extend val="0"/>
        <outline val="0"/>
        <shadow val="0"/>
        <u val="none"/>
        <vertAlign val="baseline"/>
        <sz val="10"/>
        <color theme="1"/>
        <name val="Arial"/>
        <scheme val="none"/>
      </font>
      <fill>
        <patternFill patternType="solid">
          <fgColor indexed="64"/>
          <bgColor rgb="FFFF9900"/>
        </patternFill>
      </fill>
      <alignment horizontal="center" vertical="bottom" textRotation="0" wrapText="1" indent="0" justifyLastLine="0" shrinkToFit="0" readingOrder="0"/>
      <border diagonalUp="0" diagonalDown="0" outline="0">
        <left style="medium">
          <color rgb="FFCCCCCC"/>
        </left>
        <right style="medium">
          <color rgb="FFCCCCCC"/>
        </right>
        <top/>
        <bottom/>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center" vertical="bottom"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left" vertical="bottom" textRotation="0" wrapText="0" indent="0" justifyLastLine="0" shrinkToFit="0" readingOrder="0"/>
      <border diagonalUp="0" diagonalDown="0" outline="0">
        <left style="medium">
          <color rgb="FFCCCCCC"/>
        </left>
        <right/>
        <top style="medium">
          <color rgb="FFCCCCCC"/>
        </top>
        <bottom style="medium">
          <color rgb="FFCCCCCC"/>
        </bottom>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general" vertical="bottom" textRotation="0" wrapText="1" indent="0" justifyLastLine="0" shrinkToFit="0" readingOrder="0"/>
      <border diagonalUp="0" diagonalDown="0" outline="0">
        <left/>
        <right style="medium">
          <color rgb="FFCCCCCC"/>
        </right>
        <top style="medium">
          <color rgb="FFCCCCCC"/>
        </top>
        <bottom style="medium">
          <color rgb="FFCCCCCC"/>
        </bottom>
      </border>
    </dxf>
    <dxf>
      <border outline="0">
        <top style="medium">
          <color rgb="FFCCCCCC"/>
        </top>
      </border>
    </dxf>
    <dxf>
      <border outline="0">
        <left style="medium">
          <color rgb="FFCCCCCC"/>
        </left>
        <right style="medium">
          <color rgb="FFCCCCCC"/>
        </right>
        <top style="medium">
          <color rgb="FFCCCCCC"/>
        </top>
        <bottom style="medium">
          <color rgb="FFCCCCCC"/>
        </bottom>
      </border>
    </dxf>
    <dxf>
      <border outline="0">
        <bottom style="medium">
          <color rgb="FFCCCCCC"/>
        </bottom>
      </border>
    </dxf>
    <dxf>
      <font>
        <b/>
        <i val="0"/>
        <strike val="0"/>
        <condense val="0"/>
        <extend val="0"/>
        <outline val="0"/>
        <shadow val="0"/>
        <u val="none"/>
        <vertAlign val="baseline"/>
        <sz val="10"/>
        <color theme="1"/>
        <name val="Arial"/>
        <scheme val="none"/>
      </font>
      <fill>
        <patternFill patternType="solid">
          <fgColor indexed="64"/>
          <bgColor rgb="FFFF9900"/>
        </patternFill>
      </fill>
      <alignment horizontal="center" vertical="bottom" textRotation="0" wrapText="1" indent="0" justifyLastLine="0" shrinkToFit="0" readingOrder="0"/>
      <border diagonalUp="0" diagonalDown="0" outline="0">
        <left style="medium">
          <color rgb="FFCCCCCC"/>
        </left>
        <right style="medium">
          <color rgb="FFCCCCCC"/>
        </right>
        <top/>
        <bottom/>
      </border>
    </dxf>
    <dxf>
      <font>
        <b val="0"/>
        <i val="0"/>
        <strike val="0"/>
        <condense val="0"/>
        <extend val="0"/>
        <outline val="0"/>
        <shadow val="0"/>
        <u val="none"/>
        <vertAlign val="baseline"/>
        <sz val="10"/>
        <color theme="1"/>
        <name val="Arial"/>
        <scheme val="none"/>
      </font>
      <fill>
        <patternFill patternType="solid">
          <fgColor indexed="64"/>
          <bgColor theme="0"/>
        </patternFill>
      </fill>
      <alignment horizontal="center" vertical="bottom"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theme="0"/>
        </patternFill>
      </fill>
      <alignment horizontal="center" vertical="bottom" textRotation="0" wrapText="1" indent="0" justifyLastLine="0" shrinkToFit="0" readingOrder="0"/>
      <border diagonalUp="0" diagonalDown="0" outline="0">
        <left style="medium">
          <color rgb="FFCCCCCC"/>
        </left>
        <right/>
        <top style="medium">
          <color rgb="FFCCCCCC"/>
        </top>
        <bottom style="medium">
          <color rgb="FFCCCCCC"/>
        </bottom>
      </border>
    </dxf>
    <dxf>
      <font>
        <b val="0"/>
        <i val="0"/>
        <strike val="0"/>
        <condense val="0"/>
        <extend val="0"/>
        <outline val="0"/>
        <shadow val="0"/>
        <u val="none"/>
        <vertAlign val="baseline"/>
        <sz val="10"/>
        <color theme="1"/>
        <name val="Arial"/>
        <scheme val="none"/>
      </font>
      <fill>
        <patternFill patternType="solid">
          <fgColor indexed="64"/>
          <bgColor theme="0"/>
        </patternFill>
      </fill>
      <alignment horizontal="general" vertical="bottom" textRotation="0" wrapText="1" indent="0" justifyLastLine="0" shrinkToFit="0" readingOrder="0"/>
      <border diagonalUp="0" diagonalDown="0" outline="0">
        <left/>
        <right style="medium">
          <color rgb="FFCCCCCC"/>
        </right>
        <top style="medium">
          <color rgb="FFCCCCCC"/>
        </top>
        <bottom style="medium">
          <color rgb="FFCCCCCC"/>
        </bottom>
      </border>
    </dxf>
    <dxf>
      <border outline="0">
        <top style="medium">
          <color rgb="FFCCCCCC"/>
        </top>
      </border>
    </dxf>
    <dxf>
      <border outline="0">
        <left style="medium">
          <color rgb="FFCCCCCC"/>
        </left>
        <right style="medium">
          <color rgb="FFCCCCCC"/>
        </right>
        <top style="medium">
          <color rgb="FFCCCCCC"/>
        </top>
        <bottom style="medium">
          <color rgb="FFCCCCCC"/>
        </bottom>
      </border>
    </dxf>
    <dxf>
      <fill>
        <patternFill patternType="solid">
          <fgColor indexed="64"/>
          <bgColor theme="0"/>
        </patternFill>
      </fill>
    </dxf>
    <dxf>
      <border outline="0">
        <bottom style="medium">
          <color rgb="FFCCCCCC"/>
        </bottom>
      </border>
    </dxf>
    <dxf>
      <font>
        <b/>
        <i val="0"/>
        <strike val="0"/>
        <condense val="0"/>
        <extend val="0"/>
        <outline val="0"/>
        <shadow val="0"/>
        <u val="none"/>
        <vertAlign val="baseline"/>
        <sz val="10"/>
        <color theme="1"/>
        <name val="Arial"/>
        <scheme val="none"/>
      </font>
      <fill>
        <patternFill patternType="solid">
          <fgColor indexed="64"/>
          <bgColor rgb="FFFF9900"/>
        </patternFill>
      </fill>
      <alignment horizontal="center" vertical="bottom" textRotation="0" wrapText="1" indent="0" justifyLastLine="0" shrinkToFit="0" readingOrder="0"/>
      <border diagonalUp="0" diagonalDown="0" outline="0">
        <left style="medium">
          <color rgb="FFCCCCCC"/>
        </left>
        <right style="medium">
          <color rgb="FFCCCCCC"/>
        </right>
        <top/>
        <bottom/>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general" vertical="bottom" textRotation="0" wrapText="0" indent="0" justifyLastLine="0" shrinkToFit="0" readingOrder="0"/>
      <border diagonalUp="0" diagonalDown="0" outline="0">
        <left style="medium">
          <color rgb="FFCCCCCC"/>
        </left>
        <right style="medium">
          <color rgb="FFCCCCCC"/>
        </right>
        <top style="medium">
          <color rgb="FFCCCCCC"/>
        </top>
        <bottom style="medium">
          <color rgb="FFCCCCCC"/>
        </bottom>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general" vertical="bottom" textRotation="0" wrapText="0" indent="0" justifyLastLine="0" shrinkToFit="0" readingOrder="0"/>
    </dxf>
    <dxf>
      <font>
        <b/>
        <i val="0"/>
        <strike val="0"/>
        <condense val="0"/>
        <extend val="0"/>
        <outline val="0"/>
        <shadow val="0"/>
        <u val="none"/>
        <vertAlign val="baseline"/>
        <sz val="11"/>
        <color theme="1"/>
        <name val="Calibri"/>
        <scheme val="minor"/>
      </font>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border outline="0">
        <bottom style="medium">
          <color rgb="FFCCCCCC"/>
        </bottom>
      </border>
    </dxf>
    <dxf>
      <alignment vertical="bottom" textRotation="0" wrapText="0" indent="0" justifyLastLine="0" shrinkToFit="0" readingOrder="0"/>
    </dxf>
    <dxf>
      <font>
        <b/>
        <i val="0"/>
        <strike val="0"/>
        <condense val="0"/>
        <extend val="0"/>
        <outline val="0"/>
        <shadow val="0"/>
        <u val="none"/>
        <vertAlign val="baseline"/>
        <sz val="11"/>
        <color theme="1"/>
        <name val="Calibri"/>
        <scheme val="minor"/>
      </font>
      <alignment vertical="bottom" textRotation="0" wrapText="0" indent="0" justifyLastLine="0" shrinkToFit="0" readingOrder="0"/>
    </dxf>
    <dxf>
      <alignment vertical="bottom" textRotation="0" wrapText="0" indent="0" justifyLastLine="0" shrinkToFit="0" readingOrder="0"/>
      <border diagonalUp="0" diagonalDown="0" outline="0">
        <left style="medium">
          <color auto="1"/>
        </left>
        <right style="thick">
          <color rgb="FFCCCCCC"/>
        </right>
        <top style="medium">
          <color rgb="FFCCCCCC"/>
        </top>
        <bottom style="medium">
          <color rgb="FFCCCCCC"/>
        </bottom>
      </border>
    </dxf>
    <dxf>
      <alignment vertical="bottom" textRotation="0" wrapText="0" indent="0" justifyLastLine="0" shrinkToFit="0" readingOrder="0"/>
      <border diagonalUp="0" diagonalDown="0" outline="0">
        <left style="medium">
          <color auto="1"/>
        </left>
        <right style="medium">
          <color auto="1"/>
        </right>
        <top style="medium">
          <color rgb="FFCCCCCC"/>
        </top>
        <bottom style="medium">
          <color rgb="FFCCCCCC"/>
        </bottom>
      </border>
    </dxf>
    <dxf>
      <alignment vertical="bottom" textRotation="0" wrapText="0" indent="0" justifyLastLine="0" shrinkToFit="0" readingOrder="0"/>
      <border diagonalUp="0" diagonalDown="0" outline="0">
        <left style="thick">
          <color rgb="FFCCCCCC"/>
        </left>
        <right style="medium">
          <color auto="1"/>
        </right>
        <top style="medium">
          <color rgb="FFCCCCCC"/>
        </top>
        <bottom style="medium">
          <color rgb="FFCCCCCC"/>
        </bottom>
      </border>
    </dxf>
    <dxf>
      <alignment vertical="bottom" textRotation="0" wrapText="0" indent="0" justifyLastLine="0" shrinkToFit="0" readingOrder="0"/>
    </dxf>
    <dxf>
      <font>
        <b/>
        <i val="0"/>
        <strike val="0"/>
        <condense val="0"/>
        <extend val="0"/>
        <outline val="0"/>
        <shadow val="0"/>
        <u val="none"/>
        <vertAlign val="baseline"/>
        <sz val="11"/>
        <color theme="1"/>
        <name val="Calibri"/>
        <scheme val="minor"/>
      </font>
      <alignment vertical="bottom" textRotation="0" wrapText="0"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theme="0"/>
        </patternFill>
      </fill>
      <alignment horizontal="center" vertical="bottom"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theme="0"/>
        </patternFill>
      </fill>
      <alignment horizontal="center" vertical="bottom" textRotation="0" wrapText="1" indent="0" justifyLastLine="0" shrinkToFit="0" readingOrder="0"/>
      <border diagonalUp="0" diagonalDown="0" outline="0">
        <left style="medium">
          <color rgb="FFCCCCCC"/>
        </left>
        <right/>
        <top style="medium">
          <color rgb="FFCCCCCC"/>
        </top>
        <bottom style="medium">
          <color rgb="FFCCCCCC"/>
        </bottom>
      </border>
    </dxf>
    <dxf>
      <font>
        <b val="0"/>
        <i val="0"/>
        <strike val="0"/>
        <condense val="0"/>
        <extend val="0"/>
        <outline val="0"/>
        <shadow val="0"/>
        <u val="none"/>
        <vertAlign val="baseline"/>
        <sz val="10"/>
        <color theme="1"/>
        <name val="Arial"/>
        <scheme val="none"/>
      </font>
      <fill>
        <patternFill patternType="solid">
          <fgColor indexed="64"/>
          <bgColor theme="0"/>
        </patternFill>
      </fill>
      <alignment horizontal="general" vertical="bottom" textRotation="0" wrapText="1" indent="0" justifyLastLine="0" shrinkToFit="0" readingOrder="0"/>
      <border diagonalUp="0" diagonalDown="0" outline="0">
        <left/>
        <right style="medium">
          <color rgb="FFCCCCCC"/>
        </right>
        <top style="medium">
          <color rgb="FFCCCCCC"/>
        </top>
        <bottom style="medium">
          <color rgb="FFCCCCCC"/>
        </bottom>
      </border>
    </dxf>
    <dxf>
      <border outline="0">
        <top style="medium">
          <color rgb="FFCCCCCC"/>
        </top>
      </border>
    </dxf>
    <dxf>
      <border outline="0">
        <left style="medium">
          <color rgb="FFCCCCCC"/>
        </left>
        <right style="medium">
          <color rgb="FFCCCCCC"/>
        </right>
        <top style="medium">
          <color rgb="FFCCCCCC"/>
        </top>
        <bottom style="medium">
          <color rgb="FFCCCCCC"/>
        </bottom>
      </border>
    </dxf>
    <dxf>
      <fill>
        <patternFill patternType="solid">
          <fgColor indexed="64"/>
          <bgColor theme="0"/>
        </patternFill>
      </fill>
    </dxf>
    <dxf>
      <border outline="0">
        <bottom style="medium">
          <color rgb="FFCCCCCC"/>
        </bottom>
      </border>
    </dxf>
    <dxf>
      <font>
        <b/>
        <i val="0"/>
        <strike val="0"/>
        <condense val="0"/>
        <extend val="0"/>
        <outline val="0"/>
        <shadow val="0"/>
        <u val="none"/>
        <vertAlign val="baseline"/>
        <sz val="10"/>
        <color theme="1"/>
        <name val="Arial"/>
        <scheme val="none"/>
      </font>
      <fill>
        <patternFill patternType="solid">
          <fgColor indexed="64"/>
          <bgColor rgb="FFFF9900"/>
        </patternFill>
      </fill>
      <alignment horizontal="center" vertical="bottom" textRotation="0" wrapText="1" indent="0" justifyLastLine="0" shrinkToFit="0" readingOrder="0"/>
      <border diagonalUp="0" diagonalDown="0" outline="0">
        <left style="medium">
          <color rgb="FFCCCCCC"/>
        </left>
        <right style="medium">
          <color rgb="FFCCCCCC"/>
        </right>
        <top/>
        <bottom/>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center" vertical="bottom" textRotation="0" wrapText="1" indent="0" justifyLastLine="0" shrinkToFit="0" readingOrder="0"/>
      <border diagonalUp="0" diagonalDown="0">
        <left style="medium">
          <color rgb="FFCCCCCC"/>
        </left>
        <right/>
        <top style="medium">
          <color rgb="FFCCCCCC"/>
        </top>
        <bottom style="medium">
          <color rgb="FFCCCCCC"/>
        </bottom>
        <vertical/>
        <horizontal/>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center"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scheme val="none"/>
      </font>
      <fill>
        <patternFill patternType="solid">
          <fgColor indexed="64"/>
          <bgColor rgb="FFD9EAD3"/>
        </patternFill>
      </fill>
      <alignment horizontal="center" vertical="bottom" textRotation="0" wrapText="1" indent="0" justifyLastLine="0" shrinkToFit="0" readingOrder="0"/>
      <border diagonalUp="0" diagonalDown="0">
        <left/>
        <right style="medium">
          <color rgb="FFCCCCCC"/>
        </right>
        <top style="medium">
          <color rgb="FFCCCCCC"/>
        </top>
        <bottom style="medium">
          <color rgb="FFCCCCCC"/>
        </bottom>
        <vertical/>
        <horizontal/>
      </border>
    </dxf>
    <dxf>
      <border outline="0">
        <top style="medium">
          <color rgb="FFCCCCCC"/>
        </top>
      </border>
    </dxf>
    <dxf>
      <border outline="0">
        <left style="medium">
          <color rgb="FFCCCCCC"/>
        </left>
        <right style="medium">
          <color rgb="FFCCCCCC"/>
        </right>
        <top style="medium">
          <color rgb="FFCCCCCC"/>
        </top>
        <bottom style="medium">
          <color rgb="FFCCCCCC"/>
        </bottom>
      </border>
    </dxf>
    <dxf>
      <border outline="0">
        <bottom style="medium">
          <color rgb="FFCCCCCC"/>
        </bottom>
      </border>
    </dxf>
    <dxf>
      <font>
        <b/>
        <i val="0"/>
        <strike val="0"/>
        <condense val="0"/>
        <extend val="0"/>
        <outline val="0"/>
        <shadow val="0"/>
        <u val="none"/>
        <vertAlign val="baseline"/>
        <sz val="10"/>
        <color theme="1"/>
        <name val="Arial"/>
        <scheme val="none"/>
      </font>
      <fill>
        <patternFill patternType="solid">
          <fgColor indexed="64"/>
          <bgColor rgb="FFFF9900"/>
        </patternFill>
      </fill>
      <alignment horizontal="center" vertical="bottom" textRotation="0" wrapText="1" indent="0" justifyLastLine="0" shrinkToFit="0" readingOrder="0"/>
      <border diagonalUp="0" diagonalDown="0" outline="0">
        <left style="medium">
          <color rgb="FFCCCCCC"/>
        </left>
        <right style="medium">
          <color rgb="FFCCCCCC"/>
        </right>
        <top/>
        <bottom/>
      </border>
    </dxf>
    <dxf>
      <font>
        <b/>
        <i val="0"/>
        <strike val="0"/>
        <condense val="0"/>
        <extend val="0"/>
        <outline val="0"/>
        <shadow val="0"/>
        <u val="none"/>
        <vertAlign val="baseline"/>
        <sz val="11"/>
        <color theme="1"/>
        <name val="Calibri"/>
        <scheme val="minor"/>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theme="4" tint="0.59999389629810485"/>
          <bgColor rgb="FFFFFF00"/>
        </patternFill>
      </fill>
      <alignment horizontal="center" vertical="center" textRotation="0" wrapText="0" indent="0" justifyLastLine="0" shrinkToFit="0" readingOrder="0"/>
    </dxf>
    <dxf>
      <border outline="0">
        <left style="medium">
          <color indexed="64"/>
        </left>
        <right style="medium">
          <color indexed="64"/>
        </right>
        <top style="medium">
          <color indexed="64"/>
        </top>
        <bottom style="medium">
          <color indexed="64"/>
        </bottom>
      </border>
    </dxf>
    <dxf>
      <font>
        <b/>
        <i val="0"/>
        <strike val="0"/>
        <condense val="0"/>
        <extend val="0"/>
        <outline val="0"/>
        <shadow val="0"/>
        <u val="none"/>
        <vertAlign val="baseline"/>
        <sz val="11"/>
        <color theme="0"/>
        <name val="Calibri"/>
        <scheme val="minor"/>
      </font>
      <fill>
        <patternFill patternType="solid">
          <fgColor theme="5"/>
          <bgColor theme="5"/>
        </patternFill>
      </fill>
      <alignment horizontal="center" vertical="center" textRotation="0" wrapText="0" indent="0" justifyLastLine="0" shrinkToFit="0" readingOrder="0"/>
    </dxf>
    <dxf>
      <font>
        <b/>
      </font>
      <numFmt numFmtId="165" formatCode="_-[$$-409]* #,##0.00_ ;_-[$$-409]* \-#,##0.00\ ;_-[$$-409]* &quot;-&quot;??_ ;_-@_ "/>
      <fill>
        <patternFill patternType="solid">
          <fgColor indexed="64"/>
          <bgColor theme="4" tint="0.79998168889431442"/>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theme="4" tint="0.79998168889431442"/>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rgb="FFFFFF00"/>
        </patternFill>
      </fill>
      <alignment horizontal="center" vertical="center" textRotation="0" wrapText="0" indent="0" justifyLastLine="0" shrinkToFit="0" readingOrder="0"/>
      <border diagonalUp="0" diagonalDown="0">
        <left style="medium">
          <color auto="1"/>
        </left>
        <right style="thin">
          <color auto="1"/>
        </right>
        <top style="thin">
          <color theme="0"/>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rgb="FFFFFF00"/>
        </patternFill>
      </fill>
      <alignment horizontal="center" vertical="center" textRotation="0" wrapText="0" indent="0" justifyLastLine="0" shrinkToFit="0" readingOrder="0"/>
      <border diagonalUp="0" diagonalDown="0">
        <left style="medium">
          <color auto="1"/>
        </left>
        <right style="thin">
          <color auto="1"/>
        </right>
        <top style="thin">
          <color theme="0"/>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border diagonalUp="0" diagonalDown="0">
        <left style="medium">
          <color auto="1"/>
        </left>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border diagonalUp="0" diagonalDown="0">
        <left style="medium">
          <color auto="1"/>
        </left>
        <right/>
        <top/>
        <bottom/>
        <vertical/>
        <horizontal/>
      </border>
    </dxf>
    <dxf>
      <font>
        <b/>
        <i val="0"/>
        <strike val="0"/>
        <condense val="0"/>
        <extend val="0"/>
        <outline val="0"/>
        <shadow val="0"/>
        <u val="none"/>
        <vertAlign val="baseline"/>
        <sz val="11"/>
        <color theme="1"/>
        <name val="Calibri"/>
        <scheme val="minor"/>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fill>
        <patternFill patternType="solid">
          <fgColor indexed="64"/>
          <bgColor rgb="FFFFFF00"/>
        </patternFill>
      </fill>
      <alignment horizontal="center" vertical="center" textRotation="0" wrapText="0" indent="0" justifyLastLine="0" shrinkToFit="0" readingOrder="0"/>
      <border diagonalUp="0" diagonalDown="0">
        <left style="medium">
          <color auto="1"/>
        </left>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fill>
        <patternFill patternType="solid">
          <fgColor indexed="64"/>
          <bgColor rgb="FFFFFF00"/>
        </patternFill>
      </fill>
      <alignment horizontal="center" vertical="center" textRotation="0" wrapText="0" indent="0" justifyLastLine="0" shrinkToFit="0" readingOrder="0"/>
      <border diagonalUp="0" diagonalDown="0">
        <left/>
        <right/>
        <top style="thin">
          <color theme="0"/>
        </top>
        <bottom/>
        <vertical/>
        <horizontal/>
      </border>
    </dxf>
    <dxf>
      <font>
        <b/>
        <i val="0"/>
        <strike val="0"/>
        <condense val="0"/>
        <extend val="0"/>
        <outline val="0"/>
        <shadow val="0"/>
        <u val="none"/>
        <vertAlign val="baseline"/>
        <sz val="11"/>
        <color theme="1"/>
        <name val="Calibri"/>
        <scheme val="minor"/>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indexed="64"/>
        </left>
        <right style="thin">
          <color indexed="64"/>
        </right>
        <top/>
        <bottom/>
        <vertical/>
        <horizontal/>
      </border>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center" textRotation="0" wrapText="0" indent="0" justifyLastLine="0" shrinkToFit="0" readingOrder="0"/>
      <border diagonalUp="0" diagonalDown="0">
        <left/>
        <right/>
        <top style="thin">
          <color theme="0"/>
        </top>
        <bottom/>
        <vertical/>
        <horizontal/>
      </border>
    </dxf>
    <dxf>
      <font>
        <b/>
        <i val="0"/>
        <strike val="0"/>
        <condense val="0"/>
        <extend val="0"/>
        <outline val="0"/>
        <shadow val="0"/>
        <u val="none"/>
        <vertAlign val="baseline"/>
        <sz val="11"/>
        <color theme="1"/>
        <name val="Calibri"/>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right/>
        <top style="thin">
          <color theme="0"/>
        </top>
        <bottom/>
        <vertical/>
        <horizontal/>
      </border>
    </dxf>
    <dxf>
      <border outline="0">
        <left style="medium">
          <color indexed="64"/>
        </left>
        <right style="medium">
          <color indexed="64"/>
        </right>
        <top style="medium">
          <color indexed="64"/>
        </top>
        <bottom style="medium">
          <color indexed="64"/>
        </bottom>
      </border>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font>
      <fill>
        <patternFill patternType="solid">
          <fgColor indexed="64"/>
          <bgColor rgb="FFFFFF00"/>
        </patternFill>
      </fill>
      <alignment horizontal="center" vertical="center" textRotation="0" wrapText="0" indent="0" justifyLastLine="0" shrinkToFit="0" readingOrder="0"/>
    </dxf>
    <dxf>
      <font>
        <b/>
      </font>
      <numFmt numFmtId="0" formatCode="General"/>
      <alignment horizontal="center" vertical="center" textRotation="0" wrapText="0" indent="0" justifyLastLine="0" shrinkToFit="0" readingOrder="0"/>
      <border diagonalUp="0" diagonalDown="0">
        <left style="thin">
          <color auto="1"/>
        </left>
        <right style="thin">
          <color auto="1"/>
        </right>
        <top/>
        <bottom/>
        <vertical/>
        <horizontal/>
      </border>
    </dxf>
    <dxf>
      <font>
        <b/>
      </font>
      <numFmt numFmtId="165" formatCode="_-[$$-409]* #,##0.00_ ;_-[$$-409]* \-#,##0.00\ ;_-[$$-409]* &quot;-&quot;??_ ;_-@_ "/>
      <fill>
        <patternFill patternType="solid">
          <fgColor indexed="64"/>
          <bgColor rgb="FFFFFF00"/>
        </patternFill>
      </fill>
      <alignment horizontal="center" vertical="center" textRotation="0" wrapText="0" indent="0" justifyLastLine="0" shrinkToFit="0" readingOrder="0"/>
    </dxf>
    <dxf>
      <border diagonalUp="0" diagonalDown="0">
        <left style="medium">
          <color indexed="64"/>
        </left>
        <right style="medium">
          <color indexed="64"/>
        </right>
        <top style="medium">
          <color indexed="64"/>
        </top>
        <bottom style="medium">
          <color indexed="64"/>
        </bottom>
      </border>
    </dxf>
    <dxf>
      <font>
        <b/>
      </font>
      <alignment horizontal="center" vertical="center" textRotation="0" wrapText="0" indent="0" justifyLastLine="0" shrinkToFit="0" readingOrder="0"/>
    </dxf>
    <dxf>
      <font>
        <b/>
      </font>
      <alignment horizontal="center" vertical="center" textRotation="0" wrapText="0" indent="0" justifyLastLine="0" shrinkToFit="0" readingOrder="0"/>
    </dxf>
    <dxf>
      <font>
        <b/>
      </font>
      <fill>
        <patternFill patternType="solid">
          <fgColor indexed="64"/>
          <bgColor rgb="FFFFFF00"/>
        </patternFill>
      </fill>
      <alignment horizontal="center" vertical="center" textRotation="0" wrapText="0" indent="0" justifyLastLine="0" shrinkToFit="0" readingOrder="0"/>
    </dxf>
    <dxf>
      <font>
        <b/>
      </font>
      <numFmt numFmtId="0" formatCode="General"/>
      <alignment horizontal="center" vertical="center" textRotation="0" wrapText="0" indent="0" justifyLastLine="0" shrinkToFit="0" readingOrder="0"/>
      <border diagonalUp="0" diagonalDown="0">
        <left style="thin">
          <color auto="1"/>
        </left>
        <right style="thin">
          <color auto="1"/>
        </right>
        <top/>
        <bottom/>
        <vertical/>
        <horizontal/>
      </border>
    </dxf>
    <dxf>
      <font>
        <b/>
      </font>
      <numFmt numFmtId="165" formatCode="_-[$$-409]* #,##0.00_ ;_-[$$-409]* \-#,##0.00\ ;_-[$$-409]* &quot;-&quot;??_ ;_-@_ "/>
      <fill>
        <patternFill patternType="solid">
          <fgColor indexed="64"/>
          <bgColor rgb="FFFFFF00"/>
        </patternFill>
      </fill>
      <alignment horizontal="center" vertical="center" textRotation="0" wrapText="0" indent="0" justifyLastLine="0" shrinkToFit="0" readingOrder="0"/>
    </dxf>
    <dxf>
      <border diagonalUp="0" diagonalDown="0">
        <left style="medium">
          <color indexed="64"/>
        </left>
        <right style="medium">
          <color indexed="64"/>
        </right>
        <top style="medium">
          <color indexed="64"/>
        </top>
        <bottom style="medium">
          <color indexed="64"/>
        </bottom>
      </border>
    </dxf>
    <dxf>
      <font>
        <b/>
      </font>
      <alignment horizontal="center" vertical="center" textRotation="0" wrapText="0" indent="0" justifyLastLine="0" shrinkToFit="0" readingOrder="0"/>
    </dxf>
    <dxf>
      <font>
        <b/>
      </font>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0"/>
        <name val="Calibri"/>
        <scheme val="minor"/>
      </font>
      <fill>
        <patternFill patternType="solid">
          <fgColor theme="5"/>
          <bgColor theme="5"/>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5" formatCode="_-[$$-409]* #,##0.00_ ;_-[$$-409]* \-#,##0.00\ ;_-[$$-409]* &quot;-&quot;??_ ;_-@_ "/>
      <alignment horizontal="center" vertical="center" textRotation="0" wrapText="0" indent="0" justifyLastLine="0" shrinkToFit="0" readingOrder="0"/>
    </dxf>
    <dxf>
      <numFmt numFmtId="165" formatCode="_-[$$-409]* #,##0.00_ ;_-[$$-409]* \-#,##0.00\ ;_-[$$-409]* &quot;-&quot;??_ ;_-@_ "/>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6" formatCode="0.0"/>
      <fill>
        <patternFill patternType="solid">
          <fgColor indexed="64"/>
          <bgColor theme="5" tint="0.39997558519241921"/>
        </patternFill>
      </fill>
      <alignment horizontal="center" vertical="center" textRotation="0" wrapText="0" indent="0" justifyLastLine="0" shrinkToFit="0" readingOrder="0"/>
      <border diagonalUp="0" diagonalDown="0">
        <left/>
        <right style="thin">
          <color theme="0"/>
        </right>
        <top/>
        <bottom/>
      </border>
    </dxf>
    <dxf>
      <fill>
        <patternFill patternType="solid">
          <fgColor indexed="64"/>
          <bgColor theme="5" tint="0.39997558519241921"/>
        </patternFill>
      </fill>
      <alignment horizontal="center" vertical="center" textRotation="0" wrapText="0" indent="0" justifyLastLine="0" shrinkToFit="0" readingOrder="0"/>
      <border diagonalUp="0" diagonalDown="0" outline="0">
        <left/>
        <right style="thin">
          <color theme="0"/>
        </right>
        <top/>
        <bottom/>
      </border>
    </dxf>
    <dxf>
      <fill>
        <patternFill patternType="solid">
          <fgColor indexed="64"/>
          <bgColor theme="5" tint="0.39997558519241921"/>
        </patternFill>
      </fill>
      <alignment horizontal="center" vertical="center" textRotation="0" wrapText="0" indent="0" justifyLastLine="0" shrinkToFit="0" readingOrder="0"/>
      <border diagonalUp="0" diagonalDown="0">
        <left style="thin">
          <color theme="0"/>
        </left>
        <right/>
        <top/>
        <bottom/>
        <vertical/>
        <horizontal/>
      </border>
    </dxf>
    <dxf>
      <alignment horizontal="center" vertical="center" textRotation="0" wrapText="0" indent="0" justifyLastLine="0" shrinkToFit="0" readingOrder="0"/>
    </dxf>
    <dxf>
      <alignment horizontal="center" vertical="center" textRotation="0" wrapText="0" indent="0" justifyLastLine="0" shrinkToFit="0" readingOrder="0"/>
    </dxf>
  </dxfs>
  <tableStyles count="0" defaultTableStyle="TableStyleDark9" defaultPivotStyle="PivotStyleLight16"/>
  <colors>
    <mruColors>
      <color rgb="FFFF5050"/>
      <color rgb="FFA66BD3"/>
      <color rgb="FFFA7EF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powerPivotData" Target="model/item.data"/><Relationship Id="rId26" Type="http://schemas.openxmlformats.org/officeDocument/2006/relationships/customXml" Target="../customXml/item7.xml"/><Relationship Id="rId39" Type="http://schemas.openxmlformats.org/officeDocument/2006/relationships/customXml" Target="../customXml/item20.xml"/><Relationship Id="rId21" Type="http://schemas.openxmlformats.org/officeDocument/2006/relationships/customXml" Target="../customXml/item2.xml"/><Relationship Id="rId34" Type="http://schemas.openxmlformats.org/officeDocument/2006/relationships/customXml" Target="../customXml/item15.xml"/><Relationship Id="rId42" Type="http://schemas.openxmlformats.org/officeDocument/2006/relationships/customXml" Target="../customXml/item2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29" Type="http://schemas.openxmlformats.org/officeDocument/2006/relationships/customXml" Target="../customXml/item10.xml"/><Relationship Id="rId41" Type="http://schemas.openxmlformats.org/officeDocument/2006/relationships/customXml" Target="../customXml/item2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5.xml"/><Relationship Id="rId32" Type="http://schemas.openxmlformats.org/officeDocument/2006/relationships/customXml" Target="../customXml/item13.xml"/><Relationship Id="rId37" Type="http://schemas.openxmlformats.org/officeDocument/2006/relationships/customXml" Target="../customXml/item18.xml"/><Relationship Id="rId40" Type="http://schemas.openxmlformats.org/officeDocument/2006/relationships/customXml" Target="../customXml/item21.xml"/><Relationship Id="rId5" Type="http://schemas.openxmlformats.org/officeDocument/2006/relationships/worksheet" Target="worksheets/sheet5.xml"/><Relationship Id="rId15" Type="http://schemas.openxmlformats.org/officeDocument/2006/relationships/connections" Target="connections.xml"/><Relationship Id="rId23" Type="http://schemas.openxmlformats.org/officeDocument/2006/relationships/customXml" Target="../customXml/item4.xml"/><Relationship Id="rId28" Type="http://schemas.openxmlformats.org/officeDocument/2006/relationships/customXml" Target="../customXml/item9.xml"/><Relationship Id="rId36" Type="http://schemas.openxmlformats.org/officeDocument/2006/relationships/customXml" Target="../customXml/item17.xml"/><Relationship Id="rId10" Type="http://schemas.openxmlformats.org/officeDocument/2006/relationships/worksheet" Target="worksheets/sheet10.xml"/><Relationship Id="rId19" Type="http://schemas.openxmlformats.org/officeDocument/2006/relationships/calcChain" Target="calcChain.xml"/><Relationship Id="rId31" Type="http://schemas.openxmlformats.org/officeDocument/2006/relationships/customXml" Target="../customXml/item1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ustomXml" Target="../customXml/item3.xml"/><Relationship Id="rId27" Type="http://schemas.openxmlformats.org/officeDocument/2006/relationships/customXml" Target="../customXml/item8.xml"/><Relationship Id="rId30" Type="http://schemas.openxmlformats.org/officeDocument/2006/relationships/customXml" Target="../customXml/item11.xml"/><Relationship Id="rId35" Type="http://schemas.openxmlformats.org/officeDocument/2006/relationships/customXml" Target="../customXml/item16.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sharedStrings" Target="sharedStrings.xml"/><Relationship Id="rId25" Type="http://schemas.openxmlformats.org/officeDocument/2006/relationships/customXml" Target="../customXml/item6.xml"/><Relationship Id="rId33" Type="http://schemas.openxmlformats.org/officeDocument/2006/relationships/customXml" Target="../customXml/item14.xml"/><Relationship Id="rId38" Type="http://schemas.openxmlformats.org/officeDocument/2006/relationships/customXml" Target="../customXml/item1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manualLayout>
          <c:layoutTarget val="inner"/>
          <c:xMode val="edge"/>
          <c:yMode val="edge"/>
          <c:x val="0.15921313590067454"/>
          <c:y val="0.1342786596294972"/>
          <c:w val="0.60671324787473235"/>
          <c:h val="0.67900228675959062"/>
        </c:manualLayout>
      </c:layout>
      <c:lineChart>
        <c:grouping val="standard"/>
        <c:varyColors val="0"/>
        <c:ser>
          <c:idx val="1"/>
          <c:order val="0"/>
          <c:tx>
            <c:strRef>
              <c:f>'Dragons - Unlock'!$A$8</c:f>
              <c:strCache>
                <c:ptCount val="1"/>
                <c:pt idx="0">
                  <c:v>Cost to buy (SC)</c:v>
                </c:pt>
              </c:strCache>
            </c:strRef>
          </c:tx>
          <c:spPr>
            <a:ln w="28575" cap="rnd">
              <a:solidFill>
                <a:schemeClr val="accent2"/>
              </a:solidFill>
              <a:round/>
            </a:ln>
            <a:effectLst/>
          </c:spPr>
          <c:marker>
            <c:symbol val="none"/>
          </c:marker>
          <c:val>
            <c:numRef>
              <c:f>'Dragons - Unlock'!$B$8:$S$8</c:f>
              <c:numCache>
                <c:formatCode>General</c:formatCode>
                <c:ptCount val="18"/>
                <c:pt idx="0">
                  <c:v>0</c:v>
                </c:pt>
                <c:pt idx="1">
                  <c:v>2000</c:v>
                </c:pt>
                <c:pt idx="2">
                  <c:v>11000</c:v>
                </c:pt>
                <c:pt idx="3">
                  <c:v>35000</c:v>
                </c:pt>
                <c:pt idx="4">
                  <c:v>88000</c:v>
                </c:pt>
                <c:pt idx="5">
                  <c:v>260000</c:v>
                </c:pt>
                <c:pt idx="6">
                  <c:v>480000</c:v>
                </c:pt>
                <c:pt idx="7">
                  <c:v>530000</c:v>
                </c:pt>
                <c:pt idx="8">
                  <c:v>550000</c:v>
                </c:pt>
                <c:pt idx="9">
                  <c:v>560000</c:v>
                </c:pt>
                <c:pt idx="10">
                  <c:v>580000</c:v>
                </c:pt>
                <c:pt idx="11">
                  <c:v>600000</c:v>
                </c:pt>
                <c:pt idx="12">
                  <c:v>700000</c:v>
                </c:pt>
                <c:pt idx="13">
                  <c:v>1000000</c:v>
                </c:pt>
                <c:pt idx="14">
                  <c:v>1300000</c:v>
                </c:pt>
                <c:pt idx="15">
                  <c:v>1800000</c:v>
                </c:pt>
                <c:pt idx="16">
                  <c:v>2500000</c:v>
                </c:pt>
                <c:pt idx="17">
                  <c:v>3000000</c:v>
                </c:pt>
              </c:numCache>
            </c:numRef>
          </c:val>
          <c:smooth val="0"/>
          <c:extLst>
            <c:ext xmlns:c16="http://schemas.microsoft.com/office/drawing/2014/chart" uri="{C3380CC4-5D6E-409C-BE32-E72D297353CC}">
              <c16:uniqueId val="{00000000-E751-438A-9287-4D1113D59B02}"/>
            </c:ext>
          </c:extLst>
        </c:ser>
        <c:dLbls>
          <c:showLegendKey val="0"/>
          <c:showVal val="0"/>
          <c:showCatName val="0"/>
          <c:showSerName val="0"/>
          <c:showPercent val="0"/>
          <c:showBubbleSize val="0"/>
        </c:dLbls>
        <c:smooth val="0"/>
        <c:axId val="314570424"/>
        <c:axId val="314307496"/>
      </c:lineChart>
      <c:catAx>
        <c:axId val="31457042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Dragon</a:t>
                </a:r>
                <a:r>
                  <a:rPr lang="en-US" baseline="0"/>
                  <a:t> ID</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14307496"/>
        <c:crosses val="autoZero"/>
        <c:auto val="1"/>
        <c:lblAlgn val="ctr"/>
        <c:lblOffset val="100"/>
        <c:noMultiLvlLbl val="0"/>
      </c:catAx>
      <c:valAx>
        <c:axId val="3143074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Cost</a:t>
                </a:r>
                <a:r>
                  <a:rPr lang="en-US" baseline="0"/>
                  <a:t> to buy (SC)</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145704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Cost to buy (HC)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areaChart>
        <c:grouping val="stacked"/>
        <c:varyColors val="0"/>
        <c:ser>
          <c:idx val="1"/>
          <c:order val="0"/>
          <c:tx>
            <c:v>Cost to buy ($)</c:v>
          </c:tx>
          <c:spPr>
            <a:solidFill>
              <a:schemeClr val="accent2"/>
            </a:solidFill>
            <a:ln w="25400">
              <a:noFill/>
            </a:ln>
            <a:effectLst/>
          </c:spPr>
          <c:val>
            <c:numRef>
              <c:f>'Dragons - Unlock'!$B$12:$S$12</c:f>
              <c:numCache>
                <c:formatCode>_("€"* #,##0.00_);_("€"* \(#,##0.00\);_("€"* "-"??_);_(@_)</c:formatCode>
                <c:ptCount val="18"/>
                <c:pt idx="0" formatCode="General">
                  <c:v>0</c:v>
                </c:pt>
                <c:pt idx="1">
                  <c:v>0.66666666666666663</c:v>
                </c:pt>
                <c:pt idx="2">
                  <c:v>2.3333333333333335</c:v>
                </c:pt>
                <c:pt idx="3">
                  <c:v>2.6666666666666665</c:v>
                </c:pt>
                <c:pt idx="4">
                  <c:v>3.3333333333333335</c:v>
                </c:pt>
                <c:pt idx="5">
                  <c:v>5.333333333333333</c:v>
                </c:pt>
                <c:pt idx="6">
                  <c:v>6.666666666666667</c:v>
                </c:pt>
                <c:pt idx="7">
                  <c:v>6.666666666666667</c:v>
                </c:pt>
                <c:pt idx="8">
                  <c:v>6.666666666666667</c:v>
                </c:pt>
                <c:pt idx="9">
                  <c:v>16.666666666666668</c:v>
                </c:pt>
                <c:pt idx="10">
                  <c:v>16.666666666666668</c:v>
                </c:pt>
                <c:pt idx="11">
                  <c:v>16.666666666666668</c:v>
                </c:pt>
                <c:pt idx="12">
                  <c:v>36.666666666666664</c:v>
                </c:pt>
                <c:pt idx="13">
                  <c:v>36.666666666666664</c:v>
                </c:pt>
                <c:pt idx="14">
                  <c:v>36.666666666666664</c:v>
                </c:pt>
                <c:pt idx="15">
                  <c:v>36.666666666666664</c:v>
                </c:pt>
                <c:pt idx="16">
                  <c:v>36.666666666666664</c:v>
                </c:pt>
                <c:pt idx="17">
                  <c:v>36.666666666666664</c:v>
                </c:pt>
              </c:numCache>
            </c:numRef>
          </c:val>
          <c:extLst>
            <c:ext xmlns:c16="http://schemas.microsoft.com/office/drawing/2014/chart" uri="{C3380CC4-5D6E-409C-BE32-E72D297353CC}">
              <c16:uniqueId val="{00000000-9019-4A1A-ACF9-2C914CCD5C5C}"/>
            </c:ext>
          </c:extLst>
        </c:ser>
        <c:dLbls>
          <c:showLegendKey val="0"/>
          <c:showVal val="0"/>
          <c:showCatName val="0"/>
          <c:showSerName val="0"/>
          <c:showPercent val="0"/>
          <c:showBubbleSize val="0"/>
        </c:dLbls>
        <c:axId val="768648816"/>
        <c:axId val="580153264"/>
      </c:areaChart>
      <c:barChart>
        <c:barDir val="col"/>
        <c:grouping val="clustered"/>
        <c:varyColors val="0"/>
        <c:ser>
          <c:idx val="0"/>
          <c:order val="1"/>
          <c:tx>
            <c:v>Cost to buy (HC)</c:v>
          </c:tx>
          <c:spPr>
            <a:solidFill>
              <a:schemeClr val="accent1"/>
            </a:solidFill>
            <a:ln>
              <a:noFill/>
            </a:ln>
            <a:effectLst/>
          </c:spPr>
          <c:invertIfNegative val="0"/>
          <c:val>
            <c:numRef>
              <c:f>'Dragons - Unlock'!$B$10:$S$10</c:f>
              <c:numCache>
                <c:formatCode>General</c:formatCode>
                <c:ptCount val="18"/>
                <c:pt idx="0">
                  <c:v>0</c:v>
                </c:pt>
                <c:pt idx="1">
                  <c:v>10</c:v>
                </c:pt>
                <c:pt idx="2">
                  <c:v>35</c:v>
                </c:pt>
                <c:pt idx="3">
                  <c:v>40</c:v>
                </c:pt>
                <c:pt idx="4">
                  <c:v>50</c:v>
                </c:pt>
                <c:pt idx="5">
                  <c:v>80</c:v>
                </c:pt>
                <c:pt idx="6">
                  <c:v>100</c:v>
                </c:pt>
                <c:pt idx="7">
                  <c:v>100</c:v>
                </c:pt>
                <c:pt idx="8">
                  <c:v>100</c:v>
                </c:pt>
                <c:pt idx="9">
                  <c:v>250</c:v>
                </c:pt>
                <c:pt idx="10">
                  <c:v>250</c:v>
                </c:pt>
                <c:pt idx="11">
                  <c:v>250</c:v>
                </c:pt>
                <c:pt idx="12">
                  <c:v>550</c:v>
                </c:pt>
                <c:pt idx="13">
                  <c:v>550</c:v>
                </c:pt>
                <c:pt idx="14">
                  <c:v>550</c:v>
                </c:pt>
                <c:pt idx="15">
                  <c:v>550</c:v>
                </c:pt>
                <c:pt idx="16">
                  <c:v>550</c:v>
                </c:pt>
                <c:pt idx="17">
                  <c:v>550</c:v>
                </c:pt>
              </c:numCache>
            </c:numRef>
          </c:val>
          <c:extLst>
            <c:ext xmlns:c16="http://schemas.microsoft.com/office/drawing/2014/chart" uri="{C3380CC4-5D6E-409C-BE32-E72D297353CC}">
              <c16:uniqueId val="{00000001-9019-4A1A-ACF9-2C914CCD5C5C}"/>
            </c:ext>
          </c:extLst>
        </c:ser>
        <c:dLbls>
          <c:showLegendKey val="0"/>
          <c:showVal val="0"/>
          <c:showCatName val="0"/>
          <c:showSerName val="0"/>
          <c:showPercent val="0"/>
          <c:showBubbleSize val="0"/>
        </c:dLbls>
        <c:gapWidth val="150"/>
        <c:axId val="314570424"/>
        <c:axId val="314307496"/>
      </c:barChart>
      <c:catAx>
        <c:axId val="31457042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Dragon</a:t>
                </a:r>
                <a:r>
                  <a:rPr lang="en-US" baseline="0"/>
                  <a:t> ID</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14307496"/>
        <c:crosses val="autoZero"/>
        <c:auto val="1"/>
        <c:lblAlgn val="ctr"/>
        <c:lblOffset val="100"/>
        <c:noMultiLvlLbl val="0"/>
      </c:catAx>
      <c:valAx>
        <c:axId val="3143074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Cost</a:t>
                </a:r>
                <a:r>
                  <a:rPr lang="en-US" baseline="0"/>
                  <a:t> to buy (HC)</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14570424"/>
        <c:crosses val="autoZero"/>
        <c:crossBetween val="between"/>
      </c:valAx>
      <c:valAx>
        <c:axId val="58015326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768648816"/>
        <c:crosses val="max"/>
        <c:crossBetween val="between"/>
      </c:valAx>
      <c:catAx>
        <c:axId val="768648816"/>
        <c:scaling>
          <c:orientation val="minMax"/>
        </c:scaling>
        <c:delete val="1"/>
        <c:axPos val="b"/>
        <c:majorTickMark val="out"/>
        <c:minorTickMark val="none"/>
        <c:tickLblPos val="nextTo"/>
        <c:crossAx val="58015326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Equivalence (min / 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strRef>
              <c:f>Timers!$B$8</c:f>
              <c:strCache>
                <c:ptCount val="1"/>
                <c:pt idx="0">
                  <c:v>Equivalence (min)</c:v>
                </c:pt>
              </c:strCache>
            </c:strRef>
          </c:tx>
          <c:spPr>
            <a:ln w="28575" cap="rnd">
              <a:solidFill>
                <a:schemeClr val="accent1"/>
              </a:solidFill>
              <a:round/>
            </a:ln>
            <a:effectLst/>
          </c:spPr>
          <c:marker>
            <c:symbol val="none"/>
          </c:marker>
          <c:cat>
            <c:numRef>
              <c:f>Timers!$B$9:$B$12</c:f>
              <c:numCache>
                <c:formatCode>General</c:formatCode>
                <c:ptCount val="4"/>
                <c:pt idx="0">
                  <c:v>1</c:v>
                </c:pt>
                <c:pt idx="1">
                  <c:v>60</c:v>
                </c:pt>
                <c:pt idx="2">
                  <c:v>240</c:v>
                </c:pt>
                <c:pt idx="3">
                  <c:v>480</c:v>
                </c:pt>
              </c:numCache>
            </c:numRef>
          </c:cat>
          <c:val>
            <c:numRef>
              <c:f>Timers!$C$9:$C$12</c:f>
              <c:numCache>
                <c:formatCode>General</c:formatCode>
                <c:ptCount val="4"/>
                <c:pt idx="0">
                  <c:v>4</c:v>
                </c:pt>
                <c:pt idx="1">
                  <c:v>6</c:v>
                </c:pt>
                <c:pt idx="2">
                  <c:v>12</c:v>
                </c:pt>
                <c:pt idx="3">
                  <c:v>20</c:v>
                </c:pt>
              </c:numCache>
            </c:numRef>
          </c:val>
          <c:smooth val="0"/>
          <c:extLst>
            <c:ext xmlns:c16="http://schemas.microsoft.com/office/drawing/2014/chart" uri="{C3380CC4-5D6E-409C-BE32-E72D297353CC}">
              <c16:uniqueId val="{00000000-4CAE-423E-96FA-2ABD3DCD370D}"/>
            </c:ext>
          </c:extLst>
        </c:ser>
        <c:dLbls>
          <c:showLegendKey val="0"/>
          <c:showVal val="0"/>
          <c:showCatName val="0"/>
          <c:showSerName val="0"/>
          <c:showPercent val="0"/>
          <c:showBubbleSize val="0"/>
        </c:dLbls>
        <c:smooth val="0"/>
        <c:axId val="240807200"/>
        <c:axId val="240806784"/>
      </c:lineChart>
      <c:catAx>
        <c:axId val="2408072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40806784"/>
        <c:crosses val="autoZero"/>
        <c:auto val="1"/>
        <c:lblAlgn val="ctr"/>
        <c:lblOffset val="100"/>
        <c:noMultiLvlLbl val="0"/>
      </c:catAx>
      <c:valAx>
        <c:axId val="2408067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408072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4.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0</xdr:col>
      <xdr:colOff>-1</xdr:colOff>
      <xdr:row>0</xdr:row>
      <xdr:rowOff>0</xdr:rowOff>
    </xdr:from>
    <xdr:to>
      <xdr:col>41</xdr:col>
      <xdr:colOff>606135</xdr:colOff>
      <xdr:row>10</xdr:row>
      <xdr:rowOff>0</xdr:rowOff>
    </xdr:to>
    <xdr:sp macro="" textlink="">
      <xdr:nvSpPr>
        <xdr:cNvPr id="2" name="Map" hidden="1"/>
        <xdr:cNvSpPr/>
      </xdr:nvSpPr>
      <xdr:spPr>
        <a:xfrm>
          <a:off x="-1" y="0"/>
          <a:ext cx="25599736" cy="1933575"/>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10</xdr:row>
      <xdr:rowOff>0</xdr:rowOff>
    </xdr:from>
    <xdr:to>
      <xdr:col>42</xdr:col>
      <xdr:colOff>0</xdr:colOff>
      <xdr:row>20</xdr:row>
      <xdr:rowOff>0</xdr:rowOff>
    </xdr:to>
    <xdr:sp macro="" textlink="">
      <xdr:nvSpPr>
        <xdr:cNvPr id="3" name="Mapp" hidden="1"/>
        <xdr:cNvSpPr/>
      </xdr:nvSpPr>
      <xdr:spPr>
        <a:xfrm>
          <a:off x="0" y="19335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31</xdr:row>
      <xdr:rowOff>0</xdr:rowOff>
    </xdr:from>
    <xdr:to>
      <xdr:col>42</xdr:col>
      <xdr:colOff>0</xdr:colOff>
      <xdr:row>41</xdr:row>
      <xdr:rowOff>0</xdr:rowOff>
    </xdr:to>
    <xdr:sp macro="" textlink="">
      <xdr:nvSpPr>
        <xdr:cNvPr id="4" name="Mapp" hidden="1"/>
        <xdr:cNvSpPr/>
      </xdr:nvSpPr>
      <xdr:spPr>
        <a:xfrm>
          <a:off x="0" y="59721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52</xdr:row>
      <xdr:rowOff>0</xdr:rowOff>
    </xdr:from>
    <xdr:to>
      <xdr:col>42</xdr:col>
      <xdr:colOff>0</xdr:colOff>
      <xdr:row>62</xdr:row>
      <xdr:rowOff>0</xdr:rowOff>
    </xdr:to>
    <xdr:sp macro="" textlink="">
      <xdr:nvSpPr>
        <xdr:cNvPr id="5" name="Mapp" hidden="1"/>
        <xdr:cNvSpPr/>
      </xdr:nvSpPr>
      <xdr:spPr>
        <a:xfrm>
          <a:off x="0" y="100107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73</xdr:row>
      <xdr:rowOff>0</xdr:rowOff>
    </xdr:from>
    <xdr:to>
      <xdr:col>42</xdr:col>
      <xdr:colOff>0</xdr:colOff>
      <xdr:row>83</xdr:row>
      <xdr:rowOff>0</xdr:rowOff>
    </xdr:to>
    <xdr:sp macro="" textlink="">
      <xdr:nvSpPr>
        <xdr:cNvPr id="6" name="Mapp" hidden="1"/>
        <xdr:cNvSpPr/>
      </xdr:nvSpPr>
      <xdr:spPr>
        <a:xfrm>
          <a:off x="0" y="140493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94</xdr:row>
      <xdr:rowOff>0</xdr:rowOff>
    </xdr:from>
    <xdr:to>
      <xdr:col>42</xdr:col>
      <xdr:colOff>0</xdr:colOff>
      <xdr:row>104</xdr:row>
      <xdr:rowOff>0</xdr:rowOff>
    </xdr:to>
    <xdr:sp macro="" textlink="">
      <xdr:nvSpPr>
        <xdr:cNvPr id="7" name="Mapp" hidden="1"/>
        <xdr:cNvSpPr/>
      </xdr:nvSpPr>
      <xdr:spPr>
        <a:xfrm>
          <a:off x="0" y="180879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115</xdr:row>
      <xdr:rowOff>0</xdr:rowOff>
    </xdr:from>
    <xdr:to>
      <xdr:col>42</xdr:col>
      <xdr:colOff>0</xdr:colOff>
      <xdr:row>125</xdr:row>
      <xdr:rowOff>0</xdr:rowOff>
    </xdr:to>
    <xdr:sp macro="" textlink="">
      <xdr:nvSpPr>
        <xdr:cNvPr id="8" name="Mapp" hidden="1"/>
        <xdr:cNvSpPr/>
      </xdr:nvSpPr>
      <xdr:spPr>
        <a:xfrm>
          <a:off x="0" y="221265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136</xdr:row>
      <xdr:rowOff>0</xdr:rowOff>
    </xdr:from>
    <xdr:to>
      <xdr:col>42</xdr:col>
      <xdr:colOff>0</xdr:colOff>
      <xdr:row>146</xdr:row>
      <xdr:rowOff>0</xdr:rowOff>
    </xdr:to>
    <xdr:sp macro="" textlink="">
      <xdr:nvSpPr>
        <xdr:cNvPr id="9" name="Mapp" hidden="1"/>
        <xdr:cNvSpPr/>
      </xdr:nvSpPr>
      <xdr:spPr>
        <a:xfrm>
          <a:off x="0" y="261651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157</xdr:row>
      <xdr:rowOff>0</xdr:rowOff>
    </xdr:from>
    <xdr:to>
      <xdr:col>42</xdr:col>
      <xdr:colOff>0</xdr:colOff>
      <xdr:row>167</xdr:row>
      <xdr:rowOff>0</xdr:rowOff>
    </xdr:to>
    <xdr:sp macro="" textlink="">
      <xdr:nvSpPr>
        <xdr:cNvPr id="10" name="Mapp" hidden="1"/>
        <xdr:cNvSpPr/>
      </xdr:nvSpPr>
      <xdr:spPr>
        <a:xfrm>
          <a:off x="0" y="302037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178</xdr:row>
      <xdr:rowOff>0</xdr:rowOff>
    </xdr:from>
    <xdr:to>
      <xdr:col>42</xdr:col>
      <xdr:colOff>0</xdr:colOff>
      <xdr:row>188</xdr:row>
      <xdr:rowOff>0</xdr:rowOff>
    </xdr:to>
    <xdr:sp macro="" textlink="">
      <xdr:nvSpPr>
        <xdr:cNvPr id="11" name="Mapp" hidden="1"/>
        <xdr:cNvSpPr/>
      </xdr:nvSpPr>
      <xdr:spPr>
        <a:xfrm>
          <a:off x="0" y="342423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199</xdr:row>
      <xdr:rowOff>0</xdr:rowOff>
    </xdr:from>
    <xdr:to>
      <xdr:col>42</xdr:col>
      <xdr:colOff>0</xdr:colOff>
      <xdr:row>209</xdr:row>
      <xdr:rowOff>0</xdr:rowOff>
    </xdr:to>
    <xdr:sp macro="" textlink="">
      <xdr:nvSpPr>
        <xdr:cNvPr id="12" name="Mapp" hidden="1"/>
        <xdr:cNvSpPr/>
      </xdr:nvSpPr>
      <xdr:spPr>
        <a:xfrm>
          <a:off x="0" y="382809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95250</xdr:colOff>
      <xdr:row>14</xdr:row>
      <xdr:rowOff>14286</xdr:rowOff>
    </xdr:from>
    <xdr:to>
      <xdr:col>7</xdr:col>
      <xdr:colOff>85725</xdr:colOff>
      <xdr:row>30</xdr:row>
      <xdr:rowOff>190499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476250</xdr:colOff>
      <xdr:row>14</xdr:row>
      <xdr:rowOff>4761</xdr:rowOff>
    </xdr:from>
    <xdr:to>
      <xdr:col>17</xdr:col>
      <xdr:colOff>590550</xdr:colOff>
      <xdr:row>30</xdr:row>
      <xdr:rowOff>180974</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8</xdr:col>
      <xdr:colOff>4762</xdr:colOff>
      <xdr:row>1</xdr:row>
      <xdr:rowOff>0</xdr:rowOff>
    </xdr:from>
    <xdr:to>
      <xdr:col>15</xdr:col>
      <xdr:colOff>309562</xdr:colOff>
      <xdr:row>15</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209550</xdr:colOff>
      <xdr:row>2</xdr:row>
      <xdr:rowOff>28574</xdr:rowOff>
    </xdr:from>
    <xdr:to>
      <xdr:col>5</xdr:col>
      <xdr:colOff>447675</xdr:colOff>
      <xdr:row>6</xdr:row>
      <xdr:rowOff>161925</xdr:rowOff>
    </xdr:to>
    <xdr:sp macro="" textlink="">
      <xdr:nvSpPr>
        <xdr:cNvPr id="2" name="TextBox 1"/>
        <xdr:cNvSpPr txBox="1"/>
      </xdr:nvSpPr>
      <xdr:spPr>
        <a:xfrm>
          <a:off x="209550" y="485774"/>
          <a:ext cx="8943975" cy="89535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t>Dragon will obtain XP points when eating preys.</a:t>
          </a:r>
        </a:p>
        <a:p>
          <a:r>
            <a:rPr lang="en-US" sz="1100" baseline="0"/>
            <a:t>- When XP is sufficient dragon will level up.</a:t>
          </a:r>
        </a:p>
        <a:p>
          <a:r>
            <a:rPr lang="en-US" sz="1100" baseline="0"/>
            <a:t>- The bigger the dragon the more XP will be needed to achieve level max.</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333375</xdr:colOff>
          <xdr:row>174</xdr:row>
          <xdr:rowOff>76200</xdr:rowOff>
        </xdr:from>
        <xdr:to>
          <xdr:col>3</xdr:col>
          <xdr:colOff>647700</xdr:colOff>
          <xdr:row>176</xdr:row>
          <xdr:rowOff>95250</xdr:rowOff>
        </xdr:to>
        <xdr:sp macro="" textlink="">
          <xdr:nvSpPr>
            <xdr:cNvPr id="25601" name="CommandButton1" hidden="1">
              <a:extLst>
                <a:ext uri="{63B3BB69-23CF-44E3-9099-C40C66FF867C}">
                  <a14:compatExt spid="_x0000_s256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174</xdr:row>
          <xdr:rowOff>76200</xdr:rowOff>
        </xdr:from>
        <xdr:to>
          <xdr:col>6</xdr:col>
          <xdr:colOff>1390650</xdr:colOff>
          <xdr:row>176</xdr:row>
          <xdr:rowOff>85725</xdr:rowOff>
        </xdr:to>
        <xdr:sp macro="" textlink="">
          <xdr:nvSpPr>
            <xdr:cNvPr id="25602" name="CommandButton2" hidden="1">
              <a:extLst>
                <a:ext uri="{63B3BB69-23CF-44E3-9099-C40C66FF867C}">
                  <a14:compatExt spid="_x0000_s256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581025</xdr:colOff>
          <xdr:row>185</xdr:row>
          <xdr:rowOff>76200</xdr:rowOff>
        </xdr:from>
        <xdr:to>
          <xdr:col>0</xdr:col>
          <xdr:colOff>1800225</xdr:colOff>
          <xdr:row>187</xdr:row>
          <xdr:rowOff>161925</xdr:rowOff>
        </xdr:to>
        <xdr:sp macro="" textlink="">
          <xdr:nvSpPr>
            <xdr:cNvPr id="25612" name="CommandButton3" hidden="1">
              <a:extLst>
                <a:ext uri="{63B3BB69-23CF-44E3-9099-C40C66FF867C}">
                  <a14:compatExt spid="_x0000_s256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5" name="Table86" displayName="Table86" ref="A5:S13" totalsRowShown="0">
  <autoFilter ref="A5:S13"/>
  <tableColumns count="19">
    <tableColumn id="1" name="Dragons"/>
    <tableColumn id="2" name="Dragon 1"/>
    <tableColumn id="3" name="Dragon 2"/>
    <tableColumn id="4" name="Dragon 3"/>
    <tableColumn id="5" name="Dragon 4"/>
    <tableColumn id="6" name="Dragon 5"/>
    <tableColumn id="7" name="Dragon 6"/>
    <tableColumn id="8" name="Dragon 7"/>
    <tableColumn id="9" name="Dragon 8"/>
    <tableColumn id="10" name="Dragon 9"/>
    <tableColumn id="11" name="Dragon 10"/>
    <tableColumn id="12" name="Dragon 11"/>
    <tableColumn id="13" name="Dragon 12"/>
    <tableColumn id="14" name="Dragon 13"/>
    <tableColumn id="15" name="Dragon 14"/>
    <tableColumn id="16" name="Dragon 15"/>
    <tableColumn id="17" name="Dragon 16"/>
    <tableColumn id="18" name="Dragon 17"/>
    <tableColumn id="19" name="Dragon 18"/>
  </tableColumns>
  <tableStyleInfo name="TableStyleDark9" showFirstColumn="0" showLastColumn="0" showRowStripes="1" showColumnStripes="0"/>
</table>
</file>

<file path=xl/tables/table2.xml><?xml version="1.0" encoding="utf-8"?>
<table xmlns="http://schemas.openxmlformats.org/spreadsheetml/2006/main" id="32" name="RunDuration" displayName="RunDuration" ref="A6:C24" totalsRowShown="0" headerRowDxfId="189" dataDxfId="188">
  <autoFilter ref="A6:C24"/>
  <tableColumns count="3">
    <tableColumn id="1" name="Dragon ID / Level" dataDxfId="187"/>
    <tableColumn id="2" name="Max level" dataDxfId="186"/>
    <tableColumn id="24" name="Expected AVG time (mn)" dataDxfId="185">
      <calculatedColumnFormula>$C$4*RunDuration[[#This Row],[Dragon ID / Level]]+$D$4</calculatedColumnFormula>
    </tableColumn>
  </tableColumns>
  <tableStyleInfo name="TableStyleDark9" showFirstColumn="0" showLastColumn="0" showRowStripes="1" showColumnStripes="0"/>
</table>
</file>

<file path=xl/tables/table3.xml><?xml version="1.0" encoding="utf-8"?>
<table xmlns="http://schemas.openxmlformats.org/spreadsheetml/2006/main" id="37" name="Table1038" displayName="Table1038" ref="A3:U19" totalsRowShown="0" headerRowDxfId="184" dataDxfId="183">
  <autoFilter ref="A3:U19"/>
  <tableColumns count="21">
    <tableColumn id="1" name="Dragon ID / Level" dataDxfId="182"/>
    <tableColumn id="2" name="1" dataDxfId="181"/>
    <tableColumn id="3" name="2" dataDxfId="180"/>
    <tableColumn id="4" name="3" dataDxfId="179"/>
    <tableColumn id="5" name="4" dataDxfId="178"/>
    <tableColumn id="6" name="5" dataDxfId="177"/>
    <tableColumn id="7" name="6" dataDxfId="176"/>
    <tableColumn id="8" name="7" dataDxfId="175"/>
    <tableColumn id="9" name="8" dataDxfId="174"/>
    <tableColumn id="10" name="9" dataDxfId="173"/>
    <tableColumn id="11" name="10" dataDxfId="172"/>
    <tableColumn id="12" name="11" dataDxfId="171"/>
    <tableColumn id="13" name="12" dataDxfId="170"/>
    <tableColumn id="14" name="13" dataDxfId="169"/>
    <tableColumn id="15" name="14" dataDxfId="168"/>
    <tableColumn id="16" name="15" dataDxfId="167"/>
    <tableColumn id="17" name="16" dataDxfId="166"/>
    <tableColumn id="18" name="17" dataDxfId="165"/>
    <tableColumn id="19" name="18" dataDxfId="164"/>
    <tableColumn id="20" name="19" dataDxfId="163"/>
    <tableColumn id="21" name="20" dataDxfId="162"/>
  </tableColumns>
  <tableStyleInfo name="TableStyleDark9" showFirstColumn="0" showLastColumn="0" showRowStripes="1" showColumnStripes="0"/>
</table>
</file>

<file path=xl/tables/table4.xml><?xml version="1.0" encoding="utf-8"?>
<table xmlns="http://schemas.openxmlformats.org/spreadsheetml/2006/main" id="28" name="HCtoSkipTimers" displayName="HCtoSkipTimers" ref="B8:E12" totalsRowShown="0" headerRowDxfId="161" dataDxfId="160">
  <autoFilter ref="B8:E12"/>
  <tableColumns count="4">
    <tableColumn id="1" name="Equivalence (min)" dataDxfId="159"/>
    <tableColumn id="2" name="HC" dataDxfId="158">
      <calculatedColumnFormula>IF(ROUND(HCtoSkipTimers[[#This Row],[Equivalence (min)]]*$F$3+$G$3,0)=0,1,ROUND(HCtoSkipTimers[[#This Row],[Equivalence (min)]]*$F$3+$G$3,0))</calculatedColumnFormula>
    </tableColumn>
    <tableColumn id="3" name="$ min" dataDxfId="157" dataCellStyle="Currency">
      <calculatedColumnFormula>C9/'Offer Simulator'!$B$3</calculatedColumnFormula>
    </tableColumn>
    <tableColumn id="4" name="$ max" dataDxfId="156" dataCellStyle="Currency">
      <calculatedColumnFormula>C9/'Offer Simulator'!$B$4</calculatedColumnFormula>
    </tableColumn>
  </tableColumns>
  <tableStyleInfo name="TableStyleDark9" showFirstColumn="0" showLastColumn="0" showRowStripes="1" showColumnStripes="0"/>
</table>
</file>

<file path=xl/tables/table5.xml><?xml version="1.0" encoding="utf-8"?>
<table xmlns="http://schemas.openxmlformats.org/spreadsheetml/2006/main" id="15" name="Table73" displayName="Table73" ref="A73:Y91" totalsRowShown="0" headerRowDxfId="155" dataDxfId="154">
  <autoFilter ref="A73:Y91"/>
  <tableColumns count="25">
    <tableColumn id="1" name="Dragon ID / Step XP per Level" dataDxfId="153"/>
    <tableColumn id="2" name="1" dataDxfId="152">
      <calculatedColumnFormula>IF(OFFSET(F35,$A74,0)="","",ROUND(SUM(OFFSET($F35:F35,$A74,0)),0))</calculatedColumnFormula>
    </tableColumn>
    <tableColumn id="3" name="2" dataDxfId="151">
      <calculatedColumnFormula>IF(OFFSET(G35,$A74,0)="","",ROUND(SUM(OFFSET($F35:G35,$A74,0)),0))</calculatedColumnFormula>
    </tableColumn>
    <tableColumn id="4" name="3" dataDxfId="150">
      <calculatedColumnFormula>IF(OFFSET(H35,$A74,0)="","",ROUND(SUM(OFFSET($F35:H35,$A74,0)),0))</calculatedColumnFormula>
    </tableColumn>
    <tableColumn id="5" name="4" dataDxfId="149">
      <calculatedColumnFormula>IF(OFFSET(I35,$A74,0)="","",ROUND(SUM(OFFSET($F35:I35,$A74,0)),0))</calculatedColumnFormula>
    </tableColumn>
    <tableColumn id="6" name="5" dataDxfId="148">
      <calculatedColumnFormula>IF(OFFSET(J35,$A74,0)="","",ROUND(SUM(OFFSET($F35:J35,$A74,0)),0))</calculatedColumnFormula>
    </tableColumn>
    <tableColumn id="7" name="6" dataDxfId="147">
      <calculatedColumnFormula>IF(OFFSET(K35,$A74,0)="","",ROUND(SUM(OFFSET($F35:K35,$A74,0)),0))</calculatedColumnFormula>
    </tableColumn>
    <tableColumn id="8" name="7" dataDxfId="146">
      <calculatedColumnFormula>IF(OFFSET(L35,$A74,0)="","",ROUND(SUM(OFFSET($F35:L35,$A74,0)),0))</calculatedColumnFormula>
    </tableColumn>
    <tableColumn id="9" name="8" dataDxfId="145">
      <calculatedColumnFormula>IF(OFFSET(M35,$A74,0)="","",ROUND(SUM(OFFSET($F35:M35,$A74,0)),0))</calculatedColumnFormula>
    </tableColumn>
    <tableColumn id="10" name="9" dataDxfId="144">
      <calculatedColumnFormula>IF(OFFSET(N35,$A74,0)="","",ROUND(SUM(OFFSET($F35:N35,$A74,0)),0))</calculatedColumnFormula>
    </tableColumn>
    <tableColumn id="11" name="10" dataDxfId="143">
      <calculatedColumnFormula>IF(OFFSET(O35,$A74,0)="","",ROUND(SUM(OFFSET($F35:O35,$A74,0)),0))</calculatedColumnFormula>
    </tableColumn>
    <tableColumn id="12" name="11" dataDxfId="142">
      <calculatedColumnFormula>IF(OFFSET(P35,$A74,0)="","",ROUND(SUM(OFFSET($F35:P35,$A74,0)),0))</calculatedColumnFormula>
    </tableColumn>
    <tableColumn id="13" name="12" dataDxfId="141">
      <calculatedColumnFormula>IF(OFFSET(Q35,$A74,0)="","",ROUND(SUM(OFFSET($F35:Q35,$A74,0)),0))</calculatedColumnFormula>
    </tableColumn>
    <tableColumn id="14" name="13" dataDxfId="140">
      <calculatedColumnFormula>IF(OFFSET(R35,$A74,0)="","",ROUND(SUM(OFFSET($F35:R35,$A74,0)),0))</calculatedColumnFormula>
    </tableColumn>
    <tableColumn id="15" name="14" dataDxfId="139">
      <calculatedColumnFormula>IF(OFFSET(S35,$A74,0)="","",ROUND(SUM(OFFSET($F35:S35,$A74,0)),0))</calculatedColumnFormula>
    </tableColumn>
    <tableColumn id="16" name="15" dataDxfId="138">
      <calculatedColumnFormula>IF(OFFSET(T35,$A74,0)="","",ROUND(SUM(OFFSET($F35:T35,$A74,0)),0))</calculatedColumnFormula>
    </tableColumn>
    <tableColumn id="17" name="16" dataDxfId="137">
      <calculatedColumnFormula>IF(OFFSET(U35,$A74,0)="","",ROUND(SUM(OFFSET($F35:U35,$A74,0)),0))</calculatedColumnFormula>
    </tableColumn>
    <tableColumn id="18" name="17" dataDxfId="136">
      <calculatedColumnFormula>IF(OFFSET(V35,$A74,0)="","",ROUND(SUM(OFFSET($F35:V35,$A74,0)),0))</calculatedColumnFormula>
    </tableColumn>
    <tableColumn id="19" name="18" dataDxfId="135">
      <calculatedColumnFormula>IF(OFFSET(W35,$A74,0)="","",ROUND(SUM(OFFSET($F35:W35,$A74,0)),0))</calculatedColumnFormula>
    </tableColumn>
    <tableColumn id="20" name="19" dataDxfId="134">
      <calculatedColumnFormula>IF(OFFSET(X35,$A74,0)="","",ROUND(SUM(OFFSET($F35:X35,$A74,0)),0))</calculatedColumnFormula>
    </tableColumn>
    <tableColumn id="21" name="20" dataDxfId="133"/>
    <tableColumn id="22" name="21" dataDxfId="132"/>
    <tableColumn id="23" name="22" dataDxfId="131"/>
    <tableColumn id="24" name="23" dataDxfId="130"/>
    <tableColumn id="25" name="24" dataDxfId="129"/>
  </tableColumns>
  <tableStyleInfo name="TableStyleDark9" showFirstColumn="0" showLastColumn="0" showRowStripes="1" showColumnStripes="0"/>
</table>
</file>

<file path=xl/tables/table6.xml><?xml version="1.0" encoding="utf-8"?>
<table xmlns="http://schemas.openxmlformats.org/spreadsheetml/2006/main" id="16" name="Table74" displayName="Table74" ref="A94:C112" totalsRowShown="0" headerRowDxfId="128" dataDxfId="127">
  <autoFilter ref="A94:C112"/>
  <tableColumns count="3">
    <tableColumn id="1" name="Dragon ID" dataDxfId="126"/>
    <tableColumn id="2" name="AVG_XP/min" dataDxfId="125">
      <calculatedColumnFormula>ROUND(AVERAGE(D11:D11),0)</calculatedColumnFormula>
    </tableColumn>
    <tableColumn id="3" name="AVG_TIME_TO_MAX_LEVEL" dataDxfId="124">
      <calculatedColumnFormula>MAX(B74:T74)/Table74[[#This Row],[AVG_XP/min]]</calculatedColumnFormula>
    </tableColumn>
  </tableColumns>
  <tableStyleInfo name="TableStyleDark9" showFirstColumn="0" showLastColumn="0" showRowStripes="1" showColumnStripes="0"/>
</table>
</file>

<file path=xl/tables/table7.xml><?xml version="1.0" encoding="utf-8"?>
<table xmlns="http://schemas.openxmlformats.org/spreadsheetml/2006/main" id="23" name="Table47" displayName="Table47" ref="A6:C13" totalsRowShown="0" headerRowDxfId="123" dataDxfId="122" tableBorderDxfId="121">
  <autoFilter ref="A6:C13"/>
  <tableColumns count="3">
    <tableColumn id="1" name="Price" dataDxfId="120"/>
    <tableColumn id="2" name="HC earned" dataDxfId="119">
      <calculatedColumnFormula>ROUND(Table47[[#This Row],[Price]]*$B$3+Table47[[#This Row],[Price]]*$B$3*Table47[[#This Row],[Discount]],0)</calculatedColumnFormula>
    </tableColumn>
    <tableColumn id="3" name="Discount" dataDxfId="118" dataCellStyle="Percent"/>
  </tableColumns>
  <tableStyleInfo name="TableStyleDark9" showFirstColumn="0" showLastColumn="0" showRowStripes="1" showColumnStripes="0"/>
</table>
</file>

<file path=xl/tables/table8.xml><?xml version="1.0" encoding="utf-8"?>
<table xmlns="http://schemas.openxmlformats.org/spreadsheetml/2006/main" id="24" name="Table479" displayName="Table479" ref="A22:C28" totalsRowShown="0" headerRowDxfId="117" dataDxfId="116" tableBorderDxfId="115">
  <autoFilter ref="A22:C28"/>
  <tableColumns count="3">
    <tableColumn id="1" name="Price HC" dataDxfId="114"/>
    <tableColumn id="2" name="SC earned" dataDxfId="113">
      <calculatedColumnFormula>ROUND((($B$19/$B$3)*Table479[[#This Row],[Price HC]])+((($B$19/$B$3)*Table479[[#This Row],[Price HC]])*Table479[[#This Row],[Discount]]),0)</calculatedColumnFormula>
    </tableColumn>
    <tableColumn id="3" name="Discount" dataDxfId="112" dataCellStyle="Percent"/>
  </tableColumns>
  <tableStyleInfo name="TableStyleDark9" showFirstColumn="0" showLastColumn="0" showRowStripes="1" showColumnStripes="0"/>
</table>
</file>

<file path=xl/tables/table9.xml><?xml version="1.0" encoding="utf-8"?>
<table xmlns="http://schemas.openxmlformats.org/spreadsheetml/2006/main" id="25" name="Table9" displayName="Table9" ref="E18:Z40" totalsRowShown="0" headerRowDxfId="111" tableBorderDxfId="110">
  <autoFilter ref="E18:Z40"/>
  <tableColumns count="22">
    <tableColumn id="1" name="Dragon" dataDxfId="109"/>
    <tableColumn id="2" name="pricing (HC)" dataDxfId="108"/>
    <tableColumn id="3" name="Equivalence Base" dataDxfId="107">
      <calculatedColumnFormula>F19/$B$3</calculatedColumnFormula>
    </tableColumn>
    <tableColumn id="4" name="Equivalence better" dataDxfId="106">
      <calculatedColumnFormula>ROUND(F19/$B$4,2)</calculatedColumnFormula>
    </tableColumn>
    <tableColumn id="5" name="Dis. 1 price (SC or HC)" dataDxfId="105"/>
    <tableColumn id="6" name="Dis. 1 Eq. Base" dataDxfId="104">
      <calculatedColumnFormula>(Table9[[#This Row],[Dis. 1 price (SC or HC)]]/($B$19/$B$3))/$B$3</calculatedColumnFormula>
    </tableColumn>
    <tableColumn id="7" name="Dis 1 Eq. better" dataDxfId="103">
      <calculatedColumnFormula>Table9[[#This Row],[Dis. 1 price (SC or HC)]]/$B$20</calculatedColumnFormula>
    </tableColumn>
    <tableColumn id="8" name="Dis. 2 price (SC or HC)" dataDxfId="102"/>
    <tableColumn id="9" name="Dis. 2 Eq. Base" dataDxfId="101"/>
    <tableColumn id="10" name="Dis 2 Eq. better" dataDxfId="100"/>
    <tableColumn id="11" name="Dis. 3 price (SC or HC)" dataDxfId="99"/>
    <tableColumn id="12" name="Dis. 3 Eq. Base" dataDxfId="98"/>
    <tableColumn id="13" name="Dis 3 Eq. better" dataDxfId="97"/>
    <tableColumn id="14" name="Dis. 4 price (SC or HC)" dataDxfId="96"/>
    <tableColumn id="15" name="Dis. 4 Eq. Base" dataDxfId="95"/>
    <tableColumn id="16" name="Dis 4 Eq. better" dataDxfId="94"/>
    <tableColumn id="17" name="Dis. 5 price (SC or HC)" dataDxfId="93"/>
    <tableColumn id="18" name="Dis. 5 Eq. Base" dataDxfId="92"/>
    <tableColumn id="19" name="Dis 5 Eq. better" dataDxfId="91"/>
    <tableColumn id="20" name="Dis. 6 price (SC or HC)" dataDxfId="90"/>
    <tableColumn id="21" name="Dis. 6 Eq. Base" dataDxfId="89"/>
    <tableColumn id="22" name="Dis 6 Eq. Better" dataDxfId="88"/>
  </tableColumns>
  <tableStyleInfo name="TableStyleDark9" showFirstColumn="0" showLastColumn="0" showRowStripes="1" showColumnStripes="0"/>
</table>
</file>

<file path=xl/tables/table10.xml><?xml version="1.0" encoding="utf-8"?>
<table xmlns="http://schemas.openxmlformats.org/spreadsheetml/2006/main" id="26" name="Table11" displayName="Table11" ref="A37:B38" totalsRowShown="0" headerRowDxfId="87" tableBorderDxfId="86">
  <autoFilter ref="A37:B38"/>
  <tableColumns count="2">
    <tableColumn id="1" name="price HC" dataDxfId="85"/>
    <tableColumn id="2" name="Price $" dataDxfId="84">
      <calculatedColumnFormula>A38/B3</calculatedColumnFormula>
    </tableColumn>
  </tableColumns>
  <tableStyleInfo name="TableStyleDark9" showFirstColumn="0" showLastColumn="0" showRowStripes="1" showColumnStripes="0"/>
</table>
</file>

<file path=xl/tables/table11.xml><?xml version="1.0" encoding="utf-8"?>
<table xmlns="http://schemas.openxmlformats.org/spreadsheetml/2006/main" id="12" name="Table713" displayName="Table713" ref="B4:D59" totalsRowShown="0" headerRowDxfId="83" headerRowBorderDxfId="82" tableBorderDxfId="81" totalsRowBorderDxfId="80">
  <autoFilter ref="B4:D59"/>
  <tableColumns count="3">
    <tableColumn id="1" name="CATEGORIES" dataDxfId="79"/>
    <tableColumn id="2" name="TIDs" dataDxfId="78"/>
    <tableColumn id="3" name="TEXTS" dataDxfId="77"/>
  </tableColumns>
  <tableStyleInfo name="TableStyleDark9" showFirstColumn="0" showLastColumn="0" showRowStripes="1" showColumnStripes="0"/>
</table>
</file>

<file path=xl/tables/table12.xml><?xml version="1.0" encoding="utf-8"?>
<table xmlns="http://schemas.openxmlformats.org/spreadsheetml/2006/main" id="3" name="Table4" displayName="Table4" ref="B3:D18" totalsRowShown="0" headerRowDxfId="76" dataDxfId="74" headerRowBorderDxfId="75" tableBorderDxfId="73" totalsRowBorderDxfId="72">
  <autoFilter ref="B3:D18"/>
  <tableColumns count="3">
    <tableColumn id="1" name="SKU" dataDxfId="71"/>
    <tableColumn id="2" name="IapSKU" dataDxfId="70"/>
    <tableColumn id="3" name="PRICE" dataDxfId="69"/>
  </tableColumns>
  <tableStyleInfo name="TableStyleDark9" showFirstColumn="0" showLastColumn="0" showRowStripes="1" showColumnStripes="0"/>
</table>
</file>

<file path=xl/tables/table13.xml><?xml version="1.0" encoding="utf-8"?>
<table xmlns="http://schemas.openxmlformats.org/spreadsheetml/2006/main" id="8" name="Table14" displayName="Table14" ref="N30:P46" totalsRowShown="0" headerRowDxfId="68" dataDxfId="67">
  <autoFilter ref="N30:P46"/>
  <sortState ref="N31:P46">
    <sortCondition descending="1" ref="N30:N46"/>
  </sortState>
  <tableColumns count="3">
    <tableColumn id="1" name="CLUSTER" dataDxfId="66"/>
    <tableColumn id="2" name="TIER" dataDxfId="65"/>
    <tableColumn id="3" name="PRICE" dataDxfId="64"/>
  </tableColumns>
  <tableStyleInfo name="TableStyleDark9" showFirstColumn="0" showLastColumn="0" showRowStripes="1" showColumnStripes="0"/>
</table>
</file>

<file path=xl/tables/table14.xml><?xml version="1.0" encoding="utf-8"?>
<table xmlns="http://schemas.openxmlformats.org/spreadsheetml/2006/main" id="9" name="Table15" displayName="Table15" ref="N49:O53" totalsRowShown="0" headerRowDxfId="63" dataDxfId="62" tableBorderDxfId="61">
  <autoFilter ref="N49:O53"/>
  <tableColumns count="2">
    <tableColumn id="1" name="CLUSTER" dataDxfId="60"/>
    <tableColumn id="2" name="PRICE" dataDxfId="59"/>
  </tableColumns>
  <tableStyleInfo name="TableStyleDark9" showFirstColumn="0" showLastColumn="0" showRowStripes="1" showColumnStripes="0"/>
</table>
</file>

<file path=xl/tables/table15.xml><?xml version="1.0" encoding="utf-8"?>
<table xmlns="http://schemas.openxmlformats.org/spreadsheetml/2006/main" id="10" name="Table16" displayName="Table16" ref="N55:N60" totalsRowShown="0" headerRowDxfId="58" dataDxfId="57">
  <autoFilter ref="N55:N60"/>
  <tableColumns count="1">
    <tableColumn id="1" name="CLUSTERS ID" dataDxfId="56"/>
  </tableColumns>
  <tableStyleInfo name="TableStyleDark9" showFirstColumn="0" showLastColumn="0" showRowStripes="1" showColumnStripes="0"/>
</table>
</file>

<file path=xl/tables/table16.xml><?xml version="1.0" encoding="utf-8"?>
<table xmlns="http://schemas.openxmlformats.org/spreadsheetml/2006/main" id="29" name="Table430" displayName="Table430" ref="F3:H18" totalsRowShown="0" headerRowDxfId="55" dataDxfId="53" headerRowBorderDxfId="54" tableBorderDxfId="52" totalsRowBorderDxfId="51">
  <autoFilter ref="F3:H18"/>
  <tableColumns count="3">
    <tableColumn id="1" name="SKU" dataDxfId="50"/>
    <tableColumn id="2" name="IapSKU" dataDxfId="49"/>
    <tableColumn id="3" name="PRICE" dataDxfId="48"/>
  </tableColumns>
  <tableStyleInfo name="TableStyleDark9" showFirstColumn="0" showLastColumn="0" showRowStripes="1" showColumnStripes="0"/>
</table>
</file>

<file path=xl/tables/table17.xml><?xml version="1.0" encoding="utf-8"?>
<table xmlns="http://schemas.openxmlformats.org/spreadsheetml/2006/main" id="30" name="Table43031" displayName="Table43031" ref="J3:L8" totalsRowShown="0" headerRowDxfId="47" headerRowBorderDxfId="46" tableBorderDxfId="45" totalsRowBorderDxfId="44">
  <autoFilter ref="J3:L8"/>
  <tableColumns count="3">
    <tableColumn id="1" name="SKU" dataDxfId="43"/>
    <tableColumn id="2" name="IapSKU" dataDxfId="42"/>
    <tableColumn id="3" name="PRICE" dataDxfId="41"/>
  </tableColumns>
  <tableStyleInfo name="TableStyleDark9" showFirstColumn="0" showLastColumn="0" showRowStripes="1" showColumnStripes="0"/>
</table>
</file>

<file path=xl/tables/table18.xml><?xml version="1.0" encoding="utf-8"?>
<table xmlns="http://schemas.openxmlformats.org/spreadsheetml/2006/main" id="6" name="Table430317" displayName="Table430317" ref="N3:P23" totalsRowShown="0" headerRowDxfId="40" headerRowBorderDxfId="39" tableBorderDxfId="38" totalsRowBorderDxfId="37">
  <autoFilter ref="N3:P23"/>
  <tableColumns count="3">
    <tableColumn id="1" name="SKU" dataDxfId="36"/>
    <tableColumn id="2" name="IapSKU" dataDxfId="35"/>
    <tableColumn id="3" name="PRICE" dataDxfId="34"/>
  </tableColumns>
  <tableStyleInfo name="TableStyleDark9" showFirstColumn="0" showLastColumn="0" showRowStripes="1" showColumnStripes="0"/>
</table>
</file>

<file path=xl/tables/table19.xml><?xml version="1.0" encoding="utf-8"?>
<table xmlns="http://schemas.openxmlformats.org/spreadsheetml/2006/main" id="14" name="Table1415" displayName="Table1415" ref="K2:O18" totalsRowShown="0" headerRowDxfId="33" dataDxfId="32">
  <autoFilter ref="K2:O18"/>
  <sortState ref="K23:M38">
    <sortCondition descending="1" ref="K30:K46"/>
  </sortState>
  <tableColumns count="5">
    <tableColumn id="1" name="CLUSTER" dataDxfId="31"/>
    <tableColumn id="2" name="TIER" dataDxfId="30"/>
    <tableColumn id="3" name="NORMAL PRICE" dataDxfId="29"/>
    <tableColumn id="4" name="DSC PRICE" dataDxfId="28"/>
    <tableColumn id="5" name="DSC" dataDxfId="27">
      <calculatedColumnFormula>CONCATENATE(100 - ROUND(((Table1415[[#This Row],[DSC PRICE]]/Table1415[[#This Row],[NORMAL PRICE]])*100),0),"%")</calculatedColumnFormula>
    </tableColumn>
  </tableColumns>
  <tableStyleInfo name="TableStyleDark9" showFirstColumn="0" showLastColumn="0" showRowStripes="1" showColumnStripes="0"/>
</table>
</file>

<file path=xl/tables/table20.xml><?xml version="1.0" encoding="utf-8"?>
<table xmlns="http://schemas.openxmlformats.org/spreadsheetml/2006/main" id="31" name="Table1632" displayName="Table1632" ref="K20:K25" totalsRowShown="0" headerRowDxfId="26" dataDxfId="25">
  <autoFilter ref="K20:K25"/>
  <tableColumns count="1">
    <tableColumn id="1" name="CLUSTERS ID" dataDxfId="24"/>
  </tableColumns>
  <tableStyleInfo name="TableStyleDark9" showFirstColumn="0" showLastColumn="0" showRowStripes="1" showColumnStripes="0"/>
</table>
</file>

<file path=xl/tables/table21.xml><?xml version="1.0" encoding="utf-8"?>
<table xmlns="http://schemas.openxmlformats.org/spreadsheetml/2006/main" id="13" name="Table4714" displayName="Table4714" ref="K30:M37" totalsRowShown="0" headerRowDxfId="23" dataDxfId="22" tableBorderDxfId="21">
  <autoFilter ref="K30:M37"/>
  <tableColumns count="3">
    <tableColumn id="1" name="Price" dataDxfId="20"/>
    <tableColumn id="2" name="HC earned" dataDxfId="19"/>
    <tableColumn id="3" name="Discount" dataDxfId="18" dataCellStyle="Percent"/>
  </tableColumns>
  <tableStyleInfo name="TableStyleDark9" showFirstColumn="0" showLastColumn="0" showRowStripes="1" showColumnStripes="0"/>
</table>
</file>

<file path=xl/tables/table22.xml><?xml version="1.0" encoding="utf-8"?>
<table xmlns="http://schemas.openxmlformats.org/spreadsheetml/2006/main" id="11" name="Table17" displayName="Table17" ref="D6:M136" totalsRowShown="0" headerRowDxfId="17" dataDxfId="15" headerRowBorderDxfId="16" tableBorderDxfId="14" totalsRowBorderDxfId="13">
  <autoFilter ref="D6:M136"/>
  <sortState ref="D7:M132">
    <sortCondition ref="H6:H132"/>
  </sortState>
  <tableColumns count="10">
    <tableColumn id="1" name="Id" dataDxfId="12"/>
    <tableColumn id="2" name="Product" dataDxfId="11"/>
    <tableColumn id="3" name="Portal" dataDxfId="10"/>
    <tableColumn id="4" name="Description" dataDxfId="9"/>
    <tableColumn id="5" name="Pack Name" dataDxfId="8"/>
    <tableColumn id="6" name="Price" dataDxfId="7"/>
    <tableColumn id="7" name="Google Pricing Template" dataDxfId="6"/>
    <tableColumn id="8" name="Status" dataDxfId="5"/>
    <tableColumn id="9" name="Clean For Sale" dataDxfId="4"/>
    <tableColumn id="10" name="Pack Type" dataDxfId="3"/>
  </tableColumns>
  <tableStyleInfo name="TableStyleDark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table" Target="../tables/table10.xml"/><Relationship Id="rId3" Type="http://schemas.openxmlformats.org/officeDocument/2006/relationships/vmlDrawing" Target="../drawings/vmlDrawing1.vml"/><Relationship Id="rId7" Type="http://schemas.openxmlformats.org/officeDocument/2006/relationships/image" Target="../media/image3.emf"/><Relationship Id="rId12" Type="http://schemas.openxmlformats.org/officeDocument/2006/relationships/table" Target="../tables/table9.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2.xml"/><Relationship Id="rId11" Type="http://schemas.openxmlformats.org/officeDocument/2006/relationships/table" Target="../tables/table8.xml"/><Relationship Id="rId5" Type="http://schemas.openxmlformats.org/officeDocument/2006/relationships/image" Target="../media/image2.emf"/><Relationship Id="rId10" Type="http://schemas.openxmlformats.org/officeDocument/2006/relationships/table" Target="../tables/table7.xml"/><Relationship Id="rId4" Type="http://schemas.openxmlformats.org/officeDocument/2006/relationships/control" Target="../activeX/activeX1.xml"/><Relationship Id="rId9" Type="http://schemas.openxmlformats.org/officeDocument/2006/relationships/image" Target="../media/image4.emf"/><Relationship Id="rId14" Type="http://schemas.openxmlformats.org/officeDocument/2006/relationships/comments" Target="../comments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17.xml"/><Relationship Id="rId3" Type="http://schemas.openxmlformats.org/officeDocument/2006/relationships/table" Target="../tables/table12.xml"/><Relationship Id="rId7" Type="http://schemas.openxmlformats.org/officeDocument/2006/relationships/table" Target="../tables/table16.xml"/><Relationship Id="rId2" Type="http://schemas.openxmlformats.org/officeDocument/2006/relationships/vmlDrawing" Target="../drawings/vmlDrawing2.vml"/><Relationship Id="rId1" Type="http://schemas.openxmlformats.org/officeDocument/2006/relationships/printerSettings" Target="../printerSettings/printerSettings8.bin"/><Relationship Id="rId6" Type="http://schemas.openxmlformats.org/officeDocument/2006/relationships/table" Target="../tables/table15.xml"/><Relationship Id="rId5" Type="http://schemas.openxmlformats.org/officeDocument/2006/relationships/table" Target="../tables/table14.xml"/><Relationship Id="rId10" Type="http://schemas.openxmlformats.org/officeDocument/2006/relationships/comments" Target="../comments2.xml"/><Relationship Id="rId4" Type="http://schemas.openxmlformats.org/officeDocument/2006/relationships/table" Target="../tables/table13.xml"/><Relationship Id="rId9" Type="http://schemas.openxmlformats.org/officeDocument/2006/relationships/table" Target="../tables/table18.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20.xml"/><Relationship Id="rId2" Type="http://schemas.openxmlformats.org/officeDocument/2006/relationships/table" Target="../tables/table19.xml"/><Relationship Id="rId1" Type="http://schemas.openxmlformats.org/officeDocument/2006/relationships/printerSettings" Target="../printerSettings/printerSettings9.bin"/><Relationship Id="rId4" Type="http://schemas.openxmlformats.org/officeDocument/2006/relationships/table" Target="../tables/table21.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1">
    <tabColor rgb="FF92D050"/>
  </sheetPr>
  <dimension ref="A1:AP209"/>
  <sheetViews>
    <sheetView workbookViewId="0"/>
  </sheetViews>
  <sheetFormatPr defaultRowHeight="15"/>
  <sheetData>
    <row r="1" spans="1:42">
      <c r="A1" s="52">
        <v>6</v>
      </c>
      <c r="B1" s="53">
        <v>6</v>
      </c>
      <c r="C1" s="53">
        <v>6</v>
      </c>
      <c r="D1" s="53">
        <v>6</v>
      </c>
      <c r="E1" s="53">
        <v>6</v>
      </c>
      <c r="F1" s="53">
        <v>6</v>
      </c>
      <c r="G1" s="53">
        <v>6</v>
      </c>
      <c r="H1" s="53">
        <v>6</v>
      </c>
      <c r="I1" s="53">
        <v>6</v>
      </c>
      <c r="J1" s="53">
        <v>6</v>
      </c>
      <c r="K1" s="53">
        <v>6</v>
      </c>
      <c r="L1" s="53">
        <v>6</v>
      </c>
      <c r="M1" s="53">
        <v>6</v>
      </c>
      <c r="N1" s="54">
        <v>6</v>
      </c>
      <c r="O1" s="54">
        <v>6</v>
      </c>
      <c r="P1" s="54">
        <v>6</v>
      </c>
      <c r="Q1" s="54">
        <v>6</v>
      </c>
      <c r="R1" s="54">
        <v>6</v>
      </c>
      <c r="S1" s="54">
        <v>6</v>
      </c>
      <c r="T1" s="54">
        <v>6</v>
      </c>
      <c r="U1" s="54">
        <v>6</v>
      </c>
      <c r="V1" s="54">
        <v>5</v>
      </c>
      <c r="W1" s="54">
        <v>5</v>
      </c>
      <c r="X1" s="54">
        <v>5</v>
      </c>
      <c r="Y1" s="54">
        <v>5</v>
      </c>
      <c r="Z1" s="54">
        <v>5</v>
      </c>
      <c r="AA1" s="55">
        <v>6</v>
      </c>
      <c r="AB1" s="55">
        <v>6</v>
      </c>
      <c r="AC1" s="55">
        <v>6</v>
      </c>
      <c r="AD1" s="55">
        <v>6</v>
      </c>
      <c r="AE1" s="55">
        <v>6</v>
      </c>
      <c r="AF1" s="55">
        <v>6</v>
      </c>
      <c r="AG1" s="55">
        <v>6</v>
      </c>
      <c r="AH1" s="55">
        <v>6</v>
      </c>
      <c r="AI1" s="55">
        <v>6</v>
      </c>
      <c r="AJ1" s="55">
        <v>6</v>
      </c>
      <c r="AK1" s="55">
        <v>6</v>
      </c>
      <c r="AL1" s="55">
        <v>6</v>
      </c>
      <c r="AM1" s="55">
        <v>6</v>
      </c>
      <c r="AN1" s="55">
        <v>6</v>
      </c>
      <c r="AO1" s="55">
        <v>6</v>
      </c>
      <c r="AP1" s="56">
        <v>6</v>
      </c>
    </row>
    <row r="2" spans="1:42">
      <c r="A2" s="57">
        <v>6</v>
      </c>
      <c r="B2" s="58">
        <v>6</v>
      </c>
      <c r="C2" s="58">
        <v>6</v>
      </c>
      <c r="D2" s="58">
        <v>6</v>
      </c>
      <c r="E2" s="58">
        <v>6</v>
      </c>
      <c r="F2" s="58">
        <v>6</v>
      </c>
      <c r="G2" s="58">
        <v>6</v>
      </c>
      <c r="H2" s="58">
        <v>6</v>
      </c>
      <c r="I2" s="58">
        <v>6</v>
      </c>
      <c r="J2" s="58">
        <v>6</v>
      </c>
      <c r="K2" s="58">
        <v>5</v>
      </c>
      <c r="L2" s="58">
        <v>5</v>
      </c>
      <c r="M2" s="58">
        <v>5</v>
      </c>
      <c r="N2" s="48">
        <v>5</v>
      </c>
      <c r="O2" s="48">
        <v>5</v>
      </c>
      <c r="P2" s="48">
        <v>5</v>
      </c>
      <c r="Q2" s="48">
        <v>6</v>
      </c>
      <c r="R2" s="48">
        <v>6</v>
      </c>
      <c r="S2" s="48">
        <v>6</v>
      </c>
      <c r="T2" s="48">
        <v>6</v>
      </c>
      <c r="U2" s="48">
        <v>6</v>
      </c>
      <c r="V2" s="48">
        <v>5</v>
      </c>
      <c r="W2" s="48">
        <v>5</v>
      </c>
      <c r="X2" s="48">
        <v>5</v>
      </c>
      <c r="Y2" s="48">
        <v>5</v>
      </c>
      <c r="Z2" s="48">
        <v>5</v>
      </c>
      <c r="AA2" s="59">
        <v>5</v>
      </c>
      <c r="AB2" s="59">
        <v>5</v>
      </c>
      <c r="AC2" s="59">
        <v>5</v>
      </c>
      <c r="AD2" s="59">
        <v>6</v>
      </c>
      <c r="AE2" s="59">
        <v>6</v>
      </c>
      <c r="AF2" s="59">
        <v>6</v>
      </c>
      <c r="AG2" s="59">
        <v>6</v>
      </c>
      <c r="AH2" s="59">
        <v>6</v>
      </c>
      <c r="AI2" s="59">
        <v>6</v>
      </c>
      <c r="AJ2" s="59">
        <v>6</v>
      </c>
      <c r="AK2" s="59">
        <v>6</v>
      </c>
      <c r="AL2" s="59">
        <v>6</v>
      </c>
      <c r="AM2" s="59">
        <v>6</v>
      </c>
      <c r="AN2" s="59">
        <v>6</v>
      </c>
      <c r="AO2" s="59">
        <v>6</v>
      </c>
      <c r="AP2" s="60">
        <v>6</v>
      </c>
    </row>
    <row r="3" spans="1:42">
      <c r="A3" s="57">
        <v>6</v>
      </c>
      <c r="B3" s="58">
        <v>6</v>
      </c>
      <c r="C3" s="58">
        <v>6</v>
      </c>
      <c r="D3" s="58">
        <v>6</v>
      </c>
      <c r="E3" s="58">
        <v>6</v>
      </c>
      <c r="F3" s="58">
        <v>6</v>
      </c>
      <c r="G3" s="58">
        <v>6</v>
      </c>
      <c r="H3" s="58">
        <v>6</v>
      </c>
      <c r="I3" s="58">
        <v>6</v>
      </c>
      <c r="J3" s="58">
        <v>6</v>
      </c>
      <c r="K3" s="58">
        <v>6</v>
      </c>
      <c r="L3" s="58">
        <v>6</v>
      </c>
      <c r="M3" s="58">
        <v>5</v>
      </c>
      <c r="N3" s="48">
        <v>5</v>
      </c>
      <c r="O3" s="48">
        <v>4</v>
      </c>
      <c r="P3" s="48">
        <v>4</v>
      </c>
      <c r="Q3" s="48">
        <v>4</v>
      </c>
      <c r="R3" s="48">
        <v>4</v>
      </c>
      <c r="S3" s="48">
        <v>4</v>
      </c>
      <c r="T3" s="48">
        <v>4</v>
      </c>
      <c r="U3" s="48">
        <v>5</v>
      </c>
      <c r="V3" s="48">
        <v>5</v>
      </c>
      <c r="W3" s="48">
        <v>5</v>
      </c>
      <c r="X3" s="48">
        <v>5</v>
      </c>
      <c r="Y3" s="48">
        <v>5</v>
      </c>
      <c r="Z3" s="48">
        <v>5</v>
      </c>
      <c r="AA3" s="59">
        <v>6</v>
      </c>
      <c r="AB3" s="59">
        <v>6</v>
      </c>
      <c r="AC3" s="59">
        <v>6</v>
      </c>
      <c r="AD3" s="59">
        <v>6</v>
      </c>
      <c r="AE3" s="59">
        <v>6</v>
      </c>
      <c r="AF3" s="59">
        <v>6</v>
      </c>
      <c r="AG3" s="59">
        <v>6</v>
      </c>
      <c r="AH3" s="59">
        <v>6</v>
      </c>
      <c r="AI3" s="59">
        <v>6</v>
      </c>
      <c r="AJ3" s="59">
        <v>6</v>
      </c>
      <c r="AK3" s="59">
        <v>6</v>
      </c>
      <c r="AL3" s="59">
        <v>6</v>
      </c>
      <c r="AM3" s="59">
        <v>6</v>
      </c>
      <c r="AN3" s="59">
        <v>6</v>
      </c>
      <c r="AO3" s="59">
        <v>6</v>
      </c>
      <c r="AP3" s="60">
        <v>6</v>
      </c>
    </row>
    <row r="4" spans="1:42">
      <c r="A4" s="57">
        <v>6</v>
      </c>
      <c r="B4" s="58">
        <v>6</v>
      </c>
      <c r="C4" s="58">
        <v>6</v>
      </c>
      <c r="D4" s="58">
        <v>6</v>
      </c>
      <c r="E4" s="58">
        <v>6</v>
      </c>
      <c r="F4" s="58">
        <v>5</v>
      </c>
      <c r="G4" s="58">
        <v>5</v>
      </c>
      <c r="H4" s="58">
        <v>5</v>
      </c>
      <c r="I4" s="58">
        <v>5</v>
      </c>
      <c r="J4" s="58">
        <v>5</v>
      </c>
      <c r="K4" s="58">
        <v>5</v>
      </c>
      <c r="L4" s="58">
        <v>5</v>
      </c>
      <c r="M4" s="58">
        <v>5</v>
      </c>
      <c r="N4" s="48">
        <v>5</v>
      </c>
      <c r="O4" s="48">
        <v>5</v>
      </c>
      <c r="P4" s="48">
        <v>5</v>
      </c>
      <c r="Q4" s="48">
        <v>5</v>
      </c>
      <c r="R4" s="48">
        <v>4</v>
      </c>
      <c r="S4" s="48">
        <v>4</v>
      </c>
      <c r="T4" s="48">
        <v>4</v>
      </c>
      <c r="U4" s="48">
        <v>4</v>
      </c>
      <c r="V4" s="48">
        <v>4</v>
      </c>
      <c r="W4" s="48">
        <v>4</v>
      </c>
      <c r="X4" s="48">
        <v>4</v>
      </c>
      <c r="Y4" s="48">
        <v>4</v>
      </c>
      <c r="Z4" s="48">
        <v>4</v>
      </c>
      <c r="AA4" s="59">
        <v>5</v>
      </c>
      <c r="AB4" s="59">
        <v>5</v>
      </c>
      <c r="AC4" s="59">
        <v>5</v>
      </c>
      <c r="AD4" s="59">
        <v>5</v>
      </c>
      <c r="AE4" s="59">
        <v>5</v>
      </c>
      <c r="AF4" s="59">
        <v>5</v>
      </c>
      <c r="AG4" s="59">
        <v>5</v>
      </c>
      <c r="AH4" s="59">
        <v>5</v>
      </c>
      <c r="AI4" s="59">
        <v>5</v>
      </c>
      <c r="AJ4" s="59">
        <v>6</v>
      </c>
      <c r="AK4" s="59">
        <v>6</v>
      </c>
      <c r="AL4" s="59">
        <v>6</v>
      </c>
      <c r="AM4" s="59">
        <v>6</v>
      </c>
      <c r="AN4" s="59">
        <v>6</v>
      </c>
      <c r="AO4" s="59">
        <v>6</v>
      </c>
      <c r="AP4" s="60">
        <v>6</v>
      </c>
    </row>
    <row r="5" spans="1:42">
      <c r="A5" s="57">
        <v>6</v>
      </c>
      <c r="B5" s="58">
        <v>6</v>
      </c>
      <c r="C5" s="58">
        <v>6</v>
      </c>
      <c r="D5" s="58">
        <v>6</v>
      </c>
      <c r="E5" s="58">
        <v>6</v>
      </c>
      <c r="F5" s="58">
        <v>5</v>
      </c>
      <c r="G5" s="58">
        <v>6</v>
      </c>
      <c r="H5" s="58">
        <v>6</v>
      </c>
      <c r="I5" s="58">
        <v>6</v>
      </c>
      <c r="J5" s="58">
        <v>6</v>
      </c>
      <c r="K5" s="58">
        <v>5</v>
      </c>
      <c r="L5" s="58">
        <v>5</v>
      </c>
      <c r="M5" s="58">
        <v>5</v>
      </c>
      <c r="N5" s="48">
        <v>5</v>
      </c>
      <c r="O5" s="48">
        <v>5</v>
      </c>
      <c r="P5" s="48">
        <v>5</v>
      </c>
      <c r="Q5" s="48">
        <v>4</v>
      </c>
      <c r="R5" s="48">
        <v>2</v>
      </c>
      <c r="S5" s="48">
        <v>3</v>
      </c>
      <c r="T5" s="48">
        <v>3</v>
      </c>
      <c r="U5" s="48">
        <v>3</v>
      </c>
      <c r="V5" s="48">
        <v>2</v>
      </c>
      <c r="W5" s="48">
        <v>3</v>
      </c>
      <c r="X5" s="48">
        <v>3</v>
      </c>
      <c r="Y5" s="48">
        <v>4</v>
      </c>
      <c r="Z5" s="48">
        <v>5</v>
      </c>
      <c r="AA5" s="59">
        <v>5</v>
      </c>
      <c r="AB5" s="59">
        <v>5</v>
      </c>
      <c r="AC5" s="59">
        <v>5</v>
      </c>
      <c r="AD5" s="59">
        <v>5</v>
      </c>
      <c r="AE5" s="59">
        <v>5</v>
      </c>
      <c r="AF5" s="59">
        <v>5</v>
      </c>
      <c r="AG5" s="59">
        <v>5</v>
      </c>
      <c r="AH5" s="59">
        <v>5</v>
      </c>
      <c r="AI5" s="59">
        <v>5</v>
      </c>
      <c r="AJ5" s="59">
        <v>6</v>
      </c>
      <c r="AK5" s="59">
        <v>6</v>
      </c>
      <c r="AL5" s="59">
        <v>6</v>
      </c>
      <c r="AM5" s="59">
        <v>6</v>
      </c>
      <c r="AN5" s="59">
        <v>6</v>
      </c>
      <c r="AO5" s="59">
        <v>6</v>
      </c>
      <c r="AP5" s="60">
        <v>6</v>
      </c>
    </row>
    <row r="6" spans="1:42">
      <c r="A6" s="57">
        <v>6</v>
      </c>
      <c r="B6" s="58">
        <v>6</v>
      </c>
      <c r="C6" s="58">
        <v>6</v>
      </c>
      <c r="D6" s="58">
        <v>6</v>
      </c>
      <c r="E6" s="58">
        <v>6</v>
      </c>
      <c r="F6" s="58">
        <v>5</v>
      </c>
      <c r="G6" s="58">
        <v>5</v>
      </c>
      <c r="H6" s="58">
        <v>5</v>
      </c>
      <c r="I6" s="58">
        <v>5</v>
      </c>
      <c r="J6" s="58">
        <v>5</v>
      </c>
      <c r="K6" s="58">
        <v>5</v>
      </c>
      <c r="L6" s="58">
        <v>5</v>
      </c>
      <c r="M6" s="58">
        <v>5</v>
      </c>
      <c r="N6" s="61">
        <v>5</v>
      </c>
      <c r="O6" s="61">
        <v>5</v>
      </c>
      <c r="P6" s="61">
        <v>4</v>
      </c>
      <c r="Q6" s="61">
        <v>3</v>
      </c>
      <c r="R6" s="61">
        <v>2</v>
      </c>
      <c r="S6" s="61">
        <v>2</v>
      </c>
      <c r="T6" s="61">
        <v>2</v>
      </c>
      <c r="U6" s="61">
        <v>3</v>
      </c>
      <c r="V6" s="61">
        <v>2</v>
      </c>
      <c r="W6" s="61">
        <v>2</v>
      </c>
      <c r="X6" s="61">
        <v>3</v>
      </c>
      <c r="Y6" s="61">
        <v>4</v>
      </c>
      <c r="Z6" s="61">
        <v>5</v>
      </c>
      <c r="AA6" s="59">
        <v>4</v>
      </c>
      <c r="AB6" s="59">
        <v>5</v>
      </c>
      <c r="AC6" s="59">
        <v>5</v>
      </c>
      <c r="AD6" s="59">
        <v>5</v>
      </c>
      <c r="AE6" s="59">
        <v>5</v>
      </c>
      <c r="AF6" s="59">
        <v>5</v>
      </c>
      <c r="AG6" s="59">
        <v>5</v>
      </c>
      <c r="AH6" s="59">
        <v>5</v>
      </c>
      <c r="AI6" s="59">
        <v>5</v>
      </c>
      <c r="AJ6" s="59">
        <v>6</v>
      </c>
      <c r="AK6" s="59">
        <v>6</v>
      </c>
      <c r="AL6" s="59">
        <v>6</v>
      </c>
      <c r="AM6" s="59">
        <v>6</v>
      </c>
      <c r="AN6" s="59">
        <v>6</v>
      </c>
      <c r="AO6" s="59">
        <v>6</v>
      </c>
      <c r="AP6" s="60">
        <v>6</v>
      </c>
    </row>
    <row r="7" spans="1:42" ht="15.75" thickBot="1">
      <c r="A7" s="62">
        <v>6</v>
      </c>
      <c r="B7" s="63">
        <v>6</v>
      </c>
      <c r="C7" s="63">
        <v>6</v>
      </c>
      <c r="D7" s="63">
        <v>6</v>
      </c>
      <c r="E7" s="63">
        <v>6</v>
      </c>
      <c r="F7" s="63">
        <v>5</v>
      </c>
      <c r="G7" s="63">
        <v>5</v>
      </c>
      <c r="H7" s="63">
        <v>5</v>
      </c>
      <c r="I7" s="63">
        <v>5</v>
      </c>
      <c r="J7" s="63">
        <v>5</v>
      </c>
      <c r="K7" s="63">
        <v>5</v>
      </c>
      <c r="L7" s="63">
        <v>5</v>
      </c>
      <c r="M7" s="63">
        <v>5</v>
      </c>
      <c r="N7" s="61">
        <v>4</v>
      </c>
      <c r="O7" s="61">
        <v>4</v>
      </c>
      <c r="P7" s="61">
        <v>4</v>
      </c>
      <c r="Q7" s="61">
        <v>3</v>
      </c>
      <c r="R7" s="61">
        <v>2</v>
      </c>
      <c r="S7" s="61">
        <v>1</v>
      </c>
      <c r="T7" s="61">
        <v>2</v>
      </c>
      <c r="U7" s="61">
        <v>1</v>
      </c>
      <c r="V7" s="61">
        <v>1</v>
      </c>
      <c r="W7" s="61">
        <v>1</v>
      </c>
      <c r="X7" s="61">
        <v>2</v>
      </c>
      <c r="Y7" s="61">
        <v>2</v>
      </c>
      <c r="Z7" s="61">
        <v>3</v>
      </c>
      <c r="AA7" s="59">
        <v>4</v>
      </c>
      <c r="AB7" s="59">
        <v>4</v>
      </c>
      <c r="AC7" s="59">
        <v>5</v>
      </c>
      <c r="AD7" s="59">
        <v>4</v>
      </c>
      <c r="AE7" s="59">
        <v>5</v>
      </c>
      <c r="AF7" s="59">
        <v>5</v>
      </c>
      <c r="AG7" s="59">
        <v>5</v>
      </c>
      <c r="AH7" s="59">
        <v>5</v>
      </c>
      <c r="AI7" s="59">
        <v>5</v>
      </c>
      <c r="AJ7" s="59">
        <v>6</v>
      </c>
      <c r="AK7" s="59">
        <v>6</v>
      </c>
      <c r="AL7" s="59">
        <v>6</v>
      </c>
      <c r="AM7" s="59">
        <v>6</v>
      </c>
      <c r="AN7" s="59">
        <v>6</v>
      </c>
      <c r="AO7" s="59">
        <v>6</v>
      </c>
      <c r="AP7" s="60">
        <v>6</v>
      </c>
    </row>
    <row r="8" spans="1:42" ht="15.75" thickBot="1">
      <c r="A8" s="62">
        <v>6</v>
      </c>
      <c r="B8" s="63">
        <v>6</v>
      </c>
      <c r="C8" s="63">
        <v>6</v>
      </c>
      <c r="D8" s="63">
        <v>6</v>
      </c>
      <c r="E8" s="63">
        <v>6</v>
      </c>
      <c r="F8" s="63">
        <v>5</v>
      </c>
      <c r="G8" s="63">
        <v>6</v>
      </c>
      <c r="H8" s="63">
        <v>6</v>
      </c>
      <c r="I8" s="63">
        <v>6</v>
      </c>
      <c r="J8" s="63">
        <v>6</v>
      </c>
      <c r="K8" s="63">
        <v>5</v>
      </c>
      <c r="L8" s="63">
        <v>5</v>
      </c>
      <c r="M8" s="63">
        <v>5</v>
      </c>
      <c r="N8" s="61">
        <v>4</v>
      </c>
      <c r="O8" s="61">
        <v>4</v>
      </c>
      <c r="P8" s="61">
        <v>3</v>
      </c>
      <c r="Q8" s="61">
        <v>3</v>
      </c>
      <c r="R8" s="61">
        <v>2</v>
      </c>
      <c r="S8" s="61">
        <v>1</v>
      </c>
      <c r="T8" s="61">
        <v>1</v>
      </c>
      <c r="U8" s="64">
        <v>1</v>
      </c>
      <c r="V8" s="61">
        <v>2</v>
      </c>
      <c r="W8" s="61">
        <v>2</v>
      </c>
      <c r="X8" s="61">
        <v>2</v>
      </c>
      <c r="Y8" s="61">
        <v>3</v>
      </c>
      <c r="Z8" s="61">
        <v>3</v>
      </c>
      <c r="AA8" s="59">
        <v>4</v>
      </c>
      <c r="AB8" s="59">
        <v>4</v>
      </c>
      <c r="AC8" s="59">
        <v>4</v>
      </c>
      <c r="AD8" s="59">
        <v>6</v>
      </c>
      <c r="AE8" s="59">
        <v>6</v>
      </c>
      <c r="AF8" s="59">
        <v>6</v>
      </c>
      <c r="AG8" s="59">
        <v>6</v>
      </c>
      <c r="AH8" s="59">
        <v>5</v>
      </c>
      <c r="AI8" s="59">
        <v>5</v>
      </c>
      <c r="AJ8" s="59">
        <v>5</v>
      </c>
      <c r="AK8" s="59">
        <v>5</v>
      </c>
      <c r="AL8" s="59">
        <v>6</v>
      </c>
      <c r="AM8" s="59">
        <v>6</v>
      </c>
      <c r="AN8" s="59">
        <v>6</v>
      </c>
      <c r="AO8" s="59">
        <v>6</v>
      </c>
      <c r="AP8" s="60">
        <v>6</v>
      </c>
    </row>
    <row r="9" spans="1:42">
      <c r="A9" s="62">
        <v>6</v>
      </c>
      <c r="B9" s="63">
        <v>6</v>
      </c>
      <c r="C9" s="63">
        <v>6</v>
      </c>
      <c r="D9" s="63">
        <v>6</v>
      </c>
      <c r="E9" s="63">
        <v>6</v>
      </c>
      <c r="F9" s="63">
        <v>5</v>
      </c>
      <c r="G9" s="63">
        <v>6</v>
      </c>
      <c r="H9" s="63">
        <v>6</v>
      </c>
      <c r="I9" s="63">
        <v>6</v>
      </c>
      <c r="J9" s="63">
        <v>6</v>
      </c>
      <c r="K9" s="63">
        <v>5</v>
      </c>
      <c r="L9" s="63">
        <v>5</v>
      </c>
      <c r="M9" s="63">
        <v>5</v>
      </c>
      <c r="N9" s="65">
        <v>4</v>
      </c>
      <c r="O9" s="65">
        <v>4</v>
      </c>
      <c r="P9" s="65">
        <v>4</v>
      </c>
      <c r="Q9" s="65">
        <v>2</v>
      </c>
      <c r="R9" s="63">
        <v>2</v>
      </c>
      <c r="S9" s="63">
        <v>2</v>
      </c>
      <c r="T9" s="63">
        <v>2</v>
      </c>
      <c r="U9" s="63">
        <v>3</v>
      </c>
      <c r="V9" s="63">
        <v>3</v>
      </c>
      <c r="W9" s="66">
        <v>1</v>
      </c>
      <c r="X9" s="66">
        <v>1</v>
      </c>
      <c r="Y9" s="66">
        <v>1</v>
      </c>
      <c r="Z9" s="66">
        <v>1</v>
      </c>
      <c r="AA9" s="63">
        <v>4</v>
      </c>
      <c r="AB9" s="63">
        <v>4</v>
      </c>
      <c r="AC9" s="63">
        <v>4</v>
      </c>
      <c r="AD9" s="63">
        <v>4</v>
      </c>
      <c r="AE9" s="63">
        <v>4</v>
      </c>
      <c r="AF9" s="63">
        <v>4</v>
      </c>
      <c r="AG9" s="63">
        <v>4</v>
      </c>
      <c r="AH9" s="63">
        <v>5</v>
      </c>
      <c r="AI9" s="63">
        <v>5</v>
      </c>
      <c r="AJ9" s="63">
        <v>5</v>
      </c>
      <c r="AK9" s="63">
        <v>5</v>
      </c>
      <c r="AL9" s="63">
        <v>5</v>
      </c>
      <c r="AM9" s="63">
        <v>5</v>
      </c>
      <c r="AN9" s="63">
        <v>5</v>
      </c>
      <c r="AO9" s="63">
        <v>5</v>
      </c>
      <c r="AP9" s="67">
        <v>5</v>
      </c>
    </row>
    <row r="10" spans="1:42" ht="15.75" thickBot="1">
      <c r="A10" s="68">
        <v>6</v>
      </c>
      <c r="B10" s="69">
        <v>6</v>
      </c>
      <c r="C10" s="69">
        <v>6</v>
      </c>
      <c r="D10" s="69">
        <v>6</v>
      </c>
      <c r="E10" s="69">
        <v>6</v>
      </c>
      <c r="F10" s="69">
        <v>5</v>
      </c>
      <c r="G10" s="69">
        <v>6</v>
      </c>
      <c r="H10" s="69">
        <v>6</v>
      </c>
      <c r="I10" s="69">
        <v>6</v>
      </c>
      <c r="J10" s="69">
        <v>6</v>
      </c>
      <c r="K10" s="69">
        <v>5</v>
      </c>
      <c r="L10" s="69">
        <v>5</v>
      </c>
      <c r="M10" s="69">
        <v>5</v>
      </c>
      <c r="N10" s="70">
        <v>5</v>
      </c>
      <c r="O10" s="70">
        <v>5</v>
      </c>
      <c r="P10" s="70">
        <v>5</v>
      </c>
      <c r="Q10" s="70">
        <v>5</v>
      </c>
      <c r="R10" s="69">
        <v>5</v>
      </c>
      <c r="S10" s="69">
        <v>5</v>
      </c>
      <c r="T10" s="69">
        <v>5</v>
      </c>
      <c r="U10" s="69">
        <v>5</v>
      </c>
      <c r="V10" s="69">
        <v>5</v>
      </c>
      <c r="W10" s="71">
        <v>2</v>
      </c>
      <c r="X10" s="71">
        <v>2</v>
      </c>
      <c r="Y10" s="71">
        <v>2</v>
      </c>
      <c r="Z10" s="71">
        <v>2</v>
      </c>
      <c r="AA10" s="69">
        <v>6</v>
      </c>
      <c r="AB10" s="69">
        <v>6</v>
      </c>
      <c r="AC10" s="69">
        <v>6</v>
      </c>
      <c r="AD10" s="69">
        <v>6</v>
      </c>
      <c r="AE10" s="69">
        <v>6</v>
      </c>
      <c r="AF10" s="69">
        <v>6</v>
      </c>
      <c r="AG10" s="69">
        <v>6</v>
      </c>
      <c r="AH10" s="69">
        <v>6</v>
      </c>
      <c r="AI10" s="69">
        <v>6</v>
      </c>
      <c r="AJ10" s="69">
        <v>6</v>
      </c>
      <c r="AK10" s="69">
        <v>6</v>
      </c>
      <c r="AL10" s="69">
        <v>6</v>
      </c>
      <c r="AM10" s="69">
        <v>6</v>
      </c>
      <c r="AN10" s="69">
        <v>6</v>
      </c>
      <c r="AO10" s="69">
        <v>6</v>
      </c>
      <c r="AP10" s="72">
        <v>6</v>
      </c>
    </row>
    <row r="11" spans="1:42">
      <c r="A11" s="73">
        <v>0</v>
      </c>
      <c r="B11" s="73">
        <v>0</v>
      </c>
      <c r="C11" s="73">
        <v>0</v>
      </c>
      <c r="D11" s="73">
        <v>0</v>
      </c>
      <c r="E11" s="73">
        <v>0</v>
      </c>
      <c r="F11" s="73">
        <v>0</v>
      </c>
      <c r="G11" s="73">
        <v>0</v>
      </c>
      <c r="H11" s="73">
        <v>0</v>
      </c>
      <c r="I11" s="73">
        <v>0</v>
      </c>
      <c r="J11" s="73">
        <v>0</v>
      </c>
      <c r="K11" s="73">
        <v>0</v>
      </c>
      <c r="L11" s="73">
        <v>0</v>
      </c>
      <c r="M11" s="73">
        <v>0</v>
      </c>
      <c r="N11" s="73">
        <v>0</v>
      </c>
      <c r="O11" s="73">
        <v>0</v>
      </c>
      <c r="P11" s="73">
        <v>0</v>
      </c>
      <c r="Q11" s="73">
        <v>0</v>
      </c>
      <c r="R11" s="73">
        <v>0</v>
      </c>
      <c r="S11" s="73">
        <v>0</v>
      </c>
      <c r="T11" s="73">
        <v>0</v>
      </c>
      <c r="U11" s="73">
        <v>0</v>
      </c>
      <c r="V11" s="73">
        <v>0</v>
      </c>
      <c r="W11" s="73">
        <v>0</v>
      </c>
      <c r="X11" s="73">
        <v>0</v>
      </c>
      <c r="Y11" s="73">
        <v>0</v>
      </c>
      <c r="Z11" s="73">
        <v>0</v>
      </c>
      <c r="AA11" s="73">
        <v>0</v>
      </c>
      <c r="AB11" s="73">
        <v>0</v>
      </c>
      <c r="AC11" s="73">
        <v>0</v>
      </c>
      <c r="AD11" s="73">
        <v>0</v>
      </c>
      <c r="AE11" s="73">
        <v>0</v>
      </c>
      <c r="AF11" s="73">
        <v>0</v>
      </c>
      <c r="AG11" s="73">
        <v>0</v>
      </c>
      <c r="AH11" s="73">
        <v>0</v>
      </c>
      <c r="AI11" s="73">
        <v>0</v>
      </c>
      <c r="AJ11" s="73">
        <v>0</v>
      </c>
      <c r="AK11" s="73">
        <v>0</v>
      </c>
      <c r="AL11" s="73">
        <v>0</v>
      </c>
      <c r="AM11" s="73">
        <v>0</v>
      </c>
      <c r="AN11" s="73">
        <v>0</v>
      </c>
      <c r="AO11" s="73">
        <v>0</v>
      </c>
      <c r="AP11" s="73">
        <v>0</v>
      </c>
    </row>
    <row r="12" spans="1:42">
      <c r="A12" s="73">
        <v>0</v>
      </c>
      <c r="B12" s="73">
        <v>0</v>
      </c>
      <c r="C12" s="73">
        <v>0</v>
      </c>
      <c r="D12" s="73">
        <v>0</v>
      </c>
      <c r="E12" s="73">
        <v>0</v>
      </c>
      <c r="F12" s="73">
        <v>0</v>
      </c>
      <c r="G12" s="73">
        <v>0</v>
      </c>
      <c r="H12" s="73">
        <v>0</v>
      </c>
      <c r="I12" s="73">
        <v>0</v>
      </c>
      <c r="J12" s="73">
        <v>0</v>
      </c>
      <c r="K12" s="73">
        <v>0</v>
      </c>
      <c r="L12" s="73">
        <v>0</v>
      </c>
      <c r="M12" s="73">
        <v>0</v>
      </c>
      <c r="N12" s="73">
        <v>0</v>
      </c>
      <c r="O12" s="73">
        <v>0</v>
      </c>
      <c r="P12" s="73">
        <v>0</v>
      </c>
      <c r="Q12" s="73">
        <v>0</v>
      </c>
      <c r="R12" s="73">
        <v>0</v>
      </c>
      <c r="S12" s="73">
        <v>0</v>
      </c>
      <c r="T12" s="73">
        <v>0</v>
      </c>
      <c r="U12" s="73">
        <v>0</v>
      </c>
      <c r="V12" s="73">
        <v>0</v>
      </c>
      <c r="W12" s="73">
        <v>0</v>
      </c>
      <c r="X12" s="73">
        <v>0</v>
      </c>
      <c r="Y12" s="73">
        <v>0</v>
      </c>
      <c r="Z12" s="73">
        <v>0</v>
      </c>
      <c r="AA12" s="73">
        <v>0</v>
      </c>
      <c r="AB12" s="73">
        <v>0</v>
      </c>
      <c r="AC12" s="73">
        <v>0</v>
      </c>
      <c r="AD12" s="73">
        <v>0</v>
      </c>
      <c r="AE12" s="73">
        <v>0</v>
      </c>
      <c r="AF12" s="73">
        <v>0</v>
      </c>
      <c r="AG12" s="73">
        <v>0</v>
      </c>
      <c r="AH12" s="73">
        <v>0</v>
      </c>
      <c r="AI12" s="73">
        <v>0</v>
      </c>
      <c r="AJ12" s="73">
        <v>0</v>
      </c>
      <c r="AK12" s="73">
        <v>0</v>
      </c>
      <c r="AL12" s="73">
        <v>0</v>
      </c>
      <c r="AM12" s="73">
        <v>0</v>
      </c>
      <c r="AN12" s="73">
        <v>0</v>
      </c>
      <c r="AO12" s="73">
        <v>0</v>
      </c>
      <c r="AP12" s="73">
        <v>0</v>
      </c>
    </row>
    <row r="13" spans="1:42">
      <c r="A13" s="73">
        <v>0</v>
      </c>
      <c r="B13" s="73">
        <v>0</v>
      </c>
      <c r="C13" s="73">
        <v>0</v>
      </c>
      <c r="D13" s="73">
        <v>0</v>
      </c>
      <c r="E13" s="73">
        <v>0</v>
      </c>
      <c r="F13" s="73">
        <v>0</v>
      </c>
      <c r="G13" s="73">
        <v>0</v>
      </c>
      <c r="H13" s="73">
        <v>0</v>
      </c>
      <c r="I13" s="73">
        <v>0</v>
      </c>
      <c r="J13" s="73">
        <v>0</v>
      </c>
      <c r="K13" s="73">
        <v>0</v>
      </c>
      <c r="L13" s="73">
        <v>0</v>
      </c>
      <c r="M13" s="73">
        <v>0</v>
      </c>
      <c r="N13" s="73">
        <v>0</v>
      </c>
      <c r="O13" s="73">
        <v>0</v>
      </c>
      <c r="P13" s="73">
        <v>0</v>
      </c>
      <c r="Q13" s="73">
        <v>0</v>
      </c>
      <c r="R13" s="73">
        <v>0</v>
      </c>
      <c r="S13" s="73">
        <v>0</v>
      </c>
      <c r="T13" s="73">
        <v>0</v>
      </c>
      <c r="U13" s="73">
        <v>0</v>
      </c>
      <c r="V13" s="73">
        <v>0</v>
      </c>
      <c r="W13" s="73">
        <v>0</v>
      </c>
      <c r="X13" s="73">
        <v>0</v>
      </c>
      <c r="Y13" s="73">
        <v>0</v>
      </c>
      <c r="Z13" s="73">
        <v>0</v>
      </c>
      <c r="AA13" s="73">
        <v>0</v>
      </c>
      <c r="AB13" s="73">
        <v>0</v>
      </c>
      <c r="AC13" s="73">
        <v>0</v>
      </c>
      <c r="AD13" s="73">
        <v>0</v>
      </c>
      <c r="AE13" s="73">
        <v>0</v>
      </c>
      <c r="AF13" s="73">
        <v>0</v>
      </c>
      <c r="AG13" s="73">
        <v>0</v>
      </c>
      <c r="AH13" s="73">
        <v>0</v>
      </c>
      <c r="AI13" s="73">
        <v>0</v>
      </c>
      <c r="AJ13" s="73">
        <v>0</v>
      </c>
      <c r="AK13" s="73">
        <v>0</v>
      </c>
      <c r="AL13" s="73">
        <v>0</v>
      </c>
      <c r="AM13" s="73">
        <v>0</v>
      </c>
      <c r="AN13" s="73">
        <v>0</v>
      </c>
      <c r="AO13" s="73">
        <v>0</v>
      </c>
      <c r="AP13" s="73">
        <v>0</v>
      </c>
    </row>
    <row r="14" spans="1:42">
      <c r="A14" s="73">
        <v>0</v>
      </c>
      <c r="B14" s="73">
        <v>0</v>
      </c>
      <c r="C14" s="73">
        <v>0</v>
      </c>
      <c r="D14" s="73">
        <v>0</v>
      </c>
      <c r="E14" s="73">
        <v>0</v>
      </c>
      <c r="F14" s="73">
        <v>0</v>
      </c>
      <c r="G14" s="73">
        <v>0</v>
      </c>
      <c r="H14" s="73">
        <v>0</v>
      </c>
      <c r="I14" s="73">
        <v>0</v>
      </c>
      <c r="J14" s="73">
        <v>0</v>
      </c>
      <c r="K14" s="73">
        <v>0</v>
      </c>
      <c r="L14" s="73">
        <v>0</v>
      </c>
      <c r="M14" s="73">
        <v>0</v>
      </c>
      <c r="N14" s="73">
        <v>0</v>
      </c>
      <c r="O14" s="73">
        <v>0</v>
      </c>
      <c r="P14" s="73">
        <v>0</v>
      </c>
      <c r="Q14" s="73">
        <v>0</v>
      </c>
      <c r="R14" s="73">
        <v>0</v>
      </c>
      <c r="S14" s="73">
        <v>0</v>
      </c>
      <c r="T14" s="73">
        <v>0</v>
      </c>
      <c r="U14" s="73">
        <v>0</v>
      </c>
      <c r="V14" s="73">
        <v>0</v>
      </c>
      <c r="W14" s="73">
        <v>0</v>
      </c>
      <c r="X14" s="73">
        <v>0</v>
      </c>
      <c r="Y14" s="73">
        <v>0</v>
      </c>
      <c r="Z14" s="73">
        <v>0</v>
      </c>
      <c r="AA14" s="73">
        <v>0</v>
      </c>
      <c r="AB14" s="73">
        <v>0</v>
      </c>
      <c r="AC14" s="73">
        <v>0</v>
      </c>
      <c r="AD14" s="73">
        <v>0</v>
      </c>
      <c r="AE14" s="73">
        <v>0</v>
      </c>
      <c r="AF14" s="73">
        <v>0</v>
      </c>
      <c r="AG14" s="73">
        <v>0</v>
      </c>
      <c r="AH14" s="73">
        <v>0</v>
      </c>
      <c r="AI14" s="73">
        <v>0</v>
      </c>
      <c r="AJ14" s="73">
        <v>0</v>
      </c>
      <c r="AK14" s="73">
        <v>0</v>
      </c>
      <c r="AL14" s="73">
        <v>0</v>
      </c>
      <c r="AM14" s="73">
        <v>0</v>
      </c>
      <c r="AN14" s="73">
        <v>0</v>
      </c>
      <c r="AO14" s="73">
        <v>0</v>
      </c>
      <c r="AP14" s="73">
        <v>0</v>
      </c>
    </row>
    <row r="15" spans="1:42">
      <c r="A15" s="73">
        <v>0</v>
      </c>
      <c r="B15" s="73">
        <v>0</v>
      </c>
      <c r="C15" s="73">
        <v>0</v>
      </c>
      <c r="D15" s="73">
        <v>0</v>
      </c>
      <c r="E15" s="73">
        <v>0</v>
      </c>
      <c r="F15" s="73">
        <v>0</v>
      </c>
      <c r="G15" s="73">
        <v>0</v>
      </c>
      <c r="H15" s="73">
        <v>0</v>
      </c>
      <c r="I15" s="73">
        <v>0</v>
      </c>
      <c r="J15" s="73">
        <v>0</v>
      </c>
      <c r="K15" s="73">
        <v>0</v>
      </c>
      <c r="L15" s="73">
        <v>0</v>
      </c>
      <c r="M15" s="73">
        <v>0</v>
      </c>
      <c r="N15" s="73">
        <v>0</v>
      </c>
      <c r="O15" s="73">
        <v>0</v>
      </c>
      <c r="P15" s="73">
        <v>0</v>
      </c>
      <c r="Q15" s="73">
        <v>0</v>
      </c>
      <c r="R15" s="73">
        <v>0</v>
      </c>
      <c r="S15" s="73">
        <v>0</v>
      </c>
      <c r="T15" s="73">
        <v>32</v>
      </c>
      <c r="U15" s="73">
        <v>0</v>
      </c>
      <c r="V15" s="73">
        <v>51</v>
      </c>
      <c r="W15" s="73">
        <v>0</v>
      </c>
      <c r="X15" s="73">
        <v>0</v>
      </c>
      <c r="Y15" s="73">
        <v>12</v>
      </c>
      <c r="Z15" s="73">
        <v>0</v>
      </c>
      <c r="AA15" s="73">
        <v>0</v>
      </c>
      <c r="AB15" s="73">
        <v>0</v>
      </c>
      <c r="AC15" s="73">
        <v>0</v>
      </c>
      <c r="AD15" s="73">
        <v>0</v>
      </c>
      <c r="AE15" s="73">
        <v>0</v>
      </c>
      <c r="AF15" s="73">
        <v>0</v>
      </c>
      <c r="AG15" s="73">
        <v>0</v>
      </c>
      <c r="AH15" s="73">
        <v>0</v>
      </c>
      <c r="AI15" s="73">
        <v>0</v>
      </c>
      <c r="AJ15" s="73">
        <v>0</v>
      </c>
      <c r="AK15" s="73">
        <v>0</v>
      </c>
      <c r="AL15" s="73">
        <v>0</v>
      </c>
      <c r="AM15" s="73">
        <v>0</v>
      </c>
      <c r="AN15" s="73">
        <v>0</v>
      </c>
      <c r="AO15" s="73">
        <v>0</v>
      </c>
      <c r="AP15" s="73">
        <v>0</v>
      </c>
    </row>
    <row r="16" spans="1:42">
      <c r="A16" s="73">
        <v>0</v>
      </c>
      <c r="B16" s="73">
        <v>0</v>
      </c>
      <c r="C16" s="73">
        <v>0</v>
      </c>
      <c r="D16" s="73">
        <v>0</v>
      </c>
      <c r="E16" s="73">
        <v>0</v>
      </c>
      <c r="F16" s="73">
        <v>0</v>
      </c>
      <c r="G16" s="73">
        <v>0</v>
      </c>
      <c r="H16" s="73">
        <v>0</v>
      </c>
      <c r="I16" s="73">
        <v>0</v>
      </c>
      <c r="J16" s="73">
        <v>0</v>
      </c>
      <c r="K16" s="73">
        <v>0</v>
      </c>
      <c r="L16" s="73">
        <v>0</v>
      </c>
      <c r="M16" s="73">
        <v>0</v>
      </c>
      <c r="N16" s="73">
        <v>0</v>
      </c>
      <c r="O16" s="73">
        <v>0</v>
      </c>
      <c r="P16" s="73">
        <v>0</v>
      </c>
      <c r="Q16" s="73">
        <v>41</v>
      </c>
      <c r="R16" s="73">
        <v>0</v>
      </c>
      <c r="S16" s="73">
        <v>31</v>
      </c>
      <c r="T16" s="73">
        <v>0</v>
      </c>
      <c r="U16" s="73">
        <v>0</v>
      </c>
      <c r="V16" s="73">
        <v>41</v>
      </c>
      <c r="W16" s="73">
        <v>31</v>
      </c>
      <c r="X16" s="73">
        <v>13</v>
      </c>
      <c r="Y16" s="73">
        <v>0</v>
      </c>
      <c r="Z16" s="73">
        <v>0</v>
      </c>
      <c r="AA16" s="73">
        <v>0</v>
      </c>
      <c r="AB16" s="73">
        <v>0</v>
      </c>
      <c r="AC16" s="73">
        <v>0</v>
      </c>
      <c r="AD16" s="73">
        <v>0</v>
      </c>
      <c r="AE16" s="73">
        <v>0</v>
      </c>
      <c r="AF16" s="73">
        <v>0</v>
      </c>
      <c r="AG16" s="73">
        <v>0</v>
      </c>
      <c r="AH16" s="73">
        <v>0</v>
      </c>
      <c r="AI16" s="73">
        <v>0</v>
      </c>
      <c r="AJ16" s="73">
        <v>0</v>
      </c>
      <c r="AK16" s="73">
        <v>0</v>
      </c>
      <c r="AL16" s="73">
        <v>0</v>
      </c>
      <c r="AM16" s="73">
        <v>0</v>
      </c>
      <c r="AN16" s="73">
        <v>0</v>
      </c>
      <c r="AO16" s="73">
        <v>0</v>
      </c>
      <c r="AP16" s="73">
        <v>0</v>
      </c>
    </row>
    <row r="17" spans="1:42">
      <c r="A17" s="73">
        <v>0</v>
      </c>
      <c r="B17" s="73">
        <v>0</v>
      </c>
      <c r="C17" s="73">
        <v>0</v>
      </c>
      <c r="D17" s="73">
        <v>0</v>
      </c>
      <c r="E17" s="73">
        <v>0</v>
      </c>
      <c r="F17" s="73">
        <v>0</v>
      </c>
      <c r="G17" s="73">
        <v>0</v>
      </c>
      <c r="H17" s="73">
        <v>0</v>
      </c>
      <c r="I17" s="73">
        <v>0</v>
      </c>
      <c r="J17" s="73">
        <v>0</v>
      </c>
      <c r="K17" s="73">
        <v>0</v>
      </c>
      <c r="L17" s="73">
        <v>0</v>
      </c>
      <c r="M17" s="73">
        <v>0</v>
      </c>
      <c r="N17" s="73">
        <v>0</v>
      </c>
      <c r="O17" s="73">
        <v>0</v>
      </c>
      <c r="P17" s="73">
        <v>0</v>
      </c>
      <c r="Q17" s="73">
        <v>0</v>
      </c>
      <c r="R17" s="73">
        <v>21</v>
      </c>
      <c r="S17" s="73">
        <v>0</v>
      </c>
      <c r="T17" s="73">
        <v>24</v>
      </c>
      <c r="U17" s="73">
        <v>32</v>
      </c>
      <c r="V17" s="73">
        <v>21</v>
      </c>
      <c r="W17" s="73">
        <v>0</v>
      </c>
      <c r="X17" s="73">
        <v>0</v>
      </c>
      <c r="Y17" s="73">
        <v>0</v>
      </c>
      <c r="Z17" s="73">
        <v>0</v>
      </c>
      <c r="AA17" s="73">
        <v>0</v>
      </c>
      <c r="AB17" s="73">
        <v>0</v>
      </c>
      <c r="AC17" s="73">
        <v>0</v>
      </c>
      <c r="AD17" s="73">
        <v>0</v>
      </c>
      <c r="AE17" s="73">
        <v>0</v>
      </c>
      <c r="AF17" s="73">
        <v>0</v>
      </c>
      <c r="AG17" s="73">
        <v>0</v>
      </c>
      <c r="AH17" s="73">
        <v>0</v>
      </c>
      <c r="AI17" s="73">
        <v>0</v>
      </c>
      <c r="AJ17" s="73">
        <v>0</v>
      </c>
      <c r="AK17" s="73">
        <v>0</v>
      </c>
      <c r="AL17" s="73">
        <v>0</v>
      </c>
      <c r="AM17" s="73">
        <v>0</v>
      </c>
      <c r="AN17" s="73">
        <v>0</v>
      </c>
      <c r="AO17" s="73">
        <v>0</v>
      </c>
      <c r="AP17" s="73">
        <v>0</v>
      </c>
    </row>
    <row r="18" spans="1:42">
      <c r="A18" s="73">
        <v>0</v>
      </c>
      <c r="B18" s="73">
        <v>0</v>
      </c>
      <c r="C18" s="73">
        <v>0</v>
      </c>
      <c r="D18" s="73">
        <v>0</v>
      </c>
      <c r="E18" s="73">
        <v>0</v>
      </c>
      <c r="F18" s="73">
        <v>0</v>
      </c>
      <c r="G18" s="73">
        <v>0</v>
      </c>
      <c r="H18" s="73">
        <v>0</v>
      </c>
      <c r="I18" s="73">
        <v>0</v>
      </c>
      <c r="J18" s="73">
        <v>0</v>
      </c>
      <c r="K18" s="73">
        <v>0</v>
      </c>
      <c r="L18" s="73">
        <v>0</v>
      </c>
      <c r="M18" s="73">
        <v>0</v>
      </c>
      <c r="N18" s="73">
        <v>0</v>
      </c>
      <c r="O18" s="73">
        <v>0</v>
      </c>
      <c r="P18" s="73">
        <v>0</v>
      </c>
      <c r="Q18" s="73">
        <v>12</v>
      </c>
      <c r="R18" s="73">
        <v>0</v>
      </c>
      <c r="S18" s="73">
        <v>21</v>
      </c>
      <c r="T18" s="73">
        <v>0</v>
      </c>
      <c r="U18" s="73">
        <v>52</v>
      </c>
      <c r="V18" s="73">
        <v>0</v>
      </c>
      <c r="W18" s="73">
        <v>0</v>
      </c>
      <c r="X18" s="73">
        <v>0</v>
      </c>
      <c r="Y18" s="73">
        <v>12</v>
      </c>
      <c r="Z18" s="73">
        <v>0</v>
      </c>
      <c r="AA18" s="73">
        <v>0</v>
      </c>
      <c r="AB18" s="73">
        <v>0</v>
      </c>
      <c r="AC18" s="73">
        <v>0</v>
      </c>
      <c r="AD18" s="73">
        <v>0</v>
      </c>
      <c r="AE18" s="73">
        <v>0</v>
      </c>
      <c r="AF18" s="73">
        <v>0</v>
      </c>
      <c r="AG18" s="73">
        <v>0</v>
      </c>
      <c r="AH18" s="73">
        <v>0</v>
      </c>
      <c r="AI18" s="73">
        <v>0</v>
      </c>
      <c r="AJ18" s="73">
        <v>0</v>
      </c>
      <c r="AK18" s="73">
        <v>0</v>
      </c>
      <c r="AL18" s="73">
        <v>0</v>
      </c>
      <c r="AM18" s="73">
        <v>0</v>
      </c>
      <c r="AN18" s="73">
        <v>0</v>
      </c>
      <c r="AO18" s="73">
        <v>0</v>
      </c>
      <c r="AP18" s="73">
        <v>0</v>
      </c>
    </row>
    <row r="19" spans="1:42">
      <c r="A19" s="73">
        <v>0</v>
      </c>
      <c r="B19" s="73">
        <v>0</v>
      </c>
      <c r="C19" s="73">
        <v>0</v>
      </c>
      <c r="D19" s="73">
        <v>0</v>
      </c>
      <c r="E19" s="73">
        <v>0</v>
      </c>
      <c r="F19" s="73">
        <v>0</v>
      </c>
      <c r="G19" s="73">
        <v>0</v>
      </c>
      <c r="H19" s="73">
        <v>0</v>
      </c>
      <c r="I19" s="73">
        <v>0</v>
      </c>
      <c r="J19" s="73">
        <v>0</v>
      </c>
      <c r="K19" s="73">
        <v>0</v>
      </c>
      <c r="L19" s="73">
        <v>0</v>
      </c>
      <c r="M19" s="73">
        <v>0</v>
      </c>
      <c r="N19" s="73">
        <v>0</v>
      </c>
      <c r="O19" s="73">
        <v>0</v>
      </c>
      <c r="P19" s="73">
        <v>0</v>
      </c>
      <c r="Q19" s="73">
        <v>0</v>
      </c>
      <c r="R19" s="73">
        <v>0</v>
      </c>
      <c r="S19" s="73">
        <v>0</v>
      </c>
      <c r="T19" s="73">
        <v>13</v>
      </c>
      <c r="U19" s="73">
        <v>23</v>
      </c>
      <c r="V19" s="73">
        <v>0</v>
      </c>
      <c r="W19" s="73">
        <v>61</v>
      </c>
      <c r="X19" s="73">
        <v>0</v>
      </c>
      <c r="Y19" s="73">
        <v>0</v>
      </c>
      <c r="Z19" s="73">
        <v>0</v>
      </c>
      <c r="AA19" s="73">
        <v>0</v>
      </c>
      <c r="AB19" s="73">
        <v>0</v>
      </c>
      <c r="AC19" s="73">
        <v>0</v>
      </c>
      <c r="AD19" s="73">
        <v>0</v>
      </c>
      <c r="AE19" s="73">
        <v>0</v>
      </c>
      <c r="AF19" s="73">
        <v>0</v>
      </c>
      <c r="AG19" s="73">
        <v>0</v>
      </c>
      <c r="AH19" s="73">
        <v>0</v>
      </c>
      <c r="AI19" s="73">
        <v>0</v>
      </c>
      <c r="AJ19" s="73">
        <v>0</v>
      </c>
      <c r="AK19" s="73">
        <v>0</v>
      </c>
      <c r="AL19" s="73">
        <v>0</v>
      </c>
      <c r="AM19" s="73">
        <v>0</v>
      </c>
      <c r="AN19" s="73">
        <v>0</v>
      </c>
      <c r="AO19" s="73">
        <v>0</v>
      </c>
      <c r="AP19" s="73">
        <v>0</v>
      </c>
    </row>
    <row r="20" spans="1:42">
      <c r="A20" s="73">
        <v>0</v>
      </c>
      <c r="B20" s="73">
        <v>0</v>
      </c>
      <c r="C20" s="73">
        <v>0</v>
      </c>
      <c r="D20" s="73">
        <v>0</v>
      </c>
      <c r="E20" s="73">
        <v>0</v>
      </c>
      <c r="F20" s="73">
        <v>0</v>
      </c>
      <c r="G20" s="73">
        <v>0</v>
      </c>
      <c r="H20" s="73">
        <v>0</v>
      </c>
      <c r="I20" s="73">
        <v>0</v>
      </c>
      <c r="J20" s="73">
        <v>0</v>
      </c>
      <c r="K20" s="73">
        <v>0</v>
      </c>
      <c r="L20" s="73">
        <v>0</v>
      </c>
      <c r="M20" s="73">
        <v>0</v>
      </c>
      <c r="N20" s="73">
        <v>0</v>
      </c>
      <c r="O20" s="73">
        <v>0</v>
      </c>
      <c r="P20" s="73">
        <v>0</v>
      </c>
      <c r="Q20" s="73">
        <v>0</v>
      </c>
      <c r="R20" s="73">
        <v>0</v>
      </c>
      <c r="S20" s="73">
        <v>0</v>
      </c>
      <c r="T20" s="73">
        <v>0</v>
      </c>
      <c r="U20" s="73">
        <v>0</v>
      </c>
      <c r="V20" s="73">
        <v>0</v>
      </c>
      <c r="W20" s="73">
        <v>0</v>
      </c>
      <c r="X20" s="73">
        <v>0</v>
      </c>
      <c r="Y20" s="73">
        <v>0</v>
      </c>
      <c r="Z20" s="73">
        <v>0</v>
      </c>
      <c r="AA20" s="73">
        <v>0</v>
      </c>
      <c r="AB20" s="73">
        <v>0</v>
      </c>
      <c r="AC20" s="73">
        <v>0</v>
      </c>
      <c r="AD20" s="73">
        <v>0</v>
      </c>
      <c r="AE20" s="73">
        <v>0</v>
      </c>
      <c r="AF20" s="73">
        <v>0</v>
      </c>
      <c r="AG20" s="73">
        <v>0</v>
      </c>
      <c r="AH20" s="73">
        <v>0</v>
      </c>
      <c r="AI20" s="73">
        <v>0</v>
      </c>
      <c r="AJ20" s="73">
        <v>0</v>
      </c>
      <c r="AK20" s="73">
        <v>0</v>
      </c>
      <c r="AL20" s="73">
        <v>0</v>
      </c>
      <c r="AM20" s="73">
        <v>0</v>
      </c>
      <c r="AN20" s="73">
        <v>0</v>
      </c>
      <c r="AO20" s="73">
        <v>0</v>
      </c>
      <c r="AP20" s="73">
        <v>0</v>
      </c>
    </row>
    <row r="21" spans="1:42" ht="15.75" thickBot="1"/>
    <row r="22" spans="1:42">
      <c r="A22" s="52">
        <v>6</v>
      </c>
      <c r="B22" s="53">
        <v>6</v>
      </c>
      <c r="C22" s="53">
        <v>6</v>
      </c>
      <c r="D22" s="53">
        <v>6</v>
      </c>
      <c r="E22" s="53">
        <v>6</v>
      </c>
      <c r="F22" s="53">
        <v>6</v>
      </c>
      <c r="G22" s="53">
        <v>6</v>
      </c>
      <c r="H22" s="53">
        <v>6</v>
      </c>
      <c r="I22" s="53">
        <v>6</v>
      </c>
      <c r="J22" s="53">
        <v>6</v>
      </c>
      <c r="K22" s="53">
        <v>6</v>
      </c>
      <c r="L22" s="53">
        <v>6</v>
      </c>
      <c r="M22" s="53">
        <v>6</v>
      </c>
      <c r="N22" s="54">
        <v>6</v>
      </c>
      <c r="O22" s="54">
        <v>6</v>
      </c>
      <c r="P22" s="54">
        <v>6</v>
      </c>
      <c r="Q22" s="54">
        <v>6</v>
      </c>
      <c r="R22" s="54">
        <v>6</v>
      </c>
      <c r="S22" s="54">
        <v>6</v>
      </c>
      <c r="T22" s="54">
        <v>6</v>
      </c>
      <c r="U22" s="54">
        <v>6</v>
      </c>
      <c r="V22" s="54">
        <v>5</v>
      </c>
      <c r="W22" s="54">
        <v>5</v>
      </c>
      <c r="X22" s="54">
        <v>5</v>
      </c>
      <c r="Y22" s="54">
        <v>5</v>
      </c>
      <c r="Z22" s="54">
        <v>5</v>
      </c>
      <c r="AA22" s="55">
        <v>6</v>
      </c>
      <c r="AB22" s="55">
        <v>6</v>
      </c>
      <c r="AC22" s="55">
        <v>6</v>
      </c>
      <c r="AD22" s="55">
        <v>6</v>
      </c>
      <c r="AE22" s="55">
        <v>6</v>
      </c>
      <c r="AF22" s="55">
        <v>6</v>
      </c>
      <c r="AG22" s="55">
        <v>6</v>
      </c>
      <c r="AH22" s="55">
        <v>6</v>
      </c>
      <c r="AI22" s="55">
        <v>6</v>
      </c>
      <c r="AJ22" s="55">
        <v>6</v>
      </c>
      <c r="AK22" s="55">
        <v>6</v>
      </c>
      <c r="AL22" s="55">
        <v>6</v>
      </c>
      <c r="AM22" s="55">
        <v>6</v>
      </c>
      <c r="AN22" s="55">
        <v>6</v>
      </c>
      <c r="AO22" s="55">
        <v>6</v>
      </c>
      <c r="AP22" s="56">
        <v>6</v>
      </c>
    </row>
    <row r="23" spans="1:42">
      <c r="A23" s="57">
        <v>6</v>
      </c>
      <c r="B23" s="58">
        <v>6</v>
      </c>
      <c r="C23" s="58">
        <v>6</v>
      </c>
      <c r="D23" s="58">
        <v>6</v>
      </c>
      <c r="E23" s="58">
        <v>6</v>
      </c>
      <c r="F23" s="58">
        <v>6</v>
      </c>
      <c r="G23" s="58">
        <v>6</v>
      </c>
      <c r="H23" s="58">
        <v>6</v>
      </c>
      <c r="I23" s="58">
        <v>6</v>
      </c>
      <c r="J23" s="58">
        <v>6</v>
      </c>
      <c r="K23" s="58">
        <v>5</v>
      </c>
      <c r="L23" s="58">
        <v>5</v>
      </c>
      <c r="M23" s="58">
        <v>5</v>
      </c>
      <c r="N23" s="48">
        <v>5</v>
      </c>
      <c r="O23" s="48">
        <v>5</v>
      </c>
      <c r="P23" s="48">
        <v>5</v>
      </c>
      <c r="Q23" s="48">
        <v>6</v>
      </c>
      <c r="R23" s="48">
        <v>6</v>
      </c>
      <c r="S23" s="48">
        <v>6</v>
      </c>
      <c r="T23" s="48">
        <v>6</v>
      </c>
      <c r="U23" s="48">
        <v>6</v>
      </c>
      <c r="V23" s="48">
        <v>5</v>
      </c>
      <c r="W23" s="48">
        <v>5</v>
      </c>
      <c r="X23" s="48">
        <v>5</v>
      </c>
      <c r="Y23" s="48">
        <v>5</v>
      </c>
      <c r="Z23" s="48">
        <v>5</v>
      </c>
      <c r="AA23" s="59">
        <v>5</v>
      </c>
      <c r="AB23" s="59">
        <v>5</v>
      </c>
      <c r="AC23" s="59">
        <v>5</v>
      </c>
      <c r="AD23" s="59">
        <v>6</v>
      </c>
      <c r="AE23" s="59">
        <v>6</v>
      </c>
      <c r="AF23" s="59">
        <v>6</v>
      </c>
      <c r="AG23" s="59">
        <v>6</v>
      </c>
      <c r="AH23" s="59">
        <v>6</v>
      </c>
      <c r="AI23" s="59">
        <v>6</v>
      </c>
      <c r="AJ23" s="59">
        <v>6</v>
      </c>
      <c r="AK23" s="59">
        <v>6</v>
      </c>
      <c r="AL23" s="59">
        <v>6</v>
      </c>
      <c r="AM23" s="59">
        <v>6</v>
      </c>
      <c r="AN23" s="59">
        <v>6</v>
      </c>
      <c r="AO23" s="59">
        <v>6</v>
      </c>
      <c r="AP23" s="60">
        <v>6</v>
      </c>
    </row>
    <row r="24" spans="1:42">
      <c r="A24" s="57">
        <v>6</v>
      </c>
      <c r="B24" s="58">
        <v>6</v>
      </c>
      <c r="C24" s="58">
        <v>6</v>
      </c>
      <c r="D24" s="58">
        <v>6</v>
      </c>
      <c r="E24" s="58">
        <v>6</v>
      </c>
      <c r="F24" s="58">
        <v>6</v>
      </c>
      <c r="G24" s="58">
        <v>6</v>
      </c>
      <c r="H24" s="58">
        <v>6</v>
      </c>
      <c r="I24" s="58">
        <v>6</v>
      </c>
      <c r="J24" s="58">
        <v>6</v>
      </c>
      <c r="K24" s="58">
        <v>6</v>
      </c>
      <c r="L24" s="58">
        <v>6</v>
      </c>
      <c r="M24" s="58">
        <v>5</v>
      </c>
      <c r="N24" s="48">
        <v>5</v>
      </c>
      <c r="O24" s="48">
        <v>4</v>
      </c>
      <c r="P24" s="48">
        <v>4</v>
      </c>
      <c r="Q24" s="48">
        <v>4</v>
      </c>
      <c r="R24" s="48">
        <v>4</v>
      </c>
      <c r="S24" s="48">
        <v>4</v>
      </c>
      <c r="T24" s="48">
        <v>4</v>
      </c>
      <c r="U24" s="48">
        <v>5</v>
      </c>
      <c r="V24" s="48">
        <v>5</v>
      </c>
      <c r="W24" s="48">
        <v>5</v>
      </c>
      <c r="X24" s="48">
        <v>5</v>
      </c>
      <c r="Y24" s="48">
        <v>5</v>
      </c>
      <c r="Z24" s="48">
        <v>5</v>
      </c>
      <c r="AA24" s="59">
        <v>6</v>
      </c>
      <c r="AB24" s="59">
        <v>6</v>
      </c>
      <c r="AC24" s="59">
        <v>6</v>
      </c>
      <c r="AD24" s="59">
        <v>6</v>
      </c>
      <c r="AE24" s="59">
        <v>6</v>
      </c>
      <c r="AF24" s="59">
        <v>6</v>
      </c>
      <c r="AG24" s="59">
        <v>6</v>
      </c>
      <c r="AH24" s="59">
        <v>6</v>
      </c>
      <c r="AI24" s="59">
        <v>6</v>
      </c>
      <c r="AJ24" s="59">
        <v>6</v>
      </c>
      <c r="AK24" s="59">
        <v>6</v>
      </c>
      <c r="AL24" s="59">
        <v>6</v>
      </c>
      <c r="AM24" s="59">
        <v>6</v>
      </c>
      <c r="AN24" s="59">
        <v>6</v>
      </c>
      <c r="AO24" s="59">
        <v>6</v>
      </c>
      <c r="AP24" s="60">
        <v>6</v>
      </c>
    </row>
    <row r="25" spans="1:42">
      <c r="A25" s="57">
        <v>6</v>
      </c>
      <c r="B25" s="58">
        <v>6</v>
      </c>
      <c r="C25" s="58">
        <v>6</v>
      </c>
      <c r="D25" s="58">
        <v>6</v>
      </c>
      <c r="E25" s="58">
        <v>6</v>
      </c>
      <c r="F25" s="58">
        <v>5</v>
      </c>
      <c r="G25" s="58">
        <v>5</v>
      </c>
      <c r="H25" s="58">
        <v>5</v>
      </c>
      <c r="I25" s="58">
        <v>5</v>
      </c>
      <c r="J25" s="58">
        <v>5</v>
      </c>
      <c r="K25" s="58">
        <v>5</v>
      </c>
      <c r="L25" s="58">
        <v>5</v>
      </c>
      <c r="M25" s="58">
        <v>5</v>
      </c>
      <c r="N25" s="48">
        <v>5</v>
      </c>
      <c r="O25" s="48">
        <v>5</v>
      </c>
      <c r="P25" s="48">
        <v>5</v>
      </c>
      <c r="Q25" s="48">
        <v>5</v>
      </c>
      <c r="R25" s="48">
        <v>4</v>
      </c>
      <c r="S25" s="48">
        <v>4</v>
      </c>
      <c r="T25" s="48">
        <v>4</v>
      </c>
      <c r="U25" s="48">
        <v>4</v>
      </c>
      <c r="V25" s="48">
        <v>4</v>
      </c>
      <c r="W25" s="48">
        <v>4</v>
      </c>
      <c r="X25" s="48">
        <v>4</v>
      </c>
      <c r="Y25" s="48">
        <v>4</v>
      </c>
      <c r="Z25" s="48">
        <v>4</v>
      </c>
      <c r="AA25" s="59">
        <v>5</v>
      </c>
      <c r="AB25" s="59">
        <v>5</v>
      </c>
      <c r="AC25" s="59">
        <v>5</v>
      </c>
      <c r="AD25" s="59">
        <v>5</v>
      </c>
      <c r="AE25" s="59">
        <v>5</v>
      </c>
      <c r="AF25" s="59">
        <v>5</v>
      </c>
      <c r="AG25" s="59">
        <v>5</v>
      </c>
      <c r="AH25" s="59">
        <v>5</v>
      </c>
      <c r="AI25" s="59">
        <v>5</v>
      </c>
      <c r="AJ25" s="59">
        <v>6</v>
      </c>
      <c r="AK25" s="59">
        <v>6</v>
      </c>
      <c r="AL25" s="59">
        <v>6</v>
      </c>
      <c r="AM25" s="59">
        <v>6</v>
      </c>
      <c r="AN25" s="59">
        <v>6</v>
      </c>
      <c r="AO25" s="59">
        <v>6</v>
      </c>
      <c r="AP25" s="60">
        <v>6</v>
      </c>
    </row>
    <row r="26" spans="1:42">
      <c r="A26" s="57">
        <v>6</v>
      </c>
      <c r="B26" s="58">
        <v>6</v>
      </c>
      <c r="C26" s="58">
        <v>6</v>
      </c>
      <c r="D26" s="58">
        <v>6</v>
      </c>
      <c r="E26" s="58">
        <v>6</v>
      </c>
      <c r="F26" s="58">
        <v>5</v>
      </c>
      <c r="G26" s="58">
        <v>6</v>
      </c>
      <c r="H26" s="58">
        <v>6</v>
      </c>
      <c r="I26" s="58">
        <v>6</v>
      </c>
      <c r="J26" s="58">
        <v>6</v>
      </c>
      <c r="K26" s="58">
        <v>5</v>
      </c>
      <c r="L26" s="58">
        <v>5</v>
      </c>
      <c r="M26" s="58">
        <v>5</v>
      </c>
      <c r="N26" s="48">
        <v>5</v>
      </c>
      <c r="O26" s="48">
        <v>5</v>
      </c>
      <c r="P26" s="48">
        <v>5</v>
      </c>
      <c r="Q26" s="48">
        <v>4</v>
      </c>
      <c r="R26" s="48">
        <v>2</v>
      </c>
      <c r="S26" s="48">
        <v>3</v>
      </c>
      <c r="T26" s="48">
        <v>3</v>
      </c>
      <c r="U26" s="48">
        <v>3</v>
      </c>
      <c r="V26" s="48">
        <v>2</v>
      </c>
      <c r="W26" s="48">
        <v>3</v>
      </c>
      <c r="X26" s="48">
        <v>3</v>
      </c>
      <c r="Y26" s="48">
        <v>4</v>
      </c>
      <c r="Z26" s="48">
        <v>5</v>
      </c>
      <c r="AA26" s="59">
        <v>5</v>
      </c>
      <c r="AB26" s="59">
        <v>5</v>
      </c>
      <c r="AC26" s="59">
        <v>5</v>
      </c>
      <c r="AD26" s="59">
        <v>5</v>
      </c>
      <c r="AE26" s="59">
        <v>5</v>
      </c>
      <c r="AF26" s="59">
        <v>5</v>
      </c>
      <c r="AG26" s="59">
        <v>5</v>
      </c>
      <c r="AH26" s="59">
        <v>5</v>
      </c>
      <c r="AI26" s="59">
        <v>5</v>
      </c>
      <c r="AJ26" s="59">
        <v>6</v>
      </c>
      <c r="AK26" s="59">
        <v>6</v>
      </c>
      <c r="AL26" s="59">
        <v>6</v>
      </c>
      <c r="AM26" s="59">
        <v>6</v>
      </c>
      <c r="AN26" s="59">
        <v>6</v>
      </c>
      <c r="AO26" s="59">
        <v>6</v>
      </c>
      <c r="AP26" s="60">
        <v>6</v>
      </c>
    </row>
    <row r="27" spans="1:42">
      <c r="A27" s="57">
        <v>6</v>
      </c>
      <c r="B27" s="58">
        <v>6</v>
      </c>
      <c r="C27" s="58">
        <v>6</v>
      </c>
      <c r="D27" s="58">
        <v>6</v>
      </c>
      <c r="E27" s="58">
        <v>6</v>
      </c>
      <c r="F27" s="58">
        <v>5</v>
      </c>
      <c r="G27" s="58">
        <v>5</v>
      </c>
      <c r="H27" s="58">
        <v>5</v>
      </c>
      <c r="I27" s="58">
        <v>5</v>
      </c>
      <c r="J27" s="58">
        <v>5</v>
      </c>
      <c r="K27" s="58">
        <v>5</v>
      </c>
      <c r="L27" s="58">
        <v>5</v>
      </c>
      <c r="M27" s="58">
        <v>5</v>
      </c>
      <c r="N27" s="61">
        <v>5</v>
      </c>
      <c r="O27" s="61">
        <v>5</v>
      </c>
      <c r="P27" s="61">
        <v>4</v>
      </c>
      <c r="Q27" s="61">
        <v>3</v>
      </c>
      <c r="R27" s="61">
        <v>2</v>
      </c>
      <c r="S27" s="61">
        <v>2</v>
      </c>
      <c r="T27" s="61">
        <v>2</v>
      </c>
      <c r="U27" s="61">
        <v>3</v>
      </c>
      <c r="V27" s="61">
        <v>2</v>
      </c>
      <c r="W27" s="61">
        <v>2</v>
      </c>
      <c r="X27" s="61">
        <v>3</v>
      </c>
      <c r="Y27" s="61">
        <v>4</v>
      </c>
      <c r="Z27" s="61">
        <v>5</v>
      </c>
      <c r="AA27" s="59">
        <v>4</v>
      </c>
      <c r="AB27" s="59">
        <v>5</v>
      </c>
      <c r="AC27" s="59">
        <v>5</v>
      </c>
      <c r="AD27" s="59">
        <v>5</v>
      </c>
      <c r="AE27" s="59">
        <v>5</v>
      </c>
      <c r="AF27" s="59">
        <v>5</v>
      </c>
      <c r="AG27" s="59">
        <v>5</v>
      </c>
      <c r="AH27" s="59">
        <v>5</v>
      </c>
      <c r="AI27" s="59">
        <v>5</v>
      </c>
      <c r="AJ27" s="59">
        <v>6</v>
      </c>
      <c r="AK27" s="59">
        <v>6</v>
      </c>
      <c r="AL27" s="59">
        <v>6</v>
      </c>
      <c r="AM27" s="59">
        <v>6</v>
      </c>
      <c r="AN27" s="59">
        <v>6</v>
      </c>
      <c r="AO27" s="59">
        <v>6</v>
      </c>
      <c r="AP27" s="60">
        <v>6</v>
      </c>
    </row>
    <row r="28" spans="1:42" ht="15.75" thickBot="1">
      <c r="A28" s="62">
        <v>6</v>
      </c>
      <c r="B28" s="63">
        <v>6</v>
      </c>
      <c r="C28" s="63">
        <v>6</v>
      </c>
      <c r="D28" s="63">
        <v>6</v>
      </c>
      <c r="E28" s="63">
        <v>6</v>
      </c>
      <c r="F28" s="63">
        <v>5</v>
      </c>
      <c r="G28" s="63">
        <v>5</v>
      </c>
      <c r="H28" s="63">
        <v>5</v>
      </c>
      <c r="I28" s="63">
        <v>5</v>
      </c>
      <c r="J28" s="63">
        <v>5</v>
      </c>
      <c r="K28" s="63">
        <v>5</v>
      </c>
      <c r="L28" s="63">
        <v>5</v>
      </c>
      <c r="M28" s="63">
        <v>5</v>
      </c>
      <c r="N28" s="61">
        <v>4</v>
      </c>
      <c r="O28" s="61">
        <v>4</v>
      </c>
      <c r="P28" s="61">
        <v>4</v>
      </c>
      <c r="Q28" s="61">
        <v>3</v>
      </c>
      <c r="R28" s="61">
        <v>2</v>
      </c>
      <c r="S28" s="61">
        <v>1</v>
      </c>
      <c r="T28" s="61">
        <v>2</v>
      </c>
      <c r="U28" s="61">
        <v>1</v>
      </c>
      <c r="V28" s="61">
        <v>1</v>
      </c>
      <c r="W28" s="61">
        <v>1</v>
      </c>
      <c r="X28" s="61">
        <v>2</v>
      </c>
      <c r="Y28" s="61">
        <v>2</v>
      </c>
      <c r="Z28" s="61">
        <v>3</v>
      </c>
      <c r="AA28" s="59">
        <v>4</v>
      </c>
      <c r="AB28" s="59">
        <v>4</v>
      </c>
      <c r="AC28" s="59">
        <v>5</v>
      </c>
      <c r="AD28" s="59">
        <v>4</v>
      </c>
      <c r="AE28" s="59">
        <v>5</v>
      </c>
      <c r="AF28" s="59">
        <v>5</v>
      </c>
      <c r="AG28" s="59">
        <v>5</v>
      </c>
      <c r="AH28" s="59">
        <v>5</v>
      </c>
      <c r="AI28" s="59">
        <v>5</v>
      </c>
      <c r="AJ28" s="59">
        <v>6</v>
      </c>
      <c r="AK28" s="59">
        <v>6</v>
      </c>
      <c r="AL28" s="59">
        <v>6</v>
      </c>
      <c r="AM28" s="59">
        <v>6</v>
      </c>
      <c r="AN28" s="59">
        <v>6</v>
      </c>
      <c r="AO28" s="59">
        <v>6</v>
      </c>
      <c r="AP28" s="60">
        <v>6</v>
      </c>
    </row>
    <row r="29" spans="1:42" ht="15.75" thickBot="1">
      <c r="A29" s="62">
        <v>6</v>
      </c>
      <c r="B29" s="63">
        <v>6</v>
      </c>
      <c r="C29" s="63">
        <v>6</v>
      </c>
      <c r="D29" s="63">
        <v>6</v>
      </c>
      <c r="E29" s="63">
        <v>6</v>
      </c>
      <c r="F29" s="63">
        <v>5</v>
      </c>
      <c r="G29" s="63">
        <v>6</v>
      </c>
      <c r="H29" s="63">
        <v>6</v>
      </c>
      <c r="I29" s="63">
        <v>6</v>
      </c>
      <c r="J29" s="63">
        <v>6</v>
      </c>
      <c r="K29" s="63">
        <v>5</v>
      </c>
      <c r="L29" s="63">
        <v>5</v>
      </c>
      <c r="M29" s="63">
        <v>5</v>
      </c>
      <c r="N29" s="61">
        <v>4</v>
      </c>
      <c r="O29" s="61">
        <v>4</v>
      </c>
      <c r="P29" s="61">
        <v>3</v>
      </c>
      <c r="Q29" s="61">
        <v>3</v>
      </c>
      <c r="R29" s="61">
        <v>2</v>
      </c>
      <c r="S29" s="61">
        <v>1</v>
      </c>
      <c r="T29" s="61">
        <v>1</v>
      </c>
      <c r="U29" s="64">
        <v>1</v>
      </c>
      <c r="V29" s="61">
        <v>2</v>
      </c>
      <c r="W29" s="61">
        <v>2</v>
      </c>
      <c r="X29" s="61">
        <v>2</v>
      </c>
      <c r="Y29" s="61">
        <v>3</v>
      </c>
      <c r="Z29" s="61">
        <v>3</v>
      </c>
      <c r="AA29" s="59">
        <v>4</v>
      </c>
      <c r="AB29" s="59">
        <v>4</v>
      </c>
      <c r="AC29" s="59">
        <v>4</v>
      </c>
      <c r="AD29" s="59">
        <v>6</v>
      </c>
      <c r="AE29" s="59">
        <v>6</v>
      </c>
      <c r="AF29" s="59">
        <v>6</v>
      </c>
      <c r="AG29" s="59">
        <v>6</v>
      </c>
      <c r="AH29" s="59">
        <v>5</v>
      </c>
      <c r="AI29" s="59">
        <v>5</v>
      </c>
      <c r="AJ29" s="59">
        <v>5</v>
      </c>
      <c r="AK29" s="59">
        <v>5</v>
      </c>
      <c r="AL29" s="59">
        <v>6</v>
      </c>
      <c r="AM29" s="59">
        <v>6</v>
      </c>
      <c r="AN29" s="59">
        <v>6</v>
      </c>
      <c r="AO29" s="59">
        <v>6</v>
      </c>
      <c r="AP29" s="60">
        <v>6</v>
      </c>
    </row>
    <row r="30" spans="1:42">
      <c r="A30" s="62">
        <v>6</v>
      </c>
      <c r="B30" s="63">
        <v>6</v>
      </c>
      <c r="C30" s="63">
        <v>6</v>
      </c>
      <c r="D30" s="63">
        <v>6</v>
      </c>
      <c r="E30" s="63">
        <v>6</v>
      </c>
      <c r="F30" s="63">
        <v>5</v>
      </c>
      <c r="G30" s="63">
        <v>6</v>
      </c>
      <c r="H30" s="63">
        <v>6</v>
      </c>
      <c r="I30" s="63">
        <v>6</v>
      </c>
      <c r="J30" s="63">
        <v>6</v>
      </c>
      <c r="K30" s="63">
        <v>5</v>
      </c>
      <c r="L30" s="63">
        <v>5</v>
      </c>
      <c r="M30" s="63">
        <v>5</v>
      </c>
      <c r="N30" s="65">
        <v>4</v>
      </c>
      <c r="O30" s="65">
        <v>4</v>
      </c>
      <c r="P30" s="65">
        <v>4</v>
      </c>
      <c r="Q30" s="65">
        <v>2</v>
      </c>
      <c r="R30" s="63">
        <v>2</v>
      </c>
      <c r="S30" s="63">
        <v>2</v>
      </c>
      <c r="T30" s="63">
        <v>2</v>
      </c>
      <c r="U30" s="63">
        <v>3</v>
      </c>
      <c r="V30" s="63">
        <v>3</v>
      </c>
      <c r="W30" s="66">
        <v>1</v>
      </c>
      <c r="X30" s="66">
        <v>1</v>
      </c>
      <c r="Y30" s="66">
        <v>1</v>
      </c>
      <c r="Z30" s="66">
        <v>1</v>
      </c>
      <c r="AA30" s="63">
        <v>4</v>
      </c>
      <c r="AB30" s="63">
        <v>4</v>
      </c>
      <c r="AC30" s="63">
        <v>4</v>
      </c>
      <c r="AD30" s="63">
        <v>4</v>
      </c>
      <c r="AE30" s="63">
        <v>4</v>
      </c>
      <c r="AF30" s="63">
        <v>4</v>
      </c>
      <c r="AG30" s="63">
        <v>4</v>
      </c>
      <c r="AH30" s="63">
        <v>5</v>
      </c>
      <c r="AI30" s="63">
        <v>5</v>
      </c>
      <c r="AJ30" s="63">
        <v>5</v>
      </c>
      <c r="AK30" s="63">
        <v>5</v>
      </c>
      <c r="AL30" s="63">
        <v>5</v>
      </c>
      <c r="AM30" s="63">
        <v>5</v>
      </c>
      <c r="AN30" s="63">
        <v>5</v>
      </c>
      <c r="AO30" s="63">
        <v>5</v>
      </c>
      <c r="AP30" s="67">
        <v>5</v>
      </c>
    </row>
    <row r="31" spans="1:42" ht="15.75" thickBot="1">
      <c r="A31" s="68">
        <v>6</v>
      </c>
      <c r="B31" s="69">
        <v>6</v>
      </c>
      <c r="C31" s="69">
        <v>6</v>
      </c>
      <c r="D31" s="69">
        <v>6</v>
      </c>
      <c r="E31" s="69">
        <v>6</v>
      </c>
      <c r="F31" s="69">
        <v>5</v>
      </c>
      <c r="G31" s="69">
        <v>6</v>
      </c>
      <c r="H31" s="69">
        <v>6</v>
      </c>
      <c r="I31" s="69">
        <v>6</v>
      </c>
      <c r="J31" s="69">
        <v>6</v>
      </c>
      <c r="K31" s="69">
        <v>5</v>
      </c>
      <c r="L31" s="69">
        <v>5</v>
      </c>
      <c r="M31" s="69">
        <v>5</v>
      </c>
      <c r="N31" s="70">
        <v>5</v>
      </c>
      <c r="O31" s="70">
        <v>5</v>
      </c>
      <c r="P31" s="70">
        <v>5</v>
      </c>
      <c r="Q31" s="70">
        <v>5</v>
      </c>
      <c r="R31" s="69">
        <v>5</v>
      </c>
      <c r="S31" s="69">
        <v>5</v>
      </c>
      <c r="T31" s="69">
        <v>5</v>
      </c>
      <c r="U31" s="69">
        <v>5</v>
      </c>
      <c r="V31" s="69">
        <v>5</v>
      </c>
      <c r="W31" s="71">
        <v>2</v>
      </c>
      <c r="X31" s="71">
        <v>2</v>
      </c>
      <c r="Y31" s="71">
        <v>2</v>
      </c>
      <c r="Z31" s="71">
        <v>2</v>
      </c>
      <c r="AA31" s="69">
        <v>6</v>
      </c>
      <c r="AB31" s="69">
        <v>6</v>
      </c>
      <c r="AC31" s="69">
        <v>6</v>
      </c>
      <c r="AD31" s="69">
        <v>6</v>
      </c>
      <c r="AE31" s="69">
        <v>6</v>
      </c>
      <c r="AF31" s="69">
        <v>6</v>
      </c>
      <c r="AG31" s="69">
        <v>6</v>
      </c>
      <c r="AH31" s="69">
        <v>6</v>
      </c>
      <c r="AI31" s="69">
        <v>6</v>
      </c>
      <c r="AJ31" s="69">
        <v>6</v>
      </c>
      <c r="AK31" s="69">
        <v>6</v>
      </c>
      <c r="AL31" s="69">
        <v>6</v>
      </c>
      <c r="AM31" s="69">
        <v>6</v>
      </c>
      <c r="AN31" s="69">
        <v>6</v>
      </c>
      <c r="AO31" s="69">
        <v>6</v>
      </c>
      <c r="AP31" s="72">
        <v>6</v>
      </c>
    </row>
    <row r="32" spans="1:42">
      <c r="A32" s="73">
        <v>0</v>
      </c>
      <c r="B32" s="73">
        <v>0</v>
      </c>
      <c r="C32" s="73">
        <v>0</v>
      </c>
      <c r="D32" s="73">
        <v>0</v>
      </c>
      <c r="E32" s="73">
        <v>0</v>
      </c>
      <c r="F32" s="73">
        <v>0</v>
      </c>
      <c r="G32" s="73">
        <v>0</v>
      </c>
      <c r="H32" s="73">
        <v>0</v>
      </c>
      <c r="I32" s="73">
        <v>0</v>
      </c>
      <c r="J32" s="73">
        <v>0</v>
      </c>
      <c r="K32" s="73">
        <v>0</v>
      </c>
      <c r="L32" s="73">
        <v>0</v>
      </c>
      <c r="M32" s="73">
        <v>0</v>
      </c>
      <c r="N32" s="73">
        <v>0</v>
      </c>
      <c r="O32" s="73">
        <v>0</v>
      </c>
      <c r="P32" s="73">
        <v>0</v>
      </c>
      <c r="Q32" s="73">
        <v>0</v>
      </c>
      <c r="R32" s="73">
        <v>0</v>
      </c>
      <c r="S32" s="73">
        <v>0</v>
      </c>
      <c r="T32" s="73">
        <v>0</v>
      </c>
      <c r="U32" s="73">
        <v>0</v>
      </c>
      <c r="V32" s="73">
        <v>0</v>
      </c>
      <c r="W32" s="73">
        <v>0</v>
      </c>
      <c r="X32" s="73">
        <v>0</v>
      </c>
      <c r="Y32" s="73">
        <v>0</v>
      </c>
      <c r="Z32" s="73">
        <v>0</v>
      </c>
      <c r="AA32" s="73">
        <v>0</v>
      </c>
      <c r="AB32" s="73">
        <v>0</v>
      </c>
      <c r="AC32" s="73">
        <v>0</v>
      </c>
      <c r="AD32" s="73">
        <v>0</v>
      </c>
      <c r="AE32" s="73">
        <v>0</v>
      </c>
      <c r="AF32" s="73">
        <v>0</v>
      </c>
      <c r="AG32" s="73">
        <v>0</v>
      </c>
      <c r="AH32" s="73">
        <v>0</v>
      </c>
      <c r="AI32" s="73">
        <v>0</v>
      </c>
      <c r="AJ32" s="73">
        <v>0</v>
      </c>
      <c r="AK32" s="73">
        <v>0</v>
      </c>
      <c r="AL32" s="73">
        <v>0</v>
      </c>
      <c r="AM32" s="73">
        <v>0</v>
      </c>
      <c r="AN32" s="73">
        <v>0</v>
      </c>
      <c r="AO32" s="73">
        <v>0</v>
      </c>
      <c r="AP32" s="73">
        <v>0</v>
      </c>
    </row>
    <row r="33" spans="1:42">
      <c r="A33" s="73">
        <v>0</v>
      </c>
      <c r="B33" s="73">
        <v>0</v>
      </c>
      <c r="C33" s="73">
        <v>0</v>
      </c>
      <c r="D33" s="73">
        <v>0</v>
      </c>
      <c r="E33" s="73">
        <v>0</v>
      </c>
      <c r="F33" s="73">
        <v>0</v>
      </c>
      <c r="G33" s="73">
        <v>0</v>
      </c>
      <c r="H33" s="73">
        <v>0</v>
      </c>
      <c r="I33" s="73">
        <v>0</v>
      </c>
      <c r="J33" s="73">
        <v>0</v>
      </c>
      <c r="K33" s="73">
        <v>0</v>
      </c>
      <c r="L33" s="73">
        <v>0</v>
      </c>
      <c r="M33" s="73">
        <v>0</v>
      </c>
      <c r="N33" s="73">
        <v>0</v>
      </c>
      <c r="O33" s="73">
        <v>0</v>
      </c>
      <c r="P33" s="73">
        <v>0</v>
      </c>
      <c r="Q33" s="73">
        <v>0</v>
      </c>
      <c r="R33" s="73">
        <v>0</v>
      </c>
      <c r="S33" s="73">
        <v>0</v>
      </c>
      <c r="T33" s="73">
        <v>0</v>
      </c>
      <c r="U33" s="73">
        <v>0</v>
      </c>
      <c r="V33" s="73">
        <v>0</v>
      </c>
      <c r="W33" s="73">
        <v>0</v>
      </c>
      <c r="X33" s="73">
        <v>0</v>
      </c>
      <c r="Y33" s="73">
        <v>0</v>
      </c>
      <c r="Z33" s="73">
        <v>0</v>
      </c>
      <c r="AA33" s="73">
        <v>0</v>
      </c>
      <c r="AB33" s="73">
        <v>0</v>
      </c>
      <c r="AC33" s="73">
        <v>0</v>
      </c>
      <c r="AD33" s="73">
        <v>0</v>
      </c>
      <c r="AE33" s="73">
        <v>0</v>
      </c>
      <c r="AF33" s="73">
        <v>0</v>
      </c>
      <c r="AG33" s="73">
        <v>0</v>
      </c>
      <c r="AH33" s="73">
        <v>0</v>
      </c>
      <c r="AI33" s="73">
        <v>0</v>
      </c>
      <c r="AJ33" s="73">
        <v>0</v>
      </c>
      <c r="AK33" s="73">
        <v>0</v>
      </c>
      <c r="AL33" s="73">
        <v>0</v>
      </c>
      <c r="AM33" s="73">
        <v>0</v>
      </c>
      <c r="AN33" s="73">
        <v>0</v>
      </c>
      <c r="AO33" s="73">
        <v>0</v>
      </c>
      <c r="AP33" s="73">
        <v>0</v>
      </c>
    </row>
    <row r="34" spans="1:42">
      <c r="A34" s="73">
        <v>0</v>
      </c>
      <c r="B34" s="73">
        <v>0</v>
      </c>
      <c r="C34" s="73">
        <v>0</v>
      </c>
      <c r="D34" s="73">
        <v>0</v>
      </c>
      <c r="E34" s="73">
        <v>0</v>
      </c>
      <c r="F34" s="73">
        <v>0</v>
      </c>
      <c r="G34" s="73">
        <v>0</v>
      </c>
      <c r="H34" s="73">
        <v>0</v>
      </c>
      <c r="I34" s="73">
        <v>0</v>
      </c>
      <c r="J34" s="73">
        <v>0</v>
      </c>
      <c r="K34" s="73">
        <v>0</v>
      </c>
      <c r="L34" s="73">
        <v>0</v>
      </c>
      <c r="M34" s="73">
        <v>0</v>
      </c>
      <c r="N34" s="73">
        <v>0</v>
      </c>
      <c r="O34" s="73">
        <v>0</v>
      </c>
      <c r="P34" s="73">
        <v>0</v>
      </c>
      <c r="Q34" s="73">
        <v>0</v>
      </c>
      <c r="R34" s="73">
        <v>0</v>
      </c>
      <c r="S34" s="73">
        <v>0</v>
      </c>
      <c r="T34" s="73">
        <v>0</v>
      </c>
      <c r="U34" s="73">
        <v>0</v>
      </c>
      <c r="V34" s="73">
        <v>0</v>
      </c>
      <c r="W34" s="73">
        <v>0</v>
      </c>
      <c r="X34" s="73">
        <v>0</v>
      </c>
      <c r="Y34" s="73">
        <v>0</v>
      </c>
      <c r="Z34" s="73">
        <v>0</v>
      </c>
      <c r="AA34" s="73">
        <v>0</v>
      </c>
      <c r="AB34" s="73">
        <v>0</v>
      </c>
      <c r="AC34" s="73">
        <v>0</v>
      </c>
      <c r="AD34" s="73">
        <v>0</v>
      </c>
      <c r="AE34" s="73">
        <v>0</v>
      </c>
      <c r="AF34" s="73">
        <v>0</v>
      </c>
      <c r="AG34" s="73">
        <v>0</v>
      </c>
      <c r="AH34" s="73">
        <v>0</v>
      </c>
      <c r="AI34" s="73">
        <v>0</v>
      </c>
      <c r="AJ34" s="73">
        <v>0</v>
      </c>
      <c r="AK34" s="73">
        <v>0</v>
      </c>
      <c r="AL34" s="73">
        <v>0</v>
      </c>
      <c r="AM34" s="73">
        <v>0</v>
      </c>
      <c r="AN34" s="73">
        <v>0</v>
      </c>
      <c r="AO34" s="73">
        <v>0</v>
      </c>
      <c r="AP34" s="73">
        <v>0</v>
      </c>
    </row>
    <row r="35" spans="1:42">
      <c r="A35" s="73">
        <v>0</v>
      </c>
      <c r="B35" s="73">
        <v>0</v>
      </c>
      <c r="C35" s="73">
        <v>0</v>
      </c>
      <c r="D35" s="73">
        <v>0</v>
      </c>
      <c r="E35" s="73">
        <v>0</v>
      </c>
      <c r="F35" s="73">
        <v>0</v>
      </c>
      <c r="G35" s="73">
        <v>0</v>
      </c>
      <c r="H35" s="73">
        <v>0</v>
      </c>
      <c r="I35" s="73">
        <v>0</v>
      </c>
      <c r="J35" s="73">
        <v>0</v>
      </c>
      <c r="K35" s="73">
        <v>0</v>
      </c>
      <c r="L35" s="73">
        <v>0</v>
      </c>
      <c r="M35" s="73">
        <v>0</v>
      </c>
      <c r="N35" s="73">
        <v>0</v>
      </c>
      <c r="O35" s="73">
        <v>0</v>
      </c>
      <c r="P35" s="73">
        <v>0</v>
      </c>
      <c r="Q35" s="73">
        <v>0</v>
      </c>
      <c r="R35" s="73">
        <v>0</v>
      </c>
      <c r="S35" s="73">
        <v>0</v>
      </c>
      <c r="T35" s="73">
        <v>0</v>
      </c>
      <c r="U35" s="73">
        <v>0</v>
      </c>
      <c r="V35" s="73">
        <v>0</v>
      </c>
      <c r="W35" s="73">
        <v>0</v>
      </c>
      <c r="X35" s="73">
        <v>0</v>
      </c>
      <c r="Y35" s="73">
        <v>0</v>
      </c>
      <c r="Z35" s="73">
        <v>0</v>
      </c>
      <c r="AA35" s="73">
        <v>0</v>
      </c>
      <c r="AB35" s="73">
        <v>0</v>
      </c>
      <c r="AC35" s="73">
        <v>0</v>
      </c>
      <c r="AD35" s="73">
        <v>0</v>
      </c>
      <c r="AE35" s="73">
        <v>0</v>
      </c>
      <c r="AF35" s="73">
        <v>0</v>
      </c>
      <c r="AG35" s="73">
        <v>0</v>
      </c>
      <c r="AH35" s="73">
        <v>0</v>
      </c>
      <c r="AI35" s="73">
        <v>0</v>
      </c>
      <c r="AJ35" s="73">
        <v>0</v>
      </c>
      <c r="AK35" s="73">
        <v>0</v>
      </c>
      <c r="AL35" s="73">
        <v>0</v>
      </c>
      <c r="AM35" s="73">
        <v>0</v>
      </c>
      <c r="AN35" s="73">
        <v>0</v>
      </c>
      <c r="AO35" s="73">
        <v>0</v>
      </c>
      <c r="AP35" s="73">
        <v>0</v>
      </c>
    </row>
    <row r="36" spans="1:42">
      <c r="A36" s="73">
        <v>0</v>
      </c>
      <c r="B36" s="73">
        <v>0</v>
      </c>
      <c r="C36" s="73">
        <v>0</v>
      </c>
      <c r="D36" s="73">
        <v>0</v>
      </c>
      <c r="E36" s="73">
        <v>0</v>
      </c>
      <c r="F36" s="73">
        <v>0</v>
      </c>
      <c r="G36" s="73">
        <v>0</v>
      </c>
      <c r="H36" s="73">
        <v>0</v>
      </c>
      <c r="I36" s="73">
        <v>0</v>
      </c>
      <c r="J36" s="73">
        <v>0</v>
      </c>
      <c r="K36" s="73">
        <v>0</v>
      </c>
      <c r="L36" s="73">
        <v>0</v>
      </c>
      <c r="M36" s="73">
        <v>0</v>
      </c>
      <c r="N36" s="73">
        <v>0</v>
      </c>
      <c r="O36" s="73">
        <v>0</v>
      </c>
      <c r="P36" s="73">
        <v>0</v>
      </c>
      <c r="Q36" s="73">
        <v>0</v>
      </c>
      <c r="R36" s="73">
        <v>0</v>
      </c>
      <c r="S36" s="73">
        <v>0</v>
      </c>
      <c r="T36" s="73">
        <v>32</v>
      </c>
      <c r="U36" s="73">
        <v>0</v>
      </c>
      <c r="V36" s="73">
        <v>51</v>
      </c>
      <c r="W36" s="73">
        <v>0</v>
      </c>
      <c r="X36" s="73">
        <v>0</v>
      </c>
      <c r="Y36" s="73">
        <v>12</v>
      </c>
      <c r="Z36" s="73">
        <v>0</v>
      </c>
      <c r="AA36" s="73">
        <v>0</v>
      </c>
      <c r="AB36" s="73">
        <v>0</v>
      </c>
      <c r="AC36" s="73">
        <v>0</v>
      </c>
      <c r="AD36" s="73">
        <v>0</v>
      </c>
      <c r="AE36" s="73">
        <v>0</v>
      </c>
      <c r="AF36" s="73">
        <v>0</v>
      </c>
      <c r="AG36" s="73">
        <v>0</v>
      </c>
      <c r="AH36" s="73">
        <v>0</v>
      </c>
      <c r="AI36" s="73">
        <v>0</v>
      </c>
      <c r="AJ36" s="73">
        <v>0</v>
      </c>
      <c r="AK36" s="73">
        <v>0</v>
      </c>
      <c r="AL36" s="73">
        <v>0</v>
      </c>
      <c r="AM36" s="73">
        <v>0</v>
      </c>
      <c r="AN36" s="73">
        <v>0</v>
      </c>
      <c r="AO36" s="73">
        <v>0</v>
      </c>
      <c r="AP36" s="73">
        <v>0</v>
      </c>
    </row>
    <row r="37" spans="1:42">
      <c r="A37" s="73">
        <v>0</v>
      </c>
      <c r="B37" s="73">
        <v>0</v>
      </c>
      <c r="C37" s="73">
        <v>0</v>
      </c>
      <c r="D37" s="73">
        <v>0</v>
      </c>
      <c r="E37" s="73">
        <v>0</v>
      </c>
      <c r="F37" s="73">
        <v>0</v>
      </c>
      <c r="G37" s="73">
        <v>0</v>
      </c>
      <c r="H37" s="73">
        <v>0</v>
      </c>
      <c r="I37" s="73">
        <v>0</v>
      </c>
      <c r="J37" s="73">
        <v>0</v>
      </c>
      <c r="K37" s="73">
        <v>0</v>
      </c>
      <c r="L37" s="73">
        <v>0</v>
      </c>
      <c r="M37" s="73">
        <v>0</v>
      </c>
      <c r="N37" s="73">
        <v>0</v>
      </c>
      <c r="O37" s="73">
        <v>0</v>
      </c>
      <c r="P37" s="73">
        <v>0</v>
      </c>
      <c r="Q37" s="73">
        <v>41</v>
      </c>
      <c r="R37" s="73">
        <v>0</v>
      </c>
      <c r="S37" s="73">
        <v>31</v>
      </c>
      <c r="T37" s="73">
        <v>0</v>
      </c>
      <c r="U37" s="73">
        <v>0</v>
      </c>
      <c r="V37" s="73">
        <v>41</v>
      </c>
      <c r="W37" s="73">
        <v>31</v>
      </c>
      <c r="X37" s="73">
        <v>13</v>
      </c>
      <c r="Y37" s="73">
        <v>0</v>
      </c>
      <c r="Z37" s="73">
        <v>0</v>
      </c>
      <c r="AA37" s="73">
        <v>0</v>
      </c>
      <c r="AB37" s="73">
        <v>0</v>
      </c>
      <c r="AC37" s="73">
        <v>0</v>
      </c>
      <c r="AD37" s="73">
        <v>0</v>
      </c>
      <c r="AE37" s="73">
        <v>0</v>
      </c>
      <c r="AF37" s="73">
        <v>0</v>
      </c>
      <c r="AG37" s="73">
        <v>0</v>
      </c>
      <c r="AH37" s="73">
        <v>0</v>
      </c>
      <c r="AI37" s="73">
        <v>0</v>
      </c>
      <c r="AJ37" s="73">
        <v>0</v>
      </c>
      <c r="AK37" s="73">
        <v>0</v>
      </c>
      <c r="AL37" s="73">
        <v>0</v>
      </c>
      <c r="AM37" s="73">
        <v>0</v>
      </c>
      <c r="AN37" s="73">
        <v>0</v>
      </c>
      <c r="AO37" s="73">
        <v>0</v>
      </c>
      <c r="AP37" s="73">
        <v>0</v>
      </c>
    </row>
    <row r="38" spans="1:42">
      <c r="A38" s="73">
        <v>0</v>
      </c>
      <c r="B38" s="73">
        <v>0</v>
      </c>
      <c r="C38" s="73">
        <v>0</v>
      </c>
      <c r="D38" s="73">
        <v>0</v>
      </c>
      <c r="E38" s="73">
        <v>0</v>
      </c>
      <c r="F38" s="73">
        <v>0</v>
      </c>
      <c r="G38" s="73">
        <v>0</v>
      </c>
      <c r="H38" s="73">
        <v>0</v>
      </c>
      <c r="I38" s="73">
        <v>0</v>
      </c>
      <c r="J38" s="73">
        <v>0</v>
      </c>
      <c r="K38" s="73">
        <v>0</v>
      </c>
      <c r="L38" s="73">
        <v>0</v>
      </c>
      <c r="M38" s="73">
        <v>0</v>
      </c>
      <c r="N38" s="73">
        <v>0</v>
      </c>
      <c r="O38" s="73">
        <v>0</v>
      </c>
      <c r="P38" s="73">
        <v>0</v>
      </c>
      <c r="Q38" s="73">
        <v>0</v>
      </c>
      <c r="R38" s="73">
        <v>21</v>
      </c>
      <c r="S38" s="73">
        <v>0</v>
      </c>
      <c r="T38" s="73">
        <v>24</v>
      </c>
      <c r="U38" s="73">
        <v>32</v>
      </c>
      <c r="V38" s="73">
        <v>21</v>
      </c>
      <c r="W38" s="73">
        <v>0</v>
      </c>
      <c r="X38" s="73">
        <v>0</v>
      </c>
      <c r="Y38" s="73">
        <v>0</v>
      </c>
      <c r="Z38" s="73">
        <v>0</v>
      </c>
      <c r="AA38" s="73">
        <v>0</v>
      </c>
      <c r="AB38" s="73">
        <v>0</v>
      </c>
      <c r="AC38" s="73">
        <v>0</v>
      </c>
      <c r="AD38" s="73">
        <v>0</v>
      </c>
      <c r="AE38" s="73">
        <v>0</v>
      </c>
      <c r="AF38" s="73">
        <v>0</v>
      </c>
      <c r="AG38" s="73">
        <v>0</v>
      </c>
      <c r="AH38" s="73">
        <v>0</v>
      </c>
      <c r="AI38" s="73">
        <v>0</v>
      </c>
      <c r="AJ38" s="73">
        <v>0</v>
      </c>
      <c r="AK38" s="73">
        <v>0</v>
      </c>
      <c r="AL38" s="73">
        <v>0</v>
      </c>
      <c r="AM38" s="73">
        <v>0</v>
      </c>
      <c r="AN38" s="73">
        <v>0</v>
      </c>
      <c r="AO38" s="73">
        <v>0</v>
      </c>
      <c r="AP38" s="73">
        <v>0</v>
      </c>
    </row>
    <row r="39" spans="1:42">
      <c r="A39" s="73">
        <v>0</v>
      </c>
      <c r="B39" s="73">
        <v>0</v>
      </c>
      <c r="C39" s="73">
        <v>0</v>
      </c>
      <c r="D39" s="73">
        <v>0</v>
      </c>
      <c r="E39" s="73">
        <v>0</v>
      </c>
      <c r="F39" s="73">
        <v>0</v>
      </c>
      <c r="G39" s="73">
        <v>0</v>
      </c>
      <c r="H39" s="73">
        <v>0</v>
      </c>
      <c r="I39" s="73">
        <v>0</v>
      </c>
      <c r="J39" s="73">
        <v>0</v>
      </c>
      <c r="K39" s="73">
        <v>0</v>
      </c>
      <c r="L39" s="73">
        <v>0</v>
      </c>
      <c r="M39" s="73">
        <v>0</v>
      </c>
      <c r="N39" s="73">
        <v>0</v>
      </c>
      <c r="O39" s="73">
        <v>0</v>
      </c>
      <c r="P39" s="73">
        <v>0</v>
      </c>
      <c r="Q39" s="73">
        <v>12</v>
      </c>
      <c r="R39" s="73">
        <v>0</v>
      </c>
      <c r="S39" s="73">
        <v>21</v>
      </c>
      <c r="T39" s="73">
        <v>0</v>
      </c>
      <c r="U39" s="73">
        <v>52</v>
      </c>
      <c r="V39" s="73">
        <v>0</v>
      </c>
      <c r="W39" s="73">
        <v>0</v>
      </c>
      <c r="X39" s="73">
        <v>0</v>
      </c>
      <c r="Y39" s="73">
        <v>12</v>
      </c>
      <c r="Z39" s="73">
        <v>0</v>
      </c>
      <c r="AA39" s="73">
        <v>0</v>
      </c>
      <c r="AB39" s="73">
        <v>0</v>
      </c>
      <c r="AC39" s="73">
        <v>0</v>
      </c>
      <c r="AD39" s="73">
        <v>0</v>
      </c>
      <c r="AE39" s="73">
        <v>0</v>
      </c>
      <c r="AF39" s="73">
        <v>0</v>
      </c>
      <c r="AG39" s="73">
        <v>0</v>
      </c>
      <c r="AH39" s="73">
        <v>0</v>
      </c>
      <c r="AI39" s="73">
        <v>0</v>
      </c>
      <c r="AJ39" s="73">
        <v>0</v>
      </c>
      <c r="AK39" s="73">
        <v>0</v>
      </c>
      <c r="AL39" s="73">
        <v>0</v>
      </c>
      <c r="AM39" s="73">
        <v>0</v>
      </c>
      <c r="AN39" s="73">
        <v>0</v>
      </c>
      <c r="AO39" s="73">
        <v>0</v>
      </c>
      <c r="AP39" s="73">
        <v>0</v>
      </c>
    </row>
    <row r="40" spans="1:42">
      <c r="A40" s="73">
        <v>0</v>
      </c>
      <c r="B40" s="73">
        <v>0</v>
      </c>
      <c r="C40" s="73">
        <v>0</v>
      </c>
      <c r="D40" s="73">
        <v>0</v>
      </c>
      <c r="E40" s="73">
        <v>0</v>
      </c>
      <c r="F40" s="73">
        <v>0</v>
      </c>
      <c r="G40" s="73">
        <v>0</v>
      </c>
      <c r="H40" s="73">
        <v>0</v>
      </c>
      <c r="I40" s="73">
        <v>0</v>
      </c>
      <c r="J40" s="73">
        <v>0</v>
      </c>
      <c r="K40" s="73">
        <v>0</v>
      </c>
      <c r="L40" s="73">
        <v>0</v>
      </c>
      <c r="M40" s="73">
        <v>0</v>
      </c>
      <c r="N40" s="73">
        <v>0</v>
      </c>
      <c r="O40" s="73">
        <v>0</v>
      </c>
      <c r="P40" s="73">
        <v>0</v>
      </c>
      <c r="Q40" s="73">
        <v>0</v>
      </c>
      <c r="R40" s="73">
        <v>0</v>
      </c>
      <c r="S40" s="73">
        <v>0</v>
      </c>
      <c r="T40" s="73">
        <v>13</v>
      </c>
      <c r="U40" s="73">
        <v>23</v>
      </c>
      <c r="V40" s="73">
        <v>0</v>
      </c>
      <c r="W40" s="73">
        <v>61</v>
      </c>
      <c r="X40" s="73">
        <v>0</v>
      </c>
      <c r="Y40" s="73">
        <v>0</v>
      </c>
      <c r="Z40" s="73">
        <v>0</v>
      </c>
      <c r="AA40" s="73">
        <v>0</v>
      </c>
      <c r="AB40" s="73">
        <v>0</v>
      </c>
      <c r="AC40" s="73">
        <v>0</v>
      </c>
      <c r="AD40" s="73">
        <v>0</v>
      </c>
      <c r="AE40" s="73">
        <v>0</v>
      </c>
      <c r="AF40" s="73">
        <v>0</v>
      </c>
      <c r="AG40" s="73">
        <v>0</v>
      </c>
      <c r="AH40" s="73">
        <v>0</v>
      </c>
      <c r="AI40" s="73">
        <v>0</v>
      </c>
      <c r="AJ40" s="73">
        <v>0</v>
      </c>
      <c r="AK40" s="73">
        <v>0</v>
      </c>
      <c r="AL40" s="73">
        <v>0</v>
      </c>
      <c r="AM40" s="73">
        <v>0</v>
      </c>
      <c r="AN40" s="73">
        <v>0</v>
      </c>
      <c r="AO40" s="73">
        <v>0</v>
      </c>
      <c r="AP40" s="73">
        <v>0</v>
      </c>
    </row>
    <row r="41" spans="1:42">
      <c r="A41" s="73">
        <v>0</v>
      </c>
      <c r="B41" s="73">
        <v>0</v>
      </c>
      <c r="C41" s="73">
        <v>0</v>
      </c>
      <c r="D41" s="73">
        <v>0</v>
      </c>
      <c r="E41" s="73">
        <v>0</v>
      </c>
      <c r="F41" s="73">
        <v>0</v>
      </c>
      <c r="G41" s="73">
        <v>0</v>
      </c>
      <c r="H41" s="73">
        <v>0</v>
      </c>
      <c r="I41" s="73">
        <v>0</v>
      </c>
      <c r="J41" s="73">
        <v>0</v>
      </c>
      <c r="K41" s="73">
        <v>0</v>
      </c>
      <c r="L41" s="73">
        <v>0</v>
      </c>
      <c r="M41" s="73">
        <v>0</v>
      </c>
      <c r="N41" s="73">
        <v>0</v>
      </c>
      <c r="O41" s="73">
        <v>0</v>
      </c>
      <c r="P41" s="73">
        <v>0</v>
      </c>
      <c r="Q41" s="73">
        <v>0</v>
      </c>
      <c r="R41" s="73">
        <v>0</v>
      </c>
      <c r="S41" s="73">
        <v>0</v>
      </c>
      <c r="T41" s="73">
        <v>0</v>
      </c>
      <c r="U41" s="73">
        <v>0</v>
      </c>
      <c r="V41" s="73">
        <v>0</v>
      </c>
      <c r="W41" s="73">
        <v>0</v>
      </c>
      <c r="X41" s="73">
        <v>0</v>
      </c>
      <c r="Y41" s="73">
        <v>0</v>
      </c>
      <c r="Z41" s="73">
        <v>0</v>
      </c>
      <c r="AA41" s="73">
        <v>0</v>
      </c>
      <c r="AB41" s="73">
        <v>0</v>
      </c>
      <c r="AC41" s="73">
        <v>0</v>
      </c>
      <c r="AD41" s="73">
        <v>0</v>
      </c>
      <c r="AE41" s="73">
        <v>0</v>
      </c>
      <c r="AF41" s="73">
        <v>0</v>
      </c>
      <c r="AG41" s="73">
        <v>0</v>
      </c>
      <c r="AH41" s="73">
        <v>0</v>
      </c>
      <c r="AI41" s="73">
        <v>0</v>
      </c>
      <c r="AJ41" s="73">
        <v>0</v>
      </c>
      <c r="AK41" s="73">
        <v>0</v>
      </c>
      <c r="AL41" s="73">
        <v>0</v>
      </c>
      <c r="AM41" s="73">
        <v>0</v>
      </c>
      <c r="AN41" s="73">
        <v>0</v>
      </c>
      <c r="AO41" s="73">
        <v>0</v>
      </c>
      <c r="AP41" s="73">
        <v>0</v>
      </c>
    </row>
    <row r="42" spans="1:42" ht="15.75" thickBot="1"/>
    <row r="43" spans="1:42">
      <c r="A43" s="52">
        <v>6</v>
      </c>
      <c r="B43" s="53">
        <v>6</v>
      </c>
      <c r="C43" s="53">
        <v>6</v>
      </c>
      <c r="D43" s="53">
        <v>6</v>
      </c>
      <c r="E43" s="53">
        <v>6</v>
      </c>
      <c r="F43" s="53">
        <v>6</v>
      </c>
      <c r="G43" s="53">
        <v>6</v>
      </c>
      <c r="H43" s="53">
        <v>6</v>
      </c>
      <c r="I43" s="53">
        <v>6</v>
      </c>
      <c r="J43" s="53">
        <v>6</v>
      </c>
      <c r="K43" s="53">
        <v>6</v>
      </c>
      <c r="L43" s="53">
        <v>6</v>
      </c>
      <c r="M43" s="53">
        <v>6</v>
      </c>
      <c r="N43" s="54">
        <v>6</v>
      </c>
      <c r="O43" s="54">
        <v>6</v>
      </c>
      <c r="P43" s="54">
        <v>6</v>
      </c>
      <c r="Q43" s="54">
        <v>6</v>
      </c>
      <c r="R43" s="54">
        <v>6</v>
      </c>
      <c r="S43" s="54">
        <v>6</v>
      </c>
      <c r="T43" s="54">
        <v>6</v>
      </c>
      <c r="U43" s="54">
        <v>6</v>
      </c>
      <c r="V43" s="54">
        <v>5</v>
      </c>
      <c r="W43" s="54">
        <v>5</v>
      </c>
      <c r="X43" s="54">
        <v>5</v>
      </c>
      <c r="Y43" s="54">
        <v>5</v>
      </c>
      <c r="Z43" s="54">
        <v>5</v>
      </c>
      <c r="AA43" s="55">
        <v>6</v>
      </c>
      <c r="AB43" s="55">
        <v>6</v>
      </c>
      <c r="AC43" s="55">
        <v>6</v>
      </c>
      <c r="AD43" s="55">
        <v>6</v>
      </c>
      <c r="AE43" s="55">
        <v>6</v>
      </c>
      <c r="AF43" s="55">
        <v>6</v>
      </c>
      <c r="AG43" s="55">
        <v>6</v>
      </c>
      <c r="AH43" s="55">
        <v>6</v>
      </c>
      <c r="AI43" s="55">
        <v>6</v>
      </c>
      <c r="AJ43" s="55">
        <v>6</v>
      </c>
      <c r="AK43" s="55">
        <v>6</v>
      </c>
      <c r="AL43" s="55">
        <v>6</v>
      </c>
      <c r="AM43" s="55">
        <v>6</v>
      </c>
      <c r="AN43" s="55">
        <v>6</v>
      </c>
      <c r="AO43" s="55">
        <v>6</v>
      </c>
      <c r="AP43" s="56">
        <v>6</v>
      </c>
    </row>
    <row r="44" spans="1:42">
      <c r="A44" s="57">
        <v>6</v>
      </c>
      <c r="B44" s="58">
        <v>6</v>
      </c>
      <c r="C44" s="58">
        <v>6</v>
      </c>
      <c r="D44" s="58">
        <v>6</v>
      </c>
      <c r="E44" s="58">
        <v>6</v>
      </c>
      <c r="F44" s="58">
        <v>6</v>
      </c>
      <c r="G44" s="58">
        <v>6</v>
      </c>
      <c r="H44" s="58">
        <v>6</v>
      </c>
      <c r="I44" s="58">
        <v>6</v>
      </c>
      <c r="J44" s="58">
        <v>6</v>
      </c>
      <c r="K44" s="58">
        <v>5</v>
      </c>
      <c r="L44" s="58">
        <v>5</v>
      </c>
      <c r="M44" s="58">
        <v>5</v>
      </c>
      <c r="N44" s="48">
        <v>5</v>
      </c>
      <c r="O44" s="48">
        <v>5</v>
      </c>
      <c r="P44" s="48">
        <v>5</v>
      </c>
      <c r="Q44" s="48">
        <v>6</v>
      </c>
      <c r="R44" s="48">
        <v>6</v>
      </c>
      <c r="S44" s="48">
        <v>6</v>
      </c>
      <c r="T44" s="48">
        <v>6</v>
      </c>
      <c r="U44" s="48">
        <v>6</v>
      </c>
      <c r="V44" s="48">
        <v>5</v>
      </c>
      <c r="W44" s="48">
        <v>5</v>
      </c>
      <c r="X44" s="48">
        <v>5</v>
      </c>
      <c r="Y44" s="48">
        <v>5</v>
      </c>
      <c r="Z44" s="48">
        <v>5</v>
      </c>
      <c r="AA44" s="59">
        <v>5</v>
      </c>
      <c r="AB44" s="59">
        <v>5</v>
      </c>
      <c r="AC44" s="59">
        <v>5</v>
      </c>
      <c r="AD44" s="59">
        <v>6</v>
      </c>
      <c r="AE44" s="59">
        <v>6</v>
      </c>
      <c r="AF44" s="59">
        <v>6</v>
      </c>
      <c r="AG44" s="59">
        <v>6</v>
      </c>
      <c r="AH44" s="59">
        <v>6</v>
      </c>
      <c r="AI44" s="59">
        <v>6</v>
      </c>
      <c r="AJ44" s="59">
        <v>6</v>
      </c>
      <c r="AK44" s="59">
        <v>6</v>
      </c>
      <c r="AL44" s="59">
        <v>6</v>
      </c>
      <c r="AM44" s="59">
        <v>6</v>
      </c>
      <c r="AN44" s="59">
        <v>6</v>
      </c>
      <c r="AO44" s="59">
        <v>6</v>
      </c>
      <c r="AP44" s="60">
        <v>6</v>
      </c>
    </row>
    <row r="45" spans="1:42">
      <c r="A45" s="57">
        <v>6</v>
      </c>
      <c r="B45" s="58">
        <v>6</v>
      </c>
      <c r="C45" s="58">
        <v>6</v>
      </c>
      <c r="D45" s="58">
        <v>6</v>
      </c>
      <c r="E45" s="58">
        <v>6</v>
      </c>
      <c r="F45" s="58">
        <v>6</v>
      </c>
      <c r="G45" s="58">
        <v>6</v>
      </c>
      <c r="H45" s="58">
        <v>6</v>
      </c>
      <c r="I45" s="58">
        <v>6</v>
      </c>
      <c r="J45" s="58">
        <v>6</v>
      </c>
      <c r="K45" s="58">
        <v>6</v>
      </c>
      <c r="L45" s="58">
        <v>6</v>
      </c>
      <c r="M45" s="58">
        <v>5</v>
      </c>
      <c r="N45" s="48">
        <v>5</v>
      </c>
      <c r="O45" s="48">
        <v>4</v>
      </c>
      <c r="P45" s="48">
        <v>4</v>
      </c>
      <c r="Q45" s="48">
        <v>4</v>
      </c>
      <c r="R45" s="48">
        <v>4</v>
      </c>
      <c r="S45" s="48">
        <v>4</v>
      </c>
      <c r="T45" s="48">
        <v>4</v>
      </c>
      <c r="U45" s="48">
        <v>5</v>
      </c>
      <c r="V45" s="48">
        <v>5</v>
      </c>
      <c r="W45" s="48">
        <v>5</v>
      </c>
      <c r="X45" s="48">
        <v>5</v>
      </c>
      <c r="Y45" s="48">
        <v>5</v>
      </c>
      <c r="Z45" s="48">
        <v>5</v>
      </c>
      <c r="AA45" s="59">
        <v>6</v>
      </c>
      <c r="AB45" s="59">
        <v>6</v>
      </c>
      <c r="AC45" s="59">
        <v>6</v>
      </c>
      <c r="AD45" s="59">
        <v>6</v>
      </c>
      <c r="AE45" s="59">
        <v>6</v>
      </c>
      <c r="AF45" s="59">
        <v>6</v>
      </c>
      <c r="AG45" s="59">
        <v>6</v>
      </c>
      <c r="AH45" s="59">
        <v>6</v>
      </c>
      <c r="AI45" s="59">
        <v>6</v>
      </c>
      <c r="AJ45" s="59">
        <v>6</v>
      </c>
      <c r="AK45" s="59">
        <v>6</v>
      </c>
      <c r="AL45" s="59">
        <v>6</v>
      </c>
      <c r="AM45" s="59">
        <v>6</v>
      </c>
      <c r="AN45" s="59">
        <v>6</v>
      </c>
      <c r="AO45" s="59">
        <v>6</v>
      </c>
      <c r="AP45" s="60">
        <v>6</v>
      </c>
    </row>
    <row r="46" spans="1:42">
      <c r="A46" s="57">
        <v>6</v>
      </c>
      <c r="B46" s="58">
        <v>6</v>
      </c>
      <c r="C46" s="58">
        <v>6</v>
      </c>
      <c r="D46" s="58">
        <v>6</v>
      </c>
      <c r="E46" s="58">
        <v>6</v>
      </c>
      <c r="F46" s="58">
        <v>5</v>
      </c>
      <c r="G46" s="58">
        <v>5</v>
      </c>
      <c r="H46" s="58">
        <v>5</v>
      </c>
      <c r="I46" s="58">
        <v>5</v>
      </c>
      <c r="J46" s="58">
        <v>5</v>
      </c>
      <c r="K46" s="58">
        <v>5</v>
      </c>
      <c r="L46" s="58">
        <v>5</v>
      </c>
      <c r="M46" s="58">
        <v>5</v>
      </c>
      <c r="N46" s="48">
        <v>5</v>
      </c>
      <c r="O46" s="48">
        <v>5</v>
      </c>
      <c r="P46" s="48">
        <v>5</v>
      </c>
      <c r="Q46" s="48">
        <v>5</v>
      </c>
      <c r="R46" s="48">
        <v>4</v>
      </c>
      <c r="S46" s="48">
        <v>4</v>
      </c>
      <c r="T46" s="48">
        <v>4</v>
      </c>
      <c r="U46" s="48">
        <v>4</v>
      </c>
      <c r="V46" s="48">
        <v>4</v>
      </c>
      <c r="W46" s="48">
        <v>4</v>
      </c>
      <c r="X46" s="48">
        <v>4</v>
      </c>
      <c r="Y46" s="48">
        <v>4</v>
      </c>
      <c r="Z46" s="48">
        <v>4</v>
      </c>
      <c r="AA46" s="59">
        <v>5</v>
      </c>
      <c r="AB46" s="59">
        <v>5</v>
      </c>
      <c r="AC46" s="59">
        <v>5</v>
      </c>
      <c r="AD46" s="59">
        <v>5</v>
      </c>
      <c r="AE46" s="59">
        <v>5</v>
      </c>
      <c r="AF46" s="59">
        <v>5</v>
      </c>
      <c r="AG46" s="59">
        <v>5</v>
      </c>
      <c r="AH46" s="59">
        <v>5</v>
      </c>
      <c r="AI46" s="59">
        <v>5</v>
      </c>
      <c r="AJ46" s="59">
        <v>6</v>
      </c>
      <c r="AK46" s="59">
        <v>6</v>
      </c>
      <c r="AL46" s="59">
        <v>6</v>
      </c>
      <c r="AM46" s="59">
        <v>6</v>
      </c>
      <c r="AN46" s="59">
        <v>6</v>
      </c>
      <c r="AO46" s="59">
        <v>6</v>
      </c>
      <c r="AP46" s="60">
        <v>6</v>
      </c>
    </row>
    <row r="47" spans="1:42">
      <c r="A47" s="57">
        <v>6</v>
      </c>
      <c r="B47" s="58">
        <v>6</v>
      </c>
      <c r="C47" s="58">
        <v>6</v>
      </c>
      <c r="D47" s="58">
        <v>6</v>
      </c>
      <c r="E47" s="58">
        <v>6</v>
      </c>
      <c r="F47" s="58">
        <v>5</v>
      </c>
      <c r="G47" s="58">
        <v>6</v>
      </c>
      <c r="H47" s="58">
        <v>6</v>
      </c>
      <c r="I47" s="58">
        <v>6</v>
      </c>
      <c r="J47" s="58">
        <v>6</v>
      </c>
      <c r="K47" s="58">
        <v>5</v>
      </c>
      <c r="L47" s="58">
        <v>5</v>
      </c>
      <c r="M47" s="58">
        <v>5</v>
      </c>
      <c r="N47" s="48">
        <v>5</v>
      </c>
      <c r="O47" s="48">
        <v>5</v>
      </c>
      <c r="P47" s="48">
        <v>5</v>
      </c>
      <c r="Q47" s="48">
        <v>4</v>
      </c>
      <c r="R47" s="48">
        <v>2</v>
      </c>
      <c r="S47" s="48">
        <v>3</v>
      </c>
      <c r="T47" s="48">
        <v>3</v>
      </c>
      <c r="U47" s="48">
        <v>3</v>
      </c>
      <c r="V47" s="48">
        <v>2</v>
      </c>
      <c r="W47" s="48">
        <v>3</v>
      </c>
      <c r="X47" s="48">
        <v>3</v>
      </c>
      <c r="Y47" s="48">
        <v>4</v>
      </c>
      <c r="Z47" s="48">
        <v>5</v>
      </c>
      <c r="AA47" s="59">
        <v>5</v>
      </c>
      <c r="AB47" s="59">
        <v>5</v>
      </c>
      <c r="AC47" s="59">
        <v>5</v>
      </c>
      <c r="AD47" s="59">
        <v>5</v>
      </c>
      <c r="AE47" s="59">
        <v>5</v>
      </c>
      <c r="AF47" s="59">
        <v>5</v>
      </c>
      <c r="AG47" s="59">
        <v>5</v>
      </c>
      <c r="AH47" s="59">
        <v>5</v>
      </c>
      <c r="AI47" s="59">
        <v>5</v>
      </c>
      <c r="AJ47" s="59">
        <v>6</v>
      </c>
      <c r="AK47" s="59">
        <v>6</v>
      </c>
      <c r="AL47" s="59">
        <v>6</v>
      </c>
      <c r="AM47" s="59">
        <v>6</v>
      </c>
      <c r="AN47" s="59">
        <v>6</v>
      </c>
      <c r="AO47" s="59">
        <v>6</v>
      </c>
      <c r="AP47" s="60">
        <v>6</v>
      </c>
    </row>
    <row r="48" spans="1:42">
      <c r="A48" s="57">
        <v>6</v>
      </c>
      <c r="B48" s="58">
        <v>6</v>
      </c>
      <c r="C48" s="58">
        <v>6</v>
      </c>
      <c r="D48" s="58">
        <v>6</v>
      </c>
      <c r="E48" s="58">
        <v>6</v>
      </c>
      <c r="F48" s="58">
        <v>5</v>
      </c>
      <c r="G48" s="58">
        <v>5</v>
      </c>
      <c r="H48" s="58">
        <v>5</v>
      </c>
      <c r="I48" s="58">
        <v>5</v>
      </c>
      <c r="J48" s="58">
        <v>5</v>
      </c>
      <c r="K48" s="58">
        <v>5</v>
      </c>
      <c r="L48" s="58">
        <v>5</v>
      </c>
      <c r="M48" s="58">
        <v>5</v>
      </c>
      <c r="N48" s="61">
        <v>5</v>
      </c>
      <c r="O48" s="61">
        <v>5</v>
      </c>
      <c r="P48" s="61">
        <v>4</v>
      </c>
      <c r="Q48" s="61">
        <v>3</v>
      </c>
      <c r="R48" s="61">
        <v>2</v>
      </c>
      <c r="S48" s="61">
        <v>2</v>
      </c>
      <c r="T48" s="61">
        <v>2</v>
      </c>
      <c r="U48" s="61">
        <v>3</v>
      </c>
      <c r="V48" s="61">
        <v>2</v>
      </c>
      <c r="W48" s="61">
        <v>2</v>
      </c>
      <c r="X48" s="61">
        <v>3</v>
      </c>
      <c r="Y48" s="61">
        <v>4</v>
      </c>
      <c r="Z48" s="61">
        <v>5</v>
      </c>
      <c r="AA48" s="59">
        <v>4</v>
      </c>
      <c r="AB48" s="59">
        <v>5</v>
      </c>
      <c r="AC48" s="59">
        <v>5</v>
      </c>
      <c r="AD48" s="59">
        <v>5</v>
      </c>
      <c r="AE48" s="59">
        <v>5</v>
      </c>
      <c r="AF48" s="59">
        <v>5</v>
      </c>
      <c r="AG48" s="59">
        <v>5</v>
      </c>
      <c r="AH48" s="59">
        <v>5</v>
      </c>
      <c r="AI48" s="59">
        <v>5</v>
      </c>
      <c r="AJ48" s="59">
        <v>6</v>
      </c>
      <c r="AK48" s="59">
        <v>6</v>
      </c>
      <c r="AL48" s="59">
        <v>6</v>
      </c>
      <c r="AM48" s="59">
        <v>6</v>
      </c>
      <c r="AN48" s="59">
        <v>6</v>
      </c>
      <c r="AO48" s="59">
        <v>6</v>
      </c>
      <c r="AP48" s="60">
        <v>6</v>
      </c>
    </row>
    <row r="49" spans="1:42" ht="15.75" thickBot="1">
      <c r="A49" s="62">
        <v>6</v>
      </c>
      <c r="B49" s="63">
        <v>6</v>
      </c>
      <c r="C49" s="63">
        <v>6</v>
      </c>
      <c r="D49" s="63">
        <v>6</v>
      </c>
      <c r="E49" s="63">
        <v>6</v>
      </c>
      <c r="F49" s="63">
        <v>5</v>
      </c>
      <c r="G49" s="63">
        <v>5</v>
      </c>
      <c r="H49" s="63">
        <v>5</v>
      </c>
      <c r="I49" s="63">
        <v>5</v>
      </c>
      <c r="J49" s="63">
        <v>5</v>
      </c>
      <c r="K49" s="63">
        <v>5</v>
      </c>
      <c r="L49" s="63">
        <v>5</v>
      </c>
      <c r="M49" s="63">
        <v>5</v>
      </c>
      <c r="N49" s="61">
        <v>4</v>
      </c>
      <c r="O49" s="61">
        <v>4</v>
      </c>
      <c r="P49" s="61">
        <v>4</v>
      </c>
      <c r="Q49" s="61">
        <v>3</v>
      </c>
      <c r="R49" s="61">
        <v>2</v>
      </c>
      <c r="S49" s="61">
        <v>1</v>
      </c>
      <c r="T49" s="61">
        <v>2</v>
      </c>
      <c r="U49" s="61">
        <v>1</v>
      </c>
      <c r="V49" s="61">
        <v>1</v>
      </c>
      <c r="W49" s="61">
        <v>1</v>
      </c>
      <c r="X49" s="61">
        <v>2</v>
      </c>
      <c r="Y49" s="61">
        <v>2</v>
      </c>
      <c r="Z49" s="61">
        <v>3</v>
      </c>
      <c r="AA49" s="59">
        <v>4</v>
      </c>
      <c r="AB49" s="59">
        <v>4</v>
      </c>
      <c r="AC49" s="59">
        <v>5</v>
      </c>
      <c r="AD49" s="59">
        <v>4</v>
      </c>
      <c r="AE49" s="59">
        <v>5</v>
      </c>
      <c r="AF49" s="59">
        <v>5</v>
      </c>
      <c r="AG49" s="59">
        <v>5</v>
      </c>
      <c r="AH49" s="59">
        <v>5</v>
      </c>
      <c r="AI49" s="59">
        <v>5</v>
      </c>
      <c r="AJ49" s="59">
        <v>6</v>
      </c>
      <c r="AK49" s="59">
        <v>6</v>
      </c>
      <c r="AL49" s="59">
        <v>6</v>
      </c>
      <c r="AM49" s="59">
        <v>6</v>
      </c>
      <c r="AN49" s="59">
        <v>6</v>
      </c>
      <c r="AO49" s="59">
        <v>6</v>
      </c>
      <c r="AP49" s="60">
        <v>6</v>
      </c>
    </row>
    <row r="50" spans="1:42" ht="15.75" thickBot="1">
      <c r="A50" s="62">
        <v>6</v>
      </c>
      <c r="B50" s="63">
        <v>6</v>
      </c>
      <c r="C50" s="63">
        <v>6</v>
      </c>
      <c r="D50" s="63">
        <v>6</v>
      </c>
      <c r="E50" s="63">
        <v>6</v>
      </c>
      <c r="F50" s="63">
        <v>5</v>
      </c>
      <c r="G50" s="63">
        <v>6</v>
      </c>
      <c r="H50" s="63">
        <v>6</v>
      </c>
      <c r="I50" s="63">
        <v>6</v>
      </c>
      <c r="J50" s="63">
        <v>6</v>
      </c>
      <c r="K50" s="63">
        <v>5</v>
      </c>
      <c r="L50" s="63">
        <v>5</v>
      </c>
      <c r="M50" s="63">
        <v>5</v>
      </c>
      <c r="N50" s="61">
        <v>4</v>
      </c>
      <c r="O50" s="61">
        <v>4</v>
      </c>
      <c r="P50" s="61">
        <v>3</v>
      </c>
      <c r="Q50" s="61">
        <v>3</v>
      </c>
      <c r="R50" s="61">
        <v>2</v>
      </c>
      <c r="S50" s="61">
        <v>1</v>
      </c>
      <c r="T50" s="61">
        <v>1</v>
      </c>
      <c r="U50" s="64">
        <v>1</v>
      </c>
      <c r="V50" s="61">
        <v>2</v>
      </c>
      <c r="W50" s="61">
        <v>2</v>
      </c>
      <c r="X50" s="61">
        <v>2</v>
      </c>
      <c r="Y50" s="61">
        <v>3</v>
      </c>
      <c r="Z50" s="61">
        <v>3</v>
      </c>
      <c r="AA50" s="59">
        <v>4</v>
      </c>
      <c r="AB50" s="59">
        <v>4</v>
      </c>
      <c r="AC50" s="59">
        <v>4</v>
      </c>
      <c r="AD50" s="59">
        <v>6</v>
      </c>
      <c r="AE50" s="59">
        <v>6</v>
      </c>
      <c r="AF50" s="59">
        <v>6</v>
      </c>
      <c r="AG50" s="59">
        <v>6</v>
      </c>
      <c r="AH50" s="59">
        <v>5</v>
      </c>
      <c r="AI50" s="59">
        <v>5</v>
      </c>
      <c r="AJ50" s="59">
        <v>5</v>
      </c>
      <c r="AK50" s="59">
        <v>5</v>
      </c>
      <c r="AL50" s="59">
        <v>6</v>
      </c>
      <c r="AM50" s="59">
        <v>6</v>
      </c>
      <c r="AN50" s="59">
        <v>6</v>
      </c>
      <c r="AO50" s="59">
        <v>6</v>
      </c>
      <c r="AP50" s="60">
        <v>6</v>
      </c>
    </row>
    <row r="51" spans="1:42">
      <c r="A51" s="62">
        <v>6</v>
      </c>
      <c r="B51" s="63">
        <v>6</v>
      </c>
      <c r="C51" s="63">
        <v>6</v>
      </c>
      <c r="D51" s="63">
        <v>6</v>
      </c>
      <c r="E51" s="63">
        <v>6</v>
      </c>
      <c r="F51" s="63">
        <v>5</v>
      </c>
      <c r="G51" s="63">
        <v>6</v>
      </c>
      <c r="H51" s="63">
        <v>6</v>
      </c>
      <c r="I51" s="63">
        <v>6</v>
      </c>
      <c r="J51" s="63">
        <v>6</v>
      </c>
      <c r="K51" s="63">
        <v>5</v>
      </c>
      <c r="L51" s="63">
        <v>5</v>
      </c>
      <c r="M51" s="63">
        <v>5</v>
      </c>
      <c r="N51" s="65">
        <v>4</v>
      </c>
      <c r="O51" s="65">
        <v>4</v>
      </c>
      <c r="P51" s="65">
        <v>4</v>
      </c>
      <c r="Q51" s="65">
        <v>2</v>
      </c>
      <c r="R51" s="63">
        <v>2</v>
      </c>
      <c r="S51" s="63">
        <v>2</v>
      </c>
      <c r="T51" s="63">
        <v>2</v>
      </c>
      <c r="U51" s="63">
        <v>3</v>
      </c>
      <c r="V51" s="63">
        <v>3</v>
      </c>
      <c r="W51" s="66">
        <v>1</v>
      </c>
      <c r="X51" s="66">
        <v>1</v>
      </c>
      <c r="Y51" s="66">
        <v>1</v>
      </c>
      <c r="Z51" s="66">
        <v>1</v>
      </c>
      <c r="AA51" s="63">
        <v>4</v>
      </c>
      <c r="AB51" s="63">
        <v>4</v>
      </c>
      <c r="AC51" s="63">
        <v>4</v>
      </c>
      <c r="AD51" s="63">
        <v>4</v>
      </c>
      <c r="AE51" s="63">
        <v>4</v>
      </c>
      <c r="AF51" s="63">
        <v>4</v>
      </c>
      <c r="AG51" s="63">
        <v>4</v>
      </c>
      <c r="AH51" s="63">
        <v>5</v>
      </c>
      <c r="AI51" s="63">
        <v>5</v>
      </c>
      <c r="AJ51" s="63">
        <v>5</v>
      </c>
      <c r="AK51" s="63">
        <v>5</v>
      </c>
      <c r="AL51" s="63">
        <v>5</v>
      </c>
      <c r="AM51" s="63">
        <v>5</v>
      </c>
      <c r="AN51" s="63">
        <v>5</v>
      </c>
      <c r="AO51" s="63">
        <v>5</v>
      </c>
      <c r="AP51" s="67">
        <v>5</v>
      </c>
    </row>
    <row r="52" spans="1:42" ht="15.75" thickBot="1">
      <c r="A52" s="68">
        <v>6</v>
      </c>
      <c r="B52" s="69">
        <v>6</v>
      </c>
      <c r="C52" s="69">
        <v>6</v>
      </c>
      <c r="D52" s="69">
        <v>6</v>
      </c>
      <c r="E52" s="69">
        <v>6</v>
      </c>
      <c r="F52" s="69">
        <v>5</v>
      </c>
      <c r="G52" s="69">
        <v>6</v>
      </c>
      <c r="H52" s="69">
        <v>6</v>
      </c>
      <c r="I52" s="69">
        <v>6</v>
      </c>
      <c r="J52" s="69">
        <v>6</v>
      </c>
      <c r="K52" s="69">
        <v>5</v>
      </c>
      <c r="L52" s="69">
        <v>5</v>
      </c>
      <c r="M52" s="69">
        <v>5</v>
      </c>
      <c r="N52" s="70">
        <v>5</v>
      </c>
      <c r="O52" s="70">
        <v>5</v>
      </c>
      <c r="P52" s="70">
        <v>5</v>
      </c>
      <c r="Q52" s="70">
        <v>5</v>
      </c>
      <c r="R52" s="69">
        <v>5</v>
      </c>
      <c r="S52" s="69">
        <v>5</v>
      </c>
      <c r="T52" s="69">
        <v>5</v>
      </c>
      <c r="U52" s="69">
        <v>5</v>
      </c>
      <c r="V52" s="69">
        <v>5</v>
      </c>
      <c r="W52" s="71">
        <v>2</v>
      </c>
      <c r="X52" s="71">
        <v>2</v>
      </c>
      <c r="Y52" s="71">
        <v>2</v>
      </c>
      <c r="Z52" s="71">
        <v>2</v>
      </c>
      <c r="AA52" s="69">
        <v>6</v>
      </c>
      <c r="AB52" s="69">
        <v>6</v>
      </c>
      <c r="AC52" s="69">
        <v>6</v>
      </c>
      <c r="AD52" s="69">
        <v>6</v>
      </c>
      <c r="AE52" s="69">
        <v>6</v>
      </c>
      <c r="AF52" s="69">
        <v>6</v>
      </c>
      <c r="AG52" s="69">
        <v>6</v>
      </c>
      <c r="AH52" s="69">
        <v>6</v>
      </c>
      <c r="AI52" s="69">
        <v>6</v>
      </c>
      <c r="AJ52" s="69">
        <v>6</v>
      </c>
      <c r="AK52" s="69">
        <v>6</v>
      </c>
      <c r="AL52" s="69">
        <v>6</v>
      </c>
      <c r="AM52" s="69">
        <v>6</v>
      </c>
      <c r="AN52" s="69">
        <v>6</v>
      </c>
      <c r="AO52" s="69">
        <v>6</v>
      </c>
      <c r="AP52" s="72">
        <v>6</v>
      </c>
    </row>
    <row r="53" spans="1:42">
      <c r="A53" s="73">
        <v>0</v>
      </c>
      <c r="B53" s="73">
        <v>0</v>
      </c>
      <c r="C53" s="73">
        <v>0</v>
      </c>
      <c r="D53" s="73">
        <v>0</v>
      </c>
      <c r="E53" s="73">
        <v>0</v>
      </c>
      <c r="F53" s="73">
        <v>0</v>
      </c>
      <c r="G53" s="73">
        <v>0</v>
      </c>
      <c r="H53" s="73">
        <v>0</v>
      </c>
      <c r="I53" s="73">
        <v>0</v>
      </c>
      <c r="J53" s="73">
        <v>0</v>
      </c>
      <c r="K53" s="73">
        <v>0</v>
      </c>
      <c r="L53" s="73">
        <v>0</v>
      </c>
      <c r="M53" s="73">
        <v>0</v>
      </c>
      <c r="N53" s="73">
        <v>0</v>
      </c>
      <c r="O53" s="73">
        <v>0</v>
      </c>
      <c r="P53" s="73">
        <v>0</v>
      </c>
      <c r="Q53" s="73">
        <v>0</v>
      </c>
      <c r="R53" s="73">
        <v>0</v>
      </c>
      <c r="S53" s="73">
        <v>0</v>
      </c>
      <c r="T53" s="73">
        <v>0</v>
      </c>
      <c r="U53" s="73">
        <v>0</v>
      </c>
      <c r="V53" s="73">
        <v>0</v>
      </c>
      <c r="W53" s="73">
        <v>0</v>
      </c>
      <c r="X53" s="73">
        <v>0</v>
      </c>
      <c r="Y53" s="73">
        <v>0</v>
      </c>
      <c r="Z53" s="73">
        <v>0</v>
      </c>
      <c r="AA53" s="73">
        <v>0</v>
      </c>
      <c r="AB53" s="73">
        <v>0</v>
      </c>
      <c r="AC53" s="73">
        <v>0</v>
      </c>
      <c r="AD53" s="73">
        <v>0</v>
      </c>
      <c r="AE53" s="73">
        <v>0</v>
      </c>
      <c r="AF53" s="73">
        <v>0</v>
      </c>
      <c r="AG53" s="73">
        <v>0</v>
      </c>
      <c r="AH53" s="73">
        <v>0</v>
      </c>
      <c r="AI53" s="73">
        <v>0</v>
      </c>
      <c r="AJ53" s="73">
        <v>0</v>
      </c>
      <c r="AK53" s="73">
        <v>0</v>
      </c>
      <c r="AL53" s="73">
        <v>0</v>
      </c>
      <c r="AM53" s="73">
        <v>0</v>
      </c>
      <c r="AN53" s="73">
        <v>0</v>
      </c>
      <c r="AO53" s="73">
        <v>0</v>
      </c>
      <c r="AP53" s="73">
        <v>0</v>
      </c>
    </row>
    <row r="54" spans="1:42">
      <c r="A54" s="73">
        <v>0</v>
      </c>
      <c r="B54" s="73">
        <v>0</v>
      </c>
      <c r="C54" s="73">
        <v>0</v>
      </c>
      <c r="D54" s="73">
        <v>0</v>
      </c>
      <c r="E54" s="73">
        <v>0</v>
      </c>
      <c r="F54" s="73">
        <v>0</v>
      </c>
      <c r="G54" s="73">
        <v>0</v>
      </c>
      <c r="H54" s="73">
        <v>0</v>
      </c>
      <c r="I54" s="73">
        <v>0</v>
      </c>
      <c r="J54" s="73">
        <v>0</v>
      </c>
      <c r="K54" s="73">
        <v>0</v>
      </c>
      <c r="L54" s="73">
        <v>0</v>
      </c>
      <c r="M54" s="73">
        <v>0</v>
      </c>
      <c r="N54" s="73">
        <v>0</v>
      </c>
      <c r="O54" s="73">
        <v>0</v>
      </c>
      <c r="P54" s="73">
        <v>0</v>
      </c>
      <c r="Q54" s="73">
        <v>0</v>
      </c>
      <c r="R54" s="73">
        <v>0</v>
      </c>
      <c r="S54" s="73">
        <v>0</v>
      </c>
      <c r="T54" s="73">
        <v>0</v>
      </c>
      <c r="U54" s="73">
        <v>0</v>
      </c>
      <c r="V54" s="73">
        <v>0</v>
      </c>
      <c r="W54" s="73">
        <v>0</v>
      </c>
      <c r="X54" s="73">
        <v>0</v>
      </c>
      <c r="Y54" s="73">
        <v>0</v>
      </c>
      <c r="Z54" s="73">
        <v>0</v>
      </c>
      <c r="AA54" s="73">
        <v>0</v>
      </c>
      <c r="AB54" s="73">
        <v>0</v>
      </c>
      <c r="AC54" s="73">
        <v>0</v>
      </c>
      <c r="AD54" s="73">
        <v>0</v>
      </c>
      <c r="AE54" s="73">
        <v>0</v>
      </c>
      <c r="AF54" s="73">
        <v>0</v>
      </c>
      <c r="AG54" s="73">
        <v>0</v>
      </c>
      <c r="AH54" s="73">
        <v>0</v>
      </c>
      <c r="AI54" s="73">
        <v>0</v>
      </c>
      <c r="AJ54" s="73">
        <v>0</v>
      </c>
      <c r="AK54" s="73">
        <v>0</v>
      </c>
      <c r="AL54" s="73">
        <v>0</v>
      </c>
      <c r="AM54" s="73">
        <v>0</v>
      </c>
      <c r="AN54" s="73">
        <v>0</v>
      </c>
      <c r="AO54" s="73">
        <v>0</v>
      </c>
      <c r="AP54" s="73">
        <v>0</v>
      </c>
    </row>
    <row r="55" spans="1:42">
      <c r="A55" s="73">
        <v>0</v>
      </c>
      <c r="B55" s="73">
        <v>0</v>
      </c>
      <c r="C55" s="73">
        <v>0</v>
      </c>
      <c r="D55" s="73">
        <v>0</v>
      </c>
      <c r="E55" s="73">
        <v>0</v>
      </c>
      <c r="F55" s="73">
        <v>0</v>
      </c>
      <c r="G55" s="73">
        <v>0</v>
      </c>
      <c r="H55" s="73">
        <v>0</v>
      </c>
      <c r="I55" s="73">
        <v>0</v>
      </c>
      <c r="J55" s="73">
        <v>0</v>
      </c>
      <c r="K55" s="73">
        <v>0</v>
      </c>
      <c r="L55" s="73">
        <v>0</v>
      </c>
      <c r="M55" s="73">
        <v>0</v>
      </c>
      <c r="N55" s="73">
        <v>0</v>
      </c>
      <c r="O55" s="73">
        <v>0</v>
      </c>
      <c r="P55" s="73">
        <v>0</v>
      </c>
      <c r="Q55" s="73">
        <v>0</v>
      </c>
      <c r="R55" s="73">
        <v>0</v>
      </c>
      <c r="S55" s="73">
        <v>0</v>
      </c>
      <c r="T55" s="73">
        <v>0</v>
      </c>
      <c r="U55" s="73">
        <v>0</v>
      </c>
      <c r="V55" s="73">
        <v>0</v>
      </c>
      <c r="W55" s="73">
        <v>0</v>
      </c>
      <c r="X55" s="73">
        <v>0</v>
      </c>
      <c r="Y55" s="73">
        <v>0</v>
      </c>
      <c r="Z55" s="73">
        <v>0</v>
      </c>
      <c r="AA55" s="73">
        <v>0</v>
      </c>
      <c r="AB55" s="73">
        <v>0</v>
      </c>
      <c r="AC55" s="73">
        <v>0</v>
      </c>
      <c r="AD55" s="73">
        <v>0</v>
      </c>
      <c r="AE55" s="73">
        <v>0</v>
      </c>
      <c r="AF55" s="73">
        <v>0</v>
      </c>
      <c r="AG55" s="73">
        <v>0</v>
      </c>
      <c r="AH55" s="73">
        <v>0</v>
      </c>
      <c r="AI55" s="73">
        <v>0</v>
      </c>
      <c r="AJ55" s="73">
        <v>0</v>
      </c>
      <c r="AK55" s="73">
        <v>0</v>
      </c>
      <c r="AL55" s="73">
        <v>0</v>
      </c>
      <c r="AM55" s="73">
        <v>0</v>
      </c>
      <c r="AN55" s="73">
        <v>0</v>
      </c>
      <c r="AO55" s="73">
        <v>0</v>
      </c>
      <c r="AP55" s="73">
        <v>0</v>
      </c>
    </row>
    <row r="56" spans="1:42">
      <c r="A56" s="73">
        <v>0</v>
      </c>
      <c r="B56" s="73">
        <v>0</v>
      </c>
      <c r="C56" s="73">
        <v>0</v>
      </c>
      <c r="D56" s="73">
        <v>0</v>
      </c>
      <c r="E56" s="73">
        <v>0</v>
      </c>
      <c r="F56" s="73">
        <v>0</v>
      </c>
      <c r="G56" s="73">
        <v>0</v>
      </c>
      <c r="H56" s="73">
        <v>0</v>
      </c>
      <c r="I56" s="73">
        <v>0</v>
      </c>
      <c r="J56" s="73">
        <v>0</v>
      </c>
      <c r="K56" s="73">
        <v>0</v>
      </c>
      <c r="L56" s="73">
        <v>0</v>
      </c>
      <c r="M56" s="73">
        <v>0</v>
      </c>
      <c r="N56" s="73">
        <v>0</v>
      </c>
      <c r="O56" s="73">
        <v>0</v>
      </c>
      <c r="P56" s="73">
        <v>0</v>
      </c>
      <c r="Q56" s="73">
        <v>0</v>
      </c>
      <c r="R56" s="73">
        <v>0</v>
      </c>
      <c r="S56" s="73">
        <v>0</v>
      </c>
      <c r="T56" s="73">
        <v>0</v>
      </c>
      <c r="U56" s="73">
        <v>0</v>
      </c>
      <c r="V56" s="73">
        <v>0</v>
      </c>
      <c r="W56" s="73">
        <v>0</v>
      </c>
      <c r="X56" s="73">
        <v>0</v>
      </c>
      <c r="Y56" s="73">
        <v>0</v>
      </c>
      <c r="Z56" s="73">
        <v>0</v>
      </c>
      <c r="AA56" s="73">
        <v>0</v>
      </c>
      <c r="AB56" s="73">
        <v>0</v>
      </c>
      <c r="AC56" s="73">
        <v>0</v>
      </c>
      <c r="AD56" s="73">
        <v>0</v>
      </c>
      <c r="AE56" s="73">
        <v>0</v>
      </c>
      <c r="AF56" s="73">
        <v>0</v>
      </c>
      <c r="AG56" s="73">
        <v>0</v>
      </c>
      <c r="AH56" s="73">
        <v>0</v>
      </c>
      <c r="AI56" s="73">
        <v>0</v>
      </c>
      <c r="AJ56" s="73">
        <v>0</v>
      </c>
      <c r="AK56" s="73">
        <v>0</v>
      </c>
      <c r="AL56" s="73">
        <v>0</v>
      </c>
      <c r="AM56" s="73">
        <v>0</v>
      </c>
      <c r="AN56" s="73">
        <v>0</v>
      </c>
      <c r="AO56" s="73">
        <v>0</v>
      </c>
      <c r="AP56" s="73">
        <v>0</v>
      </c>
    </row>
    <row r="57" spans="1:42">
      <c r="A57" s="73">
        <v>0</v>
      </c>
      <c r="B57" s="73">
        <v>0</v>
      </c>
      <c r="C57" s="73">
        <v>0</v>
      </c>
      <c r="D57" s="73">
        <v>0</v>
      </c>
      <c r="E57" s="73">
        <v>0</v>
      </c>
      <c r="F57" s="73">
        <v>0</v>
      </c>
      <c r="G57" s="73">
        <v>0</v>
      </c>
      <c r="H57" s="73">
        <v>0</v>
      </c>
      <c r="I57" s="73">
        <v>0</v>
      </c>
      <c r="J57" s="73">
        <v>0</v>
      </c>
      <c r="K57" s="73">
        <v>0</v>
      </c>
      <c r="L57" s="73">
        <v>0</v>
      </c>
      <c r="M57" s="73">
        <v>0</v>
      </c>
      <c r="N57" s="73">
        <v>0</v>
      </c>
      <c r="O57" s="73">
        <v>0</v>
      </c>
      <c r="P57" s="73">
        <v>0</v>
      </c>
      <c r="Q57" s="73">
        <v>0</v>
      </c>
      <c r="R57" s="73">
        <v>0</v>
      </c>
      <c r="S57" s="73">
        <v>0</v>
      </c>
      <c r="T57" s="73">
        <v>32</v>
      </c>
      <c r="U57" s="73">
        <v>0</v>
      </c>
      <c r="V57" s="73">
        <v>51</v>
      </c>
      <c r="W57" s="73">
        <v>0</v>
      </c>
      <c r="X57" s="73">
        <v>0</v>
      </c>
      <c r="Y57" s="73">
        <v>12</v>
      </c>
      <c r="Z57" s="73">
        <v>0</v>
      </c>
      <c r="AA57" s="73">
        <v>0</v>
      </c>
      <c r="AB57" s="73">
        <v>0</v>
      </c>
      <c r="AC57" s="73">
        <v>0</v>
      </c>
      <c r="AD57" s="73">
        <v>0</v>
      </c>
      <c r="AE57" s="73">
        <v>0</v>
      </c>
      <c r="AF57" s="73">
        <v>0</v>
      </c>
      <c r="AG57" s="73">
        <v>0</v>
      </c>
      <c r="AH57" s="73">
        <v>0</v>
      </c>
      <c r="AI57" s="73">
        <v>0</v>
      </c>
      <c r="AJ57" s="73">
        <v>0</v>
      </c>
      <c r="AK57" s="73">
        <v>0</v>
      </c>
      <c r="AL57" s="73">
        <v>0</v>
      </c>
      <c r="AM57" s="73">
        <v>0</v>
      </c>
      <c r="AN57" s="73">
        <v>0</v>
      </c>
      <c r="AO57" s="73">
        <v>0</v>
      </c>
      <c r="AP57" s="73">
        <v>0</v>
      </c>
    </row>
    <row r="58" spans="1:42">
      <c r="A58" s="73">
        <v>0</v>
      </c>
      <c r="B58" s="73">
        <v>0</v>
      </c>
      <c r="C58" s="73">
        <v>0</v>
      </c>
      <c r="D58" s="73">
        <v>0</v>
      </c>
      <c r="E58" s="73">
        <v>0</v>
      </c>
      <c r="F58" s="73">
        <v>0</v>
      </c>
      <c r="G58" s="73">
        <v>0</v>
      </c>
      <c r="H58" s="73">
        <v>0</v>
      </c>
      <c r="I58" s="73">
        <v>0</v>
      </c>
      <c r="J58" s="73">
        <v>0</v>
      </c>
      <c r="K58" s="73">
        <v>0</v>
      </c>
      <c r="L58" s="73">
        <v>0</v>
      </c>
      <c r="M58" s="73">
        <v>0</v>
      </c>
      <c r="N58" s="73">
        <v>0</v>
      </c>
      <c r="O58" s="73">
        <v>0</v>
      </c>
      <c r="P58" s="73">
        <v>0</v>
      </c>
      <c r="Q58" s="73">
        <v>41</v>
      </c>
      <c r="R58" s="73">
        <v>0</v>
      </c>
      <c r="S58" s="73">
        <v>31</v>
      </c>
      <c r="T58" s="73">
        <v>0</v>
      </c>
      <c r="U58" s="73">
        <v>0</v>
      </c>
      <c r="V58" s="73">
        <v>41</v>
      </c>
      <c r="W58" s="73">
        <v>31</v>
      </c>
      <c r="X58" s="73">
        <v>13</v>
      </c>
      <c r="Y58" s="73">
        <v>0</v>
      </c>
      <c r="Z58" s="73">
        <v>0</v>
      </c>
      <c r="AA58" s="73">
        <v>0</v>
      </c>
      <c r="AB58" s="73">
        <v>0</v>
      </c>
      <c r="AC58" s="73">
        <v>0</v>
      </c>
      <c r="AD58" s="73">
        <v>0</v>
      </c>
      <c r="AE58" s="73">
        <v>0</v>
      </c>
      <c r="AF58" s="73">
        <v>0</v>
      </c>
      <c r="AG58" s="73">
        <v>0</v>
      </c>
      <c r="AH58" s="73">
        <v>0</v>
      </c>
      <c r="AI58" s="73">
        <v>0</v>
      </c>
      <c r="AJ58" s="73">
        <v>0</v>
      </c>
      <c r="AK58" s="73">
        <v>0</v>
      </c>
      <c r="AL58" s="73">
        <v>0</v>
      </c>
      <c r="AM58" s="73">
        <v>0</v>
      </c>
      <c r="AN58" s="73">
        <v>0</v>
      </c>
      <c r="AO58" s="73">
        <v>0</v>
      </c>
      <c r="AP58" s="73">
        <v>0</v>
      </c>
    </row>
    <row r="59" spans="1:42">
      <c r="A59" s="73">
        <v>0</v>
      </c>
      <c r="B59" s="73">
        <v>0</v>
      </c>
      <c r="C59" s="73">
        <v>0</v>
      </c>
      <c r="D59" s="73">
        <v>0</v>
      </c>
      <c r="E59" s="73">
        <v>0</v>
      </c>
      <c r="F59" s="73">
        <v>0</v>
      </c>
      <c r="G59" s="73">
        <v>0</v>
      </c>
      <c r="H59" s="73">
        <v>0</v>
      </c>
      <c r="I59" s="73">
        <v>0</v>
      </c>
      <c r="J59" s="73">
        <v>0</v>
      </c>
      <c r="K59" s="73">
        <v>0</v>
      </c>
      <c r="L59" s="73">
        <v>0</v>
      </c>
      <c r="M59" s="73">
        <v>0</v>
      </c>
      <c r="N59" s="73">
        <v>0</v>
      </c>
      <c r="O59" s="73">
        <v>0</v>
      </c>
      <c r="P59" s="73">
        <v>0</v>
      </c>
      <c r="Q59" s="73">
        <v>0</v>
      </c>
      <c r="R59" s="73">
        <v>21</v>
      </c>
      <c r="S59" s="73">
        <v>0</v>
      </c>
      <c r="T59" s="73">
        <v>24</v>
      </c>
      <c r="U59" s="73">
        <v>32</v>
      </c>
      <c r="V59" s="73">
        <v>21</v>
      </c>
      <c r="W59" s="73">
        <v>0</v>
      </c>
      <c r="X59" s="73">
        <v>0</v>
      </c>
      <c r="Y59" s="73">
        <v>0</v>
      </c>
      <c r="Z59" s="73">
        <v>0</v>
      </c>
      <c r="AA59" s="73">
        <v>0</v>
      </c>
      <c r="AB59" s="73">
        <v>0</v>
      </c>
      <c r="AC59" s="73">
        <v>0</v>
      </c>
      <c r="AD59" s="73">
        <v>0</v>
      </c>
      <c r="AE59" s="73">
        <v>0</v>
      </c>
      <c r="AF59" s="73">
        <v>0</v>
      </c>
      <c r="AG59" s="73">
        <v>0</v>
      </c>
      <c r="AH59" s="73">
        <v>0</v>
      </c>
      <c r="AI59" s="73">
        <v>0</v>
      </c>
      <c r="AJ59" s="73">
        <v>0</v>
      </c>
      <c r="AK59" s="73">
        <v>0</v>
      </c>
      <c r="AL59" s="73">
        <v>0</v>
      </c>
      <c r="AM59" s="73">
        <v>0</v>
      </c>
      <c r="AN59" s="73">
        <v>0</v>
      </c>
      <c r="AO59" s="73">
        <v>0</v>
      </c>
      <c r="AP59" s="73">
        <v>0</v>
      </c>
    </row>
    <row r="60" spans="1:42">
      <c r="A60" s="73">
        <v>0</v>
      </c>
      <c r="B60" s="73">
        <v>0</v>
      </c>
      <c r="C60" s="73">
        <v>0</v>
      </c>
      <c r="D60" s="73">
        <v>0</v>
      </c>
      <c r="E60" s="73">
        <v>0</v>
      </c>
      <c r="F60" s="73">
        <v>0</v>
      </c>
      <c r="G60" s="73">
        <v>0</v>
      </c>
      <c r="H60" s="73">
        <v>0</v>
      </c>
      <c r="I60" s="73">
        <v>0</v>
      </c>
      <c r="J60" s="73">
        <v>0</v>
      </c>
      <c r="K60" s="73">
        <v>0</v>
      </c>
      <c r="L60" s="73">
        <v>0</v>
      </c>
      <c r="M60" s="73">
        <v>0</v>
      </c>
      <c r="N60" s="73">
        <v>0</v>
      </c>
      <c r="O60" s="73">
        <v>0</v>
      </c>
      <c r="P60" s="73">
        <v>0</v>
      </c>
      <c r="Q60" s="73">
        <v>12</v>
      </c>
      <c r="R60" s="73">
        <v>0</v>
      </c>
      <c r="S60" s="73">
        <v>21</v>
      </c>
      <c r="T60" s="73">
        <v>0</v>
      </c>
      <c r="U60" s="73">
        <v>52</v>
      </c>
      <c r="V60" s="73">
        <v>0</v>
      </c>
      <c r="W60" s="73">
        <v>0</v>
      </c>
      <c r="X60" s="73">
        <v>0</v>
      </c>
      <c r="Y60" s="73">
        <v>12</v>
      </c>
      <c r="Z60" s="73">
        <v>0</v>
      </c>
      <c r="AA60" s="73">
        <v>0</v>
      </c>
      <c r="AB60" s="73">
        <v>0</v>
      </c>
      <c r="AC60" s="73">
        <v>0</v>
      </c>
      <c r="AD60" s="73">
        <v>0</v>
      </c>
      <c r="AE60" s="73">
        <v>0</v>
      </c>
      <c r="AF60" s="73">
        <v>0</v>
      </c>
      <c r="AG60" s="73">
        <v>0</v>
      </c>
      <c r="AH60" s="73">
        <v>0</v>
      </c>
      <c r="AI60" s="73">
        <v>0</v>
      </c>
      <c r="AJ60" s="73">
        <v>0</v>
      </c>
      <c r="AK60" s="73">
        <v>0</v>
      </c>
      <c r="AL60" s="73">
        <v>0</v>
      </c>
      <c r="AM60" s="73">
        <v>0</v>
      </c>
      <c r="AN60" s="73">
        <v>0</v>
      </c>
      <c r="AO60" s="73">
        <v>0</v>
      </c>
      <c r="AP60" s="73">
        <v>0</v>
      </c>
    </row>
    <row r="61" spans="1:42">
      <c r="A61" s="73">
        <v>0</v>
      </c>
      <c r="B61" s="73">
        <v>0</v>
      </c>
      <c r="C61" s="73">
        <v>0</v>
      </c>
      <c r="D61" s="73">
        <v>0</v>
      </c>
      <c r="E61" s="73">
        <v>0</v>
      </c>
      <c r="F61" s="73">
        <v>0</v>
      </c>
      <c r="G61" s="73">
        <v>0</v>
      </c>
      <c r="H61" s="73">
        <v>0</v>
      </c>
      <c r="I61" s="73">
        <v>0</v>
      </c>
      <c r="J61" s="73">
        <v>0</v>
      </c>
      <c r="K61" s="73">
        <v>0</v>
      </c>
      <c r="L61" s="73">
        <v>0</v>
      </c>
      <c r="M61" s="73">
        <v>0</v>
      </c>
      <c r="N61" s="73">
        <v>0</v>
      </c>
      <c r="O61" s="73">
        <v>0</v>
      </c>
      <c r="P61" s="73">
        <v>0</v>
      </c>
      <c r="Q61" s="73">
        <v>0</v>
      </c>
      <c r="R61" s="73">
        <v>0</v>
      </c>
      <c r="S61" s="73">
        <v>0</v>
      </c>
      <c r="T61" s="73">
        <v>13</v>
      </c>
      <c r="U61" s="73">
        <v>23</v>
      </c>
      <c r="V61" s="73">
        <v>0</v>
      </c>
      <c r="W61" s="73">
        <v>61</v>
      </c>
      <c r="X61" s="73">
        <v>0</v>
      </c>
      <c r="Y61" s="73">
        <v>0</v>
      </c>
      <c r="Z61" s="73">
        <v>0</v>
      </c>
      <c r="AA61" s="73">
        <v>0</v>
      </c>
      <c r="AB61" s="73">
        <v>0</v>
      </c>
      <c r="AC61" s="73">
        <v>0</v>
      </c>
      <c r="AD61" s="73">
        <v>0</v>
      </c>
      <c r="AE61" s="73">
        <v>0</v>
      </c>
      <c r="AF61" s="73">
        <v>0</v>
      </c>
      <c r="AG61" s="73">
        <v>0</v>
      </c>
      <c r="AH61" s="73">
        <v>0</v>
      </c>
      <c r="AI61" s="73">
        <v>0</v>
      </c>
      <c r="AJ61" s="73">
        <v>0</v>
      </c>
      <c r="AK61" s="73">
        <v>0</v>
      </c>
      <c r="AL61" s="73">
        <v>0</v>
      </c>
      <c r="AM61" s="73">
        <v>0</v>
      </c>
      <c r="AN61" s="73">
        <v>0</v>
      </c>
      <c r="AO61" s="73">
        <v>0</v>
      </c>
      <c r="AP61" s="73">
        <v>0</v>
      </c>
    </row>
    <row r="62" spans="1:42">
      <c r="A62" s="73">
        <v>0</v>
      </c>
      <c r="B62" s="73">
        <v>0</v>
      </c>
      <c r="C62" s="73">
        <v>0</v>
      </c>
      <c r="D62" s="73">
        <v>0</v>
      </c>
      <c r="E62" s="73">
        <v>0</v>
      </c>
      <c r="F62" s="73">
        <v>0</v>
      </c>
      <c r="G62" s="73">
        <v>0</v>
      </c>
      <c r="H62" s="73">
        <v>0</v>
      </c>
      <c r="I62" s="73">
        <v>0</v>
      </c>
      <c r="J62" s="73">
        <v>0</v>
      </c>
      <c r="K62" s="73">
        <v>0</v>
      </c>
      <c r="L62" s="73">
        <v>0</v>
      </c>
      <c r="M62" s="73">
        <v>0</v>
      </c>
      <c r="N62" s="73">
        <v>0</v>
      </c>
      <c r="O62" s="73">
        <v>0</v>
      </c>
      <c r="P62" s="73">
        <v>0</v>
      </c>
      <c r="Q62" s="73">
        <v>0</v>
      </c>
      <c r="R62" s="73">
        <v>0</v>
      </c>
      <c r="S62" s="73">
        <v>0</v>
      </c>
      <c r="T62" s="73">
        <v>0</v>
      </c>
      <c r="U62" s="73">
        <v>0</v>
      </c>
      <c r="V62" s="73">
        <v>0</v>
      </c>
      <c r="W62" s="73">
        <v>0</v>
      </c>
      <c r="X62" s="73">
        <v>0</v>
      </c>
      <c r="Y62" s="73">
        <v>0</v>
      </c>
      <c r="Z62" s="73">
        <v>0</v>
      </c>
      <c r="AA62" s="73">
        <v>0</v>
      </c>
      <c r="AB62" s="73">
        <v>0</v>
      </c>
      <c r="AC62" s="73">
        <v>0</v>
      </c>
      <c r="AD62" s="73">
        <v>0</v>
      </c>
      <c r="AE62" s="73">
        <v>0</v>
      </c>
      <c r="AF62" s="73">
        <v>0</v>
      </c>
      <c r="AG62" s="73">
        <v>0</v>
      </c>
      <c r="AH62" s="73">
        <v>0</v>
      </c>
      <c r="AI62" s="73">
        <v>0</v>
      </c>
      <c r="AJ62" s="73">
        <v>0</v>
      </c>
      <c r="AK62" s="73">
        <v>0</v>
      </c>
      <c r="AL62" s="73">
        <v>0</v>
      </c>
      <c r="AM62" s="73">
        <v>0</v>
      </c>
      <c r="AN62" s="73">
        <v>0</v>
      </c>
      <c r="AO62" s="73">
        <v>0</v>
      </c>
      <c r="AP62" s="73">
        <v>0</v>
      </c>
    </row>
    <row r="63" spans="1:42" ht="15.75" thickBot="1"/>
    <row r="64" spans="1:42">
      <c r="A64" s="52">
        <v>6</v>
      </c>
      <c r="B64" s="53">
        <v>6</v>
      </c>
      <c r="C64" s="53">
        <v>6</v>
      </c>
      <c r="D64" s="53">
        <v>6</v>
      </c>
      <c r="E64" s="53">
        <v>6</v>
      </c>
      <c r="F64" s="53">
        <v>6</v>
      </c>
      <c r="G64" s="53">
        <v>6</v>
      </c>
      <c r="H64" s="53">
        <v>6</v>
      </c>
      <c r="I64" s="53">
        <v>6</v>
      </c>
      <c r="J64" s="53">
        <v>6</v>
      </c>
      <c r="K64" s="53">
        <v>6</v>
      </c>
      <c r="L64" s="53">
        <v>6</v>
      </c>
      <c r="M64" s="53">
        <v>6</v>
      </c>
      <c r="N64" s="54">
        <v>6</v>
      </c>
      <c r="O64" s="54">
        <v>6</v>
      </c>
      <c r="P64" s="54">
        <v>6</v>
      </c>
      <c r="Q64" s="54">
        <v>6</v>
      </c>
      <c r="R64" s="54">
        <v>6</v>
      </c>
      <c r="S64" s="54">
        <v>6</v>
      </c>
      <c r="T64" s="54">
        <v>6</v>
      </c>
      <c r="U64" s="54">
        <v>6</v>
      </c>
      <c r="V64" s="54">
        <v>5</v>
      </c>
      <c r="W64" s="54">
        <v>5</v>
      </c>
      <c r="X64" s="54">
        <v>5</v>
      </c>
      <c r="Y64" s="54">
        <v>5</v>
      </c>
      <c r="Z64" s="54">
        <v>5</v>
      </c>
      <c r="AA64" s="55">
        <v>6</v>
      </c>
      <c r="AB64" s="55">
        <v>6</v>
      </c>
      <c r="AC64" s="55">
        <v>6</v>
      </c>
      <c r="AD64" s="55">
        <v>6</v>
      </c>
      <c r="AE64" s="55">
        <v>6</v>
      </c>
      <c r="AF64" s="55">
        <v>6</v>
      </c>
      <c r="AG64" s="55">
        <v>6</v>
      </c>
      <c r="AH64" s="55">
        <v>6</v>
      </c>
      <c r="AI64" s="55">
        <v>6</v>
      </c>
      <c r="AJ64" s="55">
        <v>6</v>
      </c>
      <c r="AK64" s="55">
        <v>6</v>
      </c>
      <c r="AL64" s="55">
        <v>6</v>
      </c>
      <c r="AM64" s="55">
        <v>6</v>
      </c>
      <c r="AN64" s="55">
        <v>6</v>
      </c>
      <c r="AO64" s="55">
        <v>6</v>
      </c>
      <c r="AP64" s="56">
        <v>6</v>
      </c>
    </row>
    <row r="65" spans="1:42">
      <c r="A65" s="57">
        <v>6</v>
      </c>
      <c r="B65" s="58">
        <v>6</v>
      </c>
      <c r="C65" s="58">
        <v>6</v>
      </c>
      <c r="D65" s="58">
        <v>6</v>
      </c>
      <c r="E65" s="58">
        <v>6</v>
      </c>
      <c r="F65" s="58">
        <v>6</v>
      </c>
      <c r="G65" s="58">
        <v>6</v>
      </c>
      <c r="H65" s="58">
        <v>6</v>
      </c>
      <c r="I65" s="58">
        <v>6</v>
      </c>
      <c r="J65" s="58">
        <v>6</v>
      </c>
      <c r="K65" s="58">
        <v>5</v>
      </c>
      <c r="L65" s="58">
        <v>5</v>
      </c>
      <c r="M65" s="58">
        <v>5</v>
      </c>
      <c r="N65" s="48">
        <v>5</v>
      </c>
      <c r="O65" s="48">
        <v>5</v>
      </c>
      <c r="P65" s="48">
        <v>5</v>
      </c>
      <c r="Q65" s="48">
        <v>6</v>
      </c>
      <c r="R65" s="48">
        <v>6</v>
      </c>
      <c r="S65" s="48">
        <v>6</v>
      </c>
      <c r="T65" s="48">
        <v>6</v>
      </c>
      <c r="U65" s="48">
        <v>6</v>
      </c>
      <c r="V65" s="48">
        <v>5</v>
      </c>
      <c r="W65" s="48">
        <v>5</v>
      </c>
      <c r="X65" s="48">
        <v>5</v>
      </c>
      <c r="Y65" s="48">
        <v>5</v>
      </c>
      <c r="Z65" s="48">
        <v>5</v>
      </c>
      <c r="AA65" s="59">
        <v>5</v>
      </c>
      <c r="AB65" s="59">
        <v>5</v>
      </c>
      <c r="AC65" s="59">
        <v>5</v>
      </c>
      <c r="AD65" s="59">
        <v>6</v>
      </c>
      <c r="AE65" s="59">
        <v>6</v>
      </c>
      <c r="AF65" s="59">
        <v>6</v>
      </c>
      <c r="AG65" s="59">
        <v>6</v>
      </c>
      <c r="AH65" s="59">
        <v>6</v>
      </c>
      <c r="AI65" s="59">
        <v>6</v>
      </c>
      <c r="AJ65" s="59">
        <v>6</v>
      </c>
      <c r="AK65" s="59">
        <v>6</v>
      </c>
      <c r="AL65" s="59">
        <v>6</v>
      </c>
      <c r="AM65" s="59">
        <v>6</v>
      </c>
      <c r="AN65" s="59">
        <v>6</v>
      </c>
      <c r="AO65" s="59">
        <v>6</v>
      </c>
      <c r="AP65" s="60">
        <v>6</v>
      </c>
    </row>
    <row r="66" spans="1:42">
      <c r="A66" s="57">
        <v>6</v>
      </c>
      <c r="B66" s="58">
        <v>6</v>
      </c>
      <c r="C66" s="58">
        <v>6</v>
      </c>
      <c r="D66" s="58">
        <v>6</v>
      </c>
      <c r="E66" s="58">
        <v>6</v>
      </c>
      <c r="F66" s="58">
        <v>6</v>
      </c>
      <c r="G66" s="58">
        <v>6</v>
      </c>
      <c r="H66" s="58">
        <v>6</v>
      </c>
      <c r="I66" s="58">
        <v>6</v>
      </c>
      <c r="J66" s="58">
        <v>6</v>
      </c>
      <c r="K66" s="58">
        <v>6</v>
      </c>
      <c r="L66" s="58">
        <v>6</v>
      </c>
      <c r="M66" s="58">
        <v>5</v>
      </c>
      <c r="N66" s="48">
        <v>5</v>
      </c>
      <c r="O66" s="48">
        <v>4</v>
      </c>
      <c r="P66" s="48">
        <v>4</v>
      </c>
      <c r="Q66" s="48">
        <v>4</v>
      </c>
      <c r="R66" s="48">
        <v>4</v>
      </c>
      <c r="S66" s="48">
        <v>4</v>
      </c>
      <c r="T66" s="48">
        <v>4</v>
      </c>
      <c r="U66" s="48">
        <v>5</v>
      </c>
      <c r="V66" s="48">
        <v>5</v>
      </c>
      <c r="W66" s="48">
        <v>5</v>
      </c>
      <c r="X66" s="48">
        <v>5</v>
      </c>
      <c r="Y66" s="48">
        <v>5</v>
      </c>
      <c r="Z66" s="48">
        <v>5</v>
      </c>
      <c r="AA66" s="59">
        <v>6</v>
      </c>
      <c r="AB66" s="59">
        <v>6</v>
      </c>
      <c r="AC66" s="59">
        <v>6</v>
      </c>
      <c r="AD66" s="59">
        <v>6</v>
      </c>
      <c r="AE66" s="59">
        <v>6</v>
      </c>
      <c r="AF66" s="59">
        <v>6</v>
      </c>
      <c r="AG66" s="59">
        <v>6</v>
      </c>
      <c r="AH66" s="59">
        <v>6</v>
      </c>
      <c r="AI66" s="59">
        <v>6</v>
      </c>
      <c r="AJ66" s="59">
        <v>6</v>
      </c>
      <c r="AK66" s="59">
        <v>6</v>
      </c>
      <c r="AL66" s="59">
        <v>6</v>
      </c>
      <c r="AM66" s="59">
        <v>6</v>
      </c>
      <c r="AN66" s="59">
        <v>6</v>
      </c>
      <c r="AO66" s="59">
        <v>6</v>
      </c>
      <c r="AP66" s="60">
        <v>6</v>
      </c>
    </row>
    <row r="67" spans="1:42">
      <c r="A67" s="57">
        <v>6</v>
      </c>
      <c r="B67" s="58">
        <v>6</v>
      </c>
      <c r="C67" s="58">
        <v>6</v>
      </c>
      <c r="D67" s="58">
        <v>6</v>
      </c>
      <c r="E67" s="58">
        <v>6</v>
      </c>
      <c r="F67" s="58">
        <v>5</v>
      </c>
      <c r="G67" s="58">
        <v>5</v>
      </c>
      <c r="H67" s="58">
        <v>5</v>
      </c>
      <c r="I67" s="58">
        <v>5</v>
      </c>
      <c r="J67" s="58">
        <v>5</v>
      </c>
      <c r="K67" s="58">
        <v>5</v>
      </c>
      <c r="L67" s="58">
        <v>5</v>
      </c>
      <c r="M67" s="58">
        <v>5</v>
      </c>
      <c r="N67" s="48">
        <v>5</v>
      </c>
      <c r="O67" s="48">
        <v>5</v>
      </c>
      <c r="P67" s="48">
        <v>5</v>
      </c>
      <c r="Q67" s="48">
        <v>5</v>
      </c>
      <c r="R67" s="48">
        <v>4</v>
      </c>
      <c r="S67" s="48">
        <v>4</v>
      </c>
      <c r="T67" s="48">
        <v>4</v>
      </c>
      <c r="U67" s="48">
        <v>4</v>
      </c>
      <c r="V67" s="48">
        <v>4</v>
      </c>
      <c r="W67" s="48">
        <v>4</v>
      </c>
      <c r="X67" s="48">
        <v>4</v>
      </c>
      <c r="Y67" s="48">
        <v>4</v>
      </c>
      <c r="Z67" s="48">
        <v>4</v>
      </c>
      <c r="AA67" s="59">
        <v>5</v>
      </c>
      <c r="AB67" s="59">
        <v>5</v>
      </c>
      <c r="AC67" s="59">
        <v>5</v>
      </c>
      <c r="AD67" s="59">
        <v>5</v>
      </c>
      <c r="AE67" s="59">
        <v>5</v>
      </c>
      <c r="AF67" s="59">
        <v>5</v>
      </c>
      <c r="AG67" s="59">
        <v>5</v>
      </c>
      <c r="AH67" s="59">
        <v>5</v>
      </c>
      <c r="AI67" s="59">
        <v>5</v>
      </c>
      <c r="AJ67" s="59">
        <v>6</v>
      </c>
      <c r="AK67" s="59">
        <v>6</v>
      </c>
      <c r="AL67" s="59">
        <v>6</v>
      </c>
      <c r="AM67" s="59">
        <v>6</v>
      </c>
      <c r="AN67" s="59">
        <v>6</v>
      </c>
      <c r="AO67" s="59">
        <v>6</v>
      </c>
      <c r="AP67" s="60">
        <v>6</v>
      </c>
    </row>
    <row r="68" spans="1:42">
      <c r="A68" s="57">
        <v>6</v>
      </c>
      <c r="B68" s="58">
        <v>6</v>
      </c>
      <c r="C68" s="58">
        <v>6</v>
      </c>
      <c r="D68" s="58">
        <v>6</v>
      </c>
      <c r="E68" s="58">
        <v>6</v>
      </c>
      <c r="F68" s="58">
        <v>5</v>
      </c>
      <c r="G68" s="58">
        <v>6</v>
      </c>
      <c r="H68" s="58">
        <v>6</v>
      </c>
      <c r="I68" s="58">
        <v>6</v>
      </c>
      <c r="J68" s="58">
        <v>6</v>
      </c>
      <c r="K68" s="58">
        <v>5</v>
      </c>
      <c r="L68" s="58">
        <v>5</v>
      </c>
      <c r="M68" s="58">
        <v>5</v>
      </c>
      <c r="N68" s="48">
        <v>5</v>
      </c>
      <c r="O68" s="48">
        <v>5</v>
      </c>
      <c r="P68" s="48">
        <v>5</v>
      </c>
      <c r="Q68" s="48">
        <v>4</v>
      </c>
      <c r="R68" s="48">
        <v>2</v>
      </c>
      <c r="S68" s="48">
        <v>3</v>
      </c>
      <c r="T68" s="48">
        <v>3</v>
      </c>
      <c r="U68" s="48">
        <v>3</v>
      </c>
      <c r="V68" s="48">
        <v>2</v>
      </c>
      <c r="W68" s="48">
        <v>3</v>
      </c>
      <c r="X68" s="48">
        <v>3</v>
      </c>
      <c r="Y68" s="48">
        <v>4</v>
      </c>
      <c r="Z68" s="48">
        <v>5</v>
      </c>
      <c r="AA68" s="59">
        <v>5</v>
      </c>
      <c r="AB68" s="59">
        <v>5</v>
      </c>
      <c r="AC68" s="59">
        <v>5</v>
      </c>
      <c r="AD68" s="59">
        <v>5</v>
      </c>
      <c r="AE68" s="59">
        <v>5</v>
      </c>
      <c r="AF68" s="59">
        <v>5</v>
      </c>
      <c r="AG68" s="59">
        <v>5</v>
      </c>
      <c r="AH68" s="59">
        <v>5</v>
      </c>
      <c r="AI68" s="59">
        <v>5</v>
      </c>
      <c r="AJ68" s="59">
        <v>6</v>
      </c>
      <c r="AK68" s="59">
        <v>6</v>
      </c>
      <c r="AL68" s="59">
        <v>6</v>
      </c>
      <c r="AM68" s="59">
        <v>6</v>
      </c>
      <c r="AN68" s="59">
        <v>6</v>
      </c>
      <c r="AO68" s="59">
        <v>6</v>
      </c>
      <c r="AP68" s="60">
        <v>6</v>
      </c>
    </row>
    <row r="69" spans="1:42">
      <c r="A69" s="57">
        <v>6</v>
      </c>
      <c r="B69" s="58">
        <v>6</v>
      </c>
      <c r="C69" s="58">
        <v>6</v>
      </c>
      <c r="D69" s="58">
        <v>6</v>
      </c>
      <c r="E69" s="58">
        <v>6</v>
      </c>
      <c r="F69" s="58">
        <v>5</v>
      </c>
      <c r="G69" s="58">
        <v>5</v>
      </c>
      <c r="H69" s="58">
        <v>5</v>
      </c>
      <c r="I69" s="58">
        <v>5</v>
      </c>
      <c r="J69" s="58">
        <v>5</v>
      </c>
      <c r="K69" s="58">
        <v>5</v>
      </c>
      <c r="L69" s="58">
        <v>5</v>
      </c>
      <c r="M69" s="58">
        <v>5</v>
      </c>
      <c r="N69" s="61">
        <v>5</v>
      </c>
      <c r="O69" s="61">
        <v>5</v>
      </c>
      <c r="P69" s="61">
        <v>4</v>
      </c>
      <c r="Q69" s="61">
        <v>3</v>
      </c>
      <c r="R69" s="61">
        <v>2</v>
      </c>
      <c r="S69" s="61">
        <v>2</v>
      </c>
      <c r="T69" s="61">
        <v>2</v>
      </c>
      <c r="U69" s="61">
        <v>3</v>
      </c>
      <c r="V69" s="61">
        <v>2</v>
      </c>
      <c r="W69" s="61">
        <v>2</v>
      </c>
      <c r="X69" s="61">
        <v>3</v>
      </c>
      <c r="Y69" s="61">
        <v>4</v>
      </c>
      <c r="Z69" s="61">
        <v>5</v>
      </c>
      <c r="AA69" s="59">
        <v>4</v>
      </c>
      <c r="AB69" s="59">
        <v>5</v>
      </c>
      <c r="AC69" s="59">
        <v>5</v>
      </c>
      <c r="AD69" s="59">
        <v>5</v>
      </c>
      <c r="AE69" s="59">
        <v>5</v>
      </c>
      <c r="AF69" s="59">
        <v>5</v>
      </c>
      <c r="AG69" s="59">
        <v>5</v>
      </c>
      <c r="AH69" s="59">
        <v>5</v>
      </c>
      <c r="AI69" s="59">
        <v>5</v>
      </c>
      <c r="AJ69" s="59">
        <v>6</v>
      </c>
      <c r="AK69" s="59">
        <v>6</v>
      </c>
      <c r="AL69" s="59">
        <v>6</v>
      </c>
      <c r="AM69" s="59">
        <v>6</v>
      </c>
      <c r="AN69" s="59">
        <v>6</v>
      </c>
      <c r="AO69" s="59">
        <v>6</v>
      </c>
      <c r="AP69" s="60">
        <v>6</v>
      </c>
    </row>
    <row r="70" spans="1:42" ht="15.75" thickBot="1">
      <c r="A70" s="62">
        <v>6</v>
      </c>
      <c r="B70" s="63">
        <v>6</v>
      </c>
      <c r="C70" s="63">
        <v>6</v>
      </c>
      <c r="D70" s="63">
        <v>6</v>
      </c>
      <c r="E70" s="63">
        <v>6</v>
      </c>
      <c r="F70" s="63">
        <v>5</v>
      </c>
      <c r="G70" s="63">
        <v>5</v>
      </c>
      <c r="H70" s="63">
        <v>5</v>
      </c>
      <c r="I70" s="63">
        <v>5</v>
      </c>
      <c r="J70" s="63">
        <v>5</v>
      </c>
      <c r="K70" s="63">
        <v>5</v>
      </c>
      <c r="L70" s="63">
        <v>5</v>
      </c>
      <c r="M70" s="63">
        <v>5</v>
      </c>
      <c r="N70" s="61">
        <v>4</v>
      </c>
      <c r="O70" s="61">
        <v>4</v>
      </c>
      <c r="P70" s="61">
        <v>4</v>
      </c>
      <c r="Q70" s="61">
        <v>3</v>
      </c>
      <c r="R70" s="61">
        <v>2</v>
      </c>
      <c r="S70" s="61">
        <v>1</v>
      </c>
      <c r="T70" s="61">
        <v>2</v>
      </c>
      <c r="U70" s="61">
        <v>1</v>
      </c>
      <c r="V70" s="61">
        <v>1</v>
      </c>
      <c r="W70" s="61">
        <v>1</v>
      </c>
      <c r="X70" s="61">
        <v>2</v>
      </c>
      <c r="Y70" s="61">
        <v>2</v>
      </c>
      <c r="Z70" s="61">
        <v>3</v>
      </c>
      <c r="AA70" s="59">
        <v>4</v>
      </c>
      <c r="AB70" s="59">
        <v>4</v>
      </c>
      <c r="AC70" s="59">
        <v>5</v>
      </c>
      <c r="AD70" s="59">
        <v>4</v>
      </c>
      <c r="AE70" s="59">
        <v>5</v>
      </c>
      <c r="AF70" s="59">
        <v>5</v>
      </c>
      <c r="AG70" s="59">
        <v>5</v>
      </c>
      <c r="AH70" s="59">
        <v>5</v>
      </c>
      <c r="AI70" s="59">
        <v>5</v>
      </c>
      <c r="AJ70" s="59">
        <v>6</v>
      </c>
      <c r="AK70" s="59">
        <v>6</v>
      </c>
      <c r="AL70" s="59">
        <v>6</v>
      </c>
      <c r="AM70" s="59">
        <v>6</v>
      </c>
      <c r="AN70" s="59">
        <v>6</v>
      </c>
      <c r="AO70" s="59">
        <v>6</v>
      </c>
      <c r="AP70" s="60">
        <v>6</v>
      </c>
    </row>
    <row r="71" spans="1:42" ht="15.75" thickBot="1">
      <c r="A71" s="62">
        <v>6</v>
      </c>
      <c r="B71" s="63">
        <v>6</v>
      </c>
      <c r="C71" s="63">
        <v>6</v>
      </c>
      <c r="D71" s="63">
        <v>6</v>
      </c>
      <c r="E71" s="63">
        <v>6</v>
      </c>
      <c r="F71" s="63">
        <v>5</v>
      </c>
      <c r="G71" s="63">
        <v>6</v>
      </c>
      <c r="H71" s="63">
        <v>6</v>
      </c>
      <c r="I71" s="63">
        <v>6</v>
      </c>
      <c r="J71" s="63">
        <v>6</v>
      </c>
      <c r="K71" s="63">
        <v>5</v>
      </c>
      <c r="L71" s="63">
        <v>5</v>
      </c>
      <c r="M71" s="63">
        <v>5</v>
      </c>
      <c r="N71" s="61">
        <v>4</v>
      </c>
      <c r="O71" s="61">
        <v>4</v>
      </c>
      <c r="P71" s="61">
        <v>3</v>
      </c>
      <c r="Q71" s="61">
        <v>3</v>
      </c>
      <c r="R71" s="61">
        <v>2</v>
      </c>
      <c r="S71" s="61">
        <v>1</v>
      </c>
      <c r="T71" s="61">
        <v>1</v>
      </c>
      <c r="U71" s="64">
        <v>1</v>
      </c>
      <c r="V71" s="61">
        <v>2</v>
      </c>
      <c r="W71" s="61">
        <v>2</v>
      </c>
      <c r="X71" s="61">
        <v>2</v>
      </c>
      <c r="Y71" s="61">
        <v>3</v>
      </c>
      <c r="Z71" s="61">
        <v>3</v>
      </c>
      <c r="AA71" s="59">
        <v>4</v>
      </c>
      <c r="AB71" s="59">
        <v>4</v>
      </c>
      <c r="AC71" s="59">
        <v>4</v>
      </c>
      <c r="AD71" s="59">
        <v>6</v>
      </c>
      <c r="AE71" s="59">
        <v>6</v>
      </c>
      <c r="AF71" s="59">
        <v>6</v>
      </c>
      <c r="AG71" s="59">
        <v>6</v>
      </c>
      <c r="AH71" s="59">
        <v>5</v>
      </c>
      <c r="AI71" s="59">
        <v>5</v>
      </c>
      <c r="AJ71" s="59">
        <v>5</v>
      </c>
      <c r="AK71" s="59">
        <v>5</v>
      </c>
      <c r="AL71" s="59">
        <v>6</v>
      </c>
      <c r="AM71" s="59">
        <v>6</v>
      </c>
      <c r="AN71" s="59">
        <v>6</v>
      </c>
      <c r="AO71" s="59">
        <v>6</v>
      </c>
      <c r="AP71" s="60">
        <v>6</v>
      </c>
    </row>
    <row r="72" spans="1:42">
      <c r="A72" s="62">
        <v>6</v>
      </c>
      <c r="B72" s="63">
        <v>6</v>
      </c>
      <c r="C72" s="63">
        <v>6</v>
      </c>
      <c r="D72" s="63">
        <v>6</v>
      </c>
      <c r="E72" s="63">
        <v>6</v>
      </c>
      <c r="F72" s="63">
        <v>5</v>
      </c>
      <c r="G72" s="63">
        <v>6</v>
      </c>
      <c r="H72" s="63">
        <v>6</v>
      </c>
      <c r="I72" s="63">
        <v>6</v>
      </c>
      <c r="J72" s="63">
        <v>6</v>
      </c>
      <c r="K72" s="63">
        <v>5</v>
      </c>
      <c r="L72" s="63">
        <v>5</v>
      </c>
      <c r="M72" s="63">
        <v>5</v>
      </c>
      <c r="N72" s="65">
        <v>4</v>
      </c>
      <c r="O72" s="65">
        <v>4</v>
      </c>
      <c r="P72" s="65">
        <v>4</v>
      </c>
      <c r="Q72" s="65">
        <v>2</v>
      </c>
      <c r="R72" s="63">
        <v>2</v>
      </c>
      <c r="S72" s="63">
        <v>2</v>
      </c>
      <c r="T72" s="63">
        <v>2</v>
      </c>
      <c r="U72" s="63">
        <v>3</v>
      </c>
      <c r="V72" s="63">
        <v>3</v>
      </c>
      <c r="W72" s="66">
        <v>1</v>
      </c>
      <c r="X72" s="66">
        <v>1</v>
      </c>
      <c r="Y72" s="66">
        <v>1</v>
      </c>
      <c r="Z72" s="66">
        <v>1</v>
      </c>
      <c r="AA72" s="63">
        <v>4</v>
      </c>
      <c r="AB72" s="63">
        <v>4</v>
      </c>
      <c r="AC72" s="63">
        <v>4</v>
      </c>
      <c r="AD72" s="63">
        <v>4</v>
      </c>
      <c r="AE72" s="63">
        <v>4</v>
      </c>
      <c r="AF72" s="63">
        <v>4</v>
      </c>
      <c r="AG72" s="63">
        <v>4</v>
      </c>
      <c r="AH72" s="63">
        <v>5</v>
      </c>
      <c r="AI72" s="63">
        <v>5</v>
      </c>
      <c r="AJ72" s="63">
        <v>5</v>
      </c>
      <c r="AK72" s="63">
        <v>5</v>
      </c>
      <c r="AL72" s="63">
        <v>5</v>
      </c>
      <c r="AM72" s="63">
        <v>5</v>
      </c>
      <c r="AN72" s="63">
        <v>5</v>
      </c>
      <c r="AO72" s="63">
        <v>5</v>
      </c>
      <c r="AP72" s="67">
        <v>5</v>
      </c>
    </row>
    <row r="73" spans="1:42" ht="15.75" thickBot="1">
      <c r="A73" s="68">
        <v>6</v>
      </c>
      <c r="B73" s="69">
        <v>6</v>
      </c>
      <c r="C73" s="69">
        <v>6</v>
      </c>
      <c r="D73" s="69">
        <v>6</v>
      </c>
      <c r="E73" s="69">
        <v>6</v>
      </c>
      <c r="F73" s="69">
        <v>5</v>
      </c>
      <c r="G73" s="69">
        <v>6</v>
      </c>
      <c r="H73" s="69">
        <v>6</v>
      </c>
      <c r="I73" s="69">
        <v>6</v>
      </c>
      <c r="J73" s="69">
        <v>6</v>
      </c>
      <c r="K73" s="69">
        <v>5</v>
      </c>
      <c r="L73" s="69">
        <v>5</v>
      </c>
      <c r="M73" s="69">
        <v>5</v>
      </c>
      <c r="N73" s="70">
        <v>5</v>
      </c>
      <c r="O73" s="70">
        <v>5</v>
      </c>
      <c r="P73" s="70">
        <v>5</v>
      </c>
      <c r="Q73" s="70">
        <v>5</v>
      </c>
      <c r="R73" s="69">
        <v>5</v>
      </c>
      <c r="S73" s="69">
        <v>5</v>
      </c>
      <c r="T73" s="69">
        <v>5</v>
      </c>
      <c r="U73" s="69">
        <v>5</v>
      </c>
      <c r="V73" s="69">
        <v>5</v>
      </c>
      <c r="W73" s="71">
        <v>2</v>
      </c>
      <c r="X73" s="71">
        <v>2</v>
      </c>
      <c r="Y73" s="71">
        <v>2</v>
      </c>
      <c r="Z73" s="71">
        <v>2</v>
      </c>
      <c r="AA73" s="69">
        <v>6</v>
      </c>
      <c r="AB73" s="69">
        <v>6</v>
      </c>
      <c r="AC73" s="69">
        <v>6</v>
      </c>
      <c r="AD73" s="69">
        <v>6</v>
      </c>
      <c r="AE73" s="69">
        <v>6</v>
      </c>
      <c r="AF73" s="69">
        <v>6</v>
      </c>
      <c r="AG73" s="69">
        <v>6</v>
      </c>
      <c r="AH73" s="69">
        <v>6</v>
      </c>
      <c r="AI73" s="69">
        <v>6</v>
      </c>
      <c r="AJ73" s="69">
        <v>6</v>
      </c>
      <c r="AK73" s="69">
        <v>6</v>
      </c>
      <c r="AL73" s="69">
        <v>6</v>
      </c>
      <c r="AM73" s="69">
        <v>6</v>
      </c>
      <c r="AN73" s="69">
        <v>6</v>
      </c>
      <c r="AO73" s="69">
        <v>6</v>
      </c>
      <c r="AP73" s="72">
        <v>6</v>
      </c>
    </row>
    <row r="74" spans="1:42">
      <c r="A74" s="73">
        <v>0</v>
      </c>
      <c r="B74" s="73">
        <v>0</v>
      </c>
      <c r="C74" s="73">
        <v>0</v>
      </c>
      <c r="D74" s="73">
        <v>0</v>
      </c>
      <c r="E74" s="73">
        <v>0</v>
      </c>
      <c r="F74" s="73">
        <v>0</v>
      </c>
      <c r="G74" s="73">
        <v>0</v>
      </c>
      <c r="H74" s="73">
        <v>0</v>
      </c>
      <c r="I74" s="73">
        <v>0</v>
      </c>
      <c r="J74" s="73">
        <v>0</v>
      </c>
      <c r="K74" s="73">
        <v>0</v>
      </c>
      <c r="L74" s="73">
        <v>0</v>
      </c>
      <c r="M74" s="73">
        <v>0</v>
      </c>
      <c r="N74" s="73">
        <v>0</v>
      </c>
      <c r="O74" s="73">
        <v>0</v>
      </c>
      <c r="P74" s="73">
        <v>0</v>
      </c>
      <c r="Q74" s="73">
        <v>0</v>
      </c>
      <c r="R74" s="73">
        <v>0</v>
      </c>
      <c r="S74" s="73">
        <v>0</v>
      </c>
      <c r="T74" s="73">
        <v>0</v>
      </c>
      <c r="U74" s="73">
        <v>0</v>
      </c>
      <c r="V74" s="73">
        <v>0</v>
      </c>
      <c r="W74" s="73">
        <v>0</v>
      </c>
      <c r="X74" s="73">
        <v>0</v>
      </c>
      <c r="Y74" s="73">
        <v>0</v>
      </c>
      <c r="Z74" s="73">
        <v>0</v>
      </c>
      <c r="AA74" s="73">
        <v>0</v>
      </c>
      <c r="AB74" s="73">
        <v>0</v>
      </c>
      <c r="AC74" s="73">
        <v>0</v>
      </c>
      <c r="AD74" s="73">
        <v>0</v>
      </c>
      <c r="AE74" s="73">
        <v>0</v>
      </c>
      <c r="AF74" s="73">
        <v>0</v>
      </c>
      <c r="AG74" s="73">
        <v>0</v>
      </c>
      <c r="AH74" s="73">
        <v>0</v>
      </c>
      <c r="AI74" s="73">
        <v>0</v>
      </c>
      <c r="AJ74" s="73">
        <v>0</v>
      </c>
      <c r="AK74" s="73">
        <v>0</v>
      </c>
      <c r="AL74" s="73">
        <v>0</v>
      </c>
      <c r="AM74" s="73">
        <v>0</v>
      </c>
      <c r="AN74" s="73">
        <v>0</v>
      </c>
      <c r="AO74" s="73">
        <v>0</v>
      </c>
      <c r="AP74" s="73">
        <v>0</v>
      </c>
    </row>
    <row r="75" spans="1:42">
      <c r="A75" s="73">
        <v>0</v>
      </c>
      <c r="B75" s="73">
        <v>0</v>
      </c>
      <c r="C75" s="73">
        <v>0</v>
      </c>
      <c r="D75" s="73">
        <v>0</v>
      </c>
      <c r="E75" s="73">
        <v>0</v>
      </c>
      <c r="F75" s="73">
        <v>0</v>
      </c>
      <c r="G75" s="73">
        <v>0</v>
      </c>
      <c r="H75" s="73">
        <v>0</v>
      </c>
      <c r="I75" s="73">
        <v>0</v>
      </c>
      <c r="J75" s="73">
        <v>0</v>
      </c>
      <c r="K75" s="73">
        <v>0</v>
      </c>
      <c r="L75" s="73">
        <v>0</v>
      </c>
      <c r="M75" s="73">
        <v>0</v>
      </c>
      <c r="N75" s="73">
        <v>0</v>
      </c>
      <c r="O75" s="73">
        <v>0</v>
      </c>
      <c r="P75" s="73">
        <v>0</v>
      </c>
      <c r="Q75" s="73">
        <v>0</v>
      </c>
      <c r="R75" s="73">
        <v>0</v>
      </c>
      <c r="S75" s="73">
        <v>0</v>
      </c>
      <c r="T75" s="73">
        <v>0</v>
      </c>
      <c r="U75" s="73">
        <v>0</v>
      </c>
      <c r="V75" s="73">
        <v>0</v>
      </c>
      <c r="W75" s="73">
        <v>0</v>
      </c>
      <c r="X75" s="73">
        <v>0</v>
      </c>
      <c r="Y75" s="73">
        <v>0</v>
      </c>
      <c r="Z75" s="73">
        <v>0</v>
      </c>
      <c r="AA75" s="73">
        <v>0</v>
      </c>
      <c r="AB75" s="73">
        <v>0</v>
      </c>
      <c r="AC75" s="73">
        <v>0</v>
      </c>
      <c r="AD75" s="73">
        <v>0</v>
      </c>
      <c r="AE75" s="73">
        <v>0</v>
      </c>
      <c r="AF75" s="73">
        <v>0</v>
      </c>
      <c r="AG75" s="73">
        <v>0</v>
      </c>
      <c r="AH75" s="73">
        <v>0</v>
      </c>
      <c r="AI75" s="73">
        <v>0</v>
      </c>
      <c r="AJ75" s="73">
        <v>0</v>
      </c>
      <c r="AK75" s="73">
        <v>0</v>
      </c>
      <c r="AL75" s="73">
        <v>0</v>
      </c>
      <c r="AM75" s="73">
        <v>0</v>
      </c>
      <c r="AN75" s="73">
        <v>0</v>
      </c>
      <c r="AO75" s="73">
        <v>0</v>
      </c>
      <c r="AP75" s="73">
        <v>0</v>
      </c>
    </row>
    <row r="76" spans="1:42">
      <c r="A76" s="73">
        <v>0</v>
      </c>
      <c r="B76" s="73">
        <v>0</v>
      </c>
      <c r="C76" s="73">
        <v>0</v>
      </c>
      <c r="D76" s="73">
        <v>0</v>
      </c>
      <c r="E76" s="73">
        <v>0</v>
      </c>
      <c r="F76" s="73">
        <v>0</v>
      </c>
      <c r="G76" s="73">
        <v>0</v>
      </c>
      <c r="H76" s="73">
        <v>0</v>
      </c>
      <c r="I76" s="73">
        <v>0</v>
      </c>
      <c r="J76" s="73">
        <v>0</v>
      </c>
      <c r="K76" s="73">
        <v>0</v>
      </c>
      <c r="L76" s="73">
        <v>0</v>
      </c>
      <c r="M76" s="73">
        <v>0</v>
      </c>
      <c r="N76" s="73">
        <v>0</v>
      </c>
      <c r="O76" s="73">
        <v>0</v>
      </c>
      <c r="P76" s="73">
        <v>0</v>
      </c>
      <c r="Q76" s="73">
        <v>0</v>
      </c>
      <c r="R76" s="73">
        <v>0</v>
      </c>
      <c r="S76" s="73">
        <v>0</v>
      </c>
      <c r="T76" s="73">
        <v>0</v>
      </c>
      <c r="U76" s="73">
        <v>0</v>
      </c>
      <c r="V76" s="73">
        <v>0</v>
      </c>
      <c r="W76" s="73">
        <v>0</v>
      </c>
      <c r="X76" s="73">
        <v>0</v>
      </c>
      <c r="Y76" s="73">
        <v>0</v>
      </c>
      <c r="Z76" s="73">
        <v>0</v>
      </c>
      <c r="AA76" s="73">
        <v>0</v>
      </c>
      <c r="AB76" s="73">
        <v>0</v>
      </c>
      <c r="AC76" s="73">
        <v>0</v>
      </c>
      <c r="AD76" s="73">
        <v>0</v>
      </c>
      <c r="AE76" s="73">
        <v>0</v>
      </c>
      <c r="AF76" s="73">
        <v>0</v>
      </c>
      <c r="AG76" s="73">
        <v>0</v>
      </c>
      <c r="AH76" s="73">
        <v>0</v>
      </c>
      <c r="AI76" s="73">
        <v>0</v>
      </c>
      <c r="AJ76" s="73">
        <v>0</v>
      </c>
      <c r="AK76" s="73">
        <v>0</v>
      </c>
      <c r="AL76" s="73">
        <v>0</v>
      </c>
      <c r="AM76" s="73">
        <v>0</v>
      </c>
      <c r="AN76" s="73">
        <v>0</v>
      </c>
      <c r="AO76" s="73">
        <v>0</v>
      </c>
      <c r="AP76" s="73">
        <v>0</v>
      </c>
    </row>
    <row r="77" spans="1:42">
      <c r="A77" s="73">
        <v>0</v>
      </c>
      <c r="B77" s="73">
        <v>0</v>
      </c>
      <c r="C77" s="73">
        <v>0</v>
      </c>
      <c r="D77" s="73">
        <v>0</v>
      </c>
      <c r="E77" s="73">
        <v>0</v>
      </c>
      <c r="F77" s="73">
        <v>0</v>
      </c>
      <c r="G77" s="73">
        <v>0</v>
      </c>
      <c r="H77" s="73">
        <v>0</v>
      </c>
      <c r="I77" s="73">
        <v>0</v>
      </c>
      <c r="J77" s="73">
        <v>0</v>
      </c>
      <c r="K77" s="73">
        <v>0</v>
      </c>
      <c r="L77" s="73">
        <v>0</v>
      </c>
      <c r="M77" s="73">
        <v>0</v>
      </c>
      <c r="N77" s="73">
        <v>0</v>
      </c>
      <c r="O77" s="73">
        <v>0</v>
      </c>
      <c r="P77" s="73">
        <v>0</v>
      </c>
      <c r="Q77" s="73">
        <v>0</v>
      </c>
      <c r="R77" s="73">
        <v>0</v>
      </c>
      <c r="S77" s="73">
        <v>0</v>
      </c>
      <c r="T77" s="73">
        <v>0</v>
      </c>
      <c r="U77" s="73">
        <v>0</v>
      </c>
      <c r="V77" s="73">
        <v>0</v>
      </c>
      <c r="W77" s="73">
        <v>0</v>
      </c>
      <c r="X77" s="73">
        <v>0</v>
      </c>
      <c r="Y77" s="73">
        <v>0</v>
      </c>
      <c r="Z77" s="73">
        <v>0</v>
      </c>
      <c r="AA77" s="73">
        <v>0</v>
      </c>
      <c r="AB77" s="73">
        <v>0</v>
      </c>
      <c r="AC77" s="73">
        <v>0</v>
      </c>
      <c r="AD77" s="73">
        <v>0</v>
      </c>
      <c r="AE77" s="73">
        <v>0</v>
      </c>
      <c r="AF77" s="73">
        <v>0</v>
      </c>
      <c r="AG77" s="73">
        <v>0</v>
      </c>
      <c r="AH77" s="73">
        <v>0</v>
      </c>
      <c r="AI77" s="73">
        <v>0</v>
      </c>
      <c r="AJ77" s="73">
        <v>0</v>
      </c>
      <c r="AK77" s="73">
        <v>0</v>
      </c>
      <c r="AL77" s="73">
        <v>0</v>
      </c>
      <c r="AM77" s="73">
        <v>0</v>
      </c>
      <c r="AN77" s="73">
        <v>0</v>
      </c>
      <c r="AO77" s="73">
        <v>0</v>
      </c>
      <c r="AP77" s="73">
        <v>0</v>
      </c>
    </row>
    <row r="78" spans="1:42">
      <c r="A78" s="73">
        <v>0</v>
      </c>
      <c r="B78" s="73">
        <v>0</v>
      </c>
      <c r="C78" s="73">
        <v>0</v>
      </c>
      <c r="D78" s="73">
        <v>0</v>
      </c>
      <c r="E78" s="73">
        <v>0</v>
      </c>
      <c r="F78" s="73">
        <v>0</v>
      </c>
      <c r="G78" s="73">
        <v>0</v>
      </c>
      <c r="H78" s="73">
        <v>0</v>
      </c>
      <c r="I78" s="73">
        <v>0</v>
      </c>
      <c r="J78" s="73">
        <v>0</v>
      </c>
      <c r="K78" s="73">
        <v>0</v>
      </c>
      <c r="L78" s="73">
        <v>0</v>
      </c>
      <c r="M78" s="73">
        <v>0</v>
      </c>
      <c r="N78" s="73">
        <v>0</v>
      </c>
      <c r="O78" s="73">
        <v>0</v>
      </c>
      <c r="P78" s="73">
        <v>0</v>
      </c>
      <c r="Q78" s="73">
        <v>0</v>
      </c>
      <c r="R78" s="73">
        <v>0</v>
      </c>
      <c r="S78" s="73">
        <v>0</v>
      </c>
      <c r="T78" s="73">
        <v>32</v>
      </c>
      <c r="U78" s="73">
        <v>0</v>
      </c>
      <c r="V78" s="73">
        <v>51</v>
      </c>
      <c r="W78" s="73">
        <v>0</v>
      </c>
      <c r="X78" s="73">
        <v>0</v>
      </c>
      <c r="Y78" s="73">
        <v>12</v>
      </c>
      <c r="Z78" s="73">
        <v>0</v>
      </c>
      <c r="AA78" s="73">
        <v>0</v>
      </c>
      <c r="AB78" s="73">
        <v>0</v>
      </c>
      <c r="AC78" s="73">
        <v>0</v>
      </c>
      <c r="AD78" s="73">
        <v>0</v>
      </c>
      <c r="AE78" s="73">
        <v>0</v>
      </c>
      <c r="AF78" s="73">
        <v>0</v>
      </c>
      <c r="AG78" s="73">
        <v>0</v>
      </c>
      <c r="AH78" s="73">
        <v>0</v>
      </c>
      <c r="AI78" s="73">
        <v>0</v>
      </c>
      <c r="AJ78" s="73">
        <v>0</v>
      </c>
      <c r="AK78" s="73">
        <v>0</v>
      </c>
      <c r="AL78" s="73">
        <v>0</v>
      </c>
      <c r="AM78" s="73">
        <v>0</v>
      </c>
      <c r="AN78" s="73">
        <v>0</v>
      </c>
      <c r="AO78" s="73">
        <v>0</v>
      </c>
      <c r="AP78" s="73">
        <v>0</v>
      </c>
    </row>
    <row r="79" spans="1:42">
      <c r="A79" s="73">
        <v>0</v>
      </c>
      <c r="B79" s="73">
        <v>0</v>
      </c>
      <c r="C79" s="73">
        <v>0</v>
      </c>
      <c r="D79" s="73">
        <v>0</v>
      </c>
      <c r="E79" s="73">
        <v>0</v>
      </c>
      <c r="F79" s="73">
        <v>0</v>
      </c>
      <c r="G79" s="73">
        <v>0</v>
      </c>
      <c r="H79" s="73">
        <v>0</v>
      </c>
      <c r="I79" s="73">
        <v>0</v>
      </c>
      <c r="J79" s="73">
        <v>0</v>
      </c>
      <c r="K79" s="73">
        <v>0</v>
      </c>
      <c r="L79" s="73">
        <v>0</v>
      </c>
      <c r="M79" s="73">
        <v>0</v>
      </c>
      <c r="N79" s="73">
        <v>0</v>
      </c>
      <c r="O79" s="73">
        <v>0</v>
      </c>
      <c r="P79" s="73">
        <v>0</v>
      </c>
      <c r="Q79" s="73">
        <v>41</v>
      </c>
      <c r="R79" s="73">
        <v>0</v>
      </c>
      <c r="S79" s="73">
        <v>31</v>
      </c>
      <c r="T79" s="73">
        <v>0</v>
      </c>
      <c r="U79" s="73">
        <v>0</v>
      </c>
      <c r="V79" s="73">
        <v>41</v>
      </c>
      <c r="W79" s="73">
        <v>31</v>
      </c>
      <c r="X79" s="73">
        <v>13</v>
      </c>
      <c r="Y79" s="73">
        <v>0</v>
      </c>
      <c r="Z79" s="73">
        <v>0</v>
      </c>
      <c r="AA79" s="73">
        <v>0</v>
      </c>
      <c r="AB79" s="73">
        <v>0</v>
      </c>
      <c r="AC79" s="73">
        <v>0</v>
      </c>
      <c r="AD79" s="73">
        <v>0</v>
      </c>
      <c r="AE79" s="73">
        <v>0</v>
      </c>
      <c r="AF79" s="73">
        <v>0</v>
      </c>
      <c r="AG79" s="73">
        <v>0</v>
      </c>
      <c r="AH79" s="73">
        <v>0</v>
      </c>
      <c r="AI79" s="73">
        <v>0</v>
      </c>
      <c r="AJ79" s="73">
        <v>0</v>
      </c>
      <c r="AK79" s="73">
        <v>0</v>
      </c>
      <c r="AL79" s="73">
        <v>0</v>
      </c>
      <c r="AM79" s="73">
        <v>0</v>
      </c>
      <c r="AN79" s="73">
        <v>0</v>
      </c>
      <c r="AO79" s="73">
        <v>0</v>
      </c>
      <c r="AP79" s="73">
        <v>0</v>
      </c>
    </row>
    <row r="80" spans="1:42">
      <c r="A80" s="73">
        <v>0</v>
      </c>
      <c r="B80" s="73">
        <v>0</v>
      </c>
      <c r="C80" s="73">
        <v>0</v>
      </c>
      <c r="D80" s="73">
        <v>0</v>
      </c>
      <c r="E80" s="73">
        <v>0</v>
      </c>
      <c r="F80" s="73">
        <v>0</v>
      </c>
      <c r="G80" s="73">
        <v>0</v>
      </c>
      <c r="H80" s="73">
        <v>0</v>
      </c>
      <c r="I80" s="73">
        <v>0</v>
      </c>
      <c r="J80" s="73">
        <v>0</v>
      </c>
      <c r="K80" s="73">
        <v>0</v>
      </c>
      <c r="L80" s="73">
        <v>0</v>
      </c>
      <c r="M80" s="73">
        <v>0</v>
      </c>
      <c r="N80" s="73">
        <v>0</v>
      </c>
      <c r="O80" s="73">
        <v>0</v>
      </c>
      <c r="P80" s="73">
        <v>0</v>
      </c>
      <c r="Q80" s="73">
        <v>0</v>
      </c>
      <c r="R80" s="73">
        <v>21</v>
      </c>
      <c r="S80" s="73">
        <v>0</v>
      </c>
      <c r="T80" s="73">
        <v>24</v>
      </c>
      <c r="U80" s="73">
        <v>32</v>
      </c>
      <c r="V80" s="73">
        <v>21</v>
      </c>
      <c r="W80" s="73">
        <v>0</v>
      </c>
      <c r="X80" s="73">
        <v>0</v>
      </c>
      <c r="Y80" s="73">
        <v>0</v>
      </c>
      <c r="Z80" s="73">
        <v>0</v>
      </c>
      <c r="AA80" s="73">
        <v>0</v>
      </c>
      <c r="AB80" s="73">
        <v>0</v>
      </c>
      <c r="AC80" s="73">
        <v>0</v>
      </c>
      <c r="AD80" s="73">
        <v>0</v>
      </c>
      <c r="AE80" s="73">
        <v>0</v>
      </c>
      <c r="AF80" s="73">
        <v>0</v>
      </c>
      <c r="AG80" s="73">
        <v>0</v>
      </c>
      <c r="AH80" s="73">
        <v>0</v>
      </c>
      <c r="AI80" s="73">
        <v>0</v>
      </c>
      <c r="AJ80" s="73">
        <v>0</v>
      </c>
      <c r="AK80" s="73">
        <v>0</v>
      </c>
      <c r="AL80" s="73">
        <v>0</v>
      </c>
      <c r="AM80" s="73">
        <v>0</v>
      </c>
      <c r="AN80" s="73">
        <v>0</v>
      </c>
      <c r="AO80" s="73">
        <v>0</v>
      </c>
      <c r="AP80" s="73">
        <v>0</v>
      </c>
    </row>
    <row r="81" spans="1:42">
      <c r="A81" s="73">
        <v>0</v>
      </c>
      <c r="B81" s="73">
        <v>0</v>
      </c>
      <c r="C81" s="73">
        <v>0</v>
      </c>
      <c r="D81" s="73">
        <v>0</v>
      </c>
      <c r="E81" s="73">
        <v>0</v>
      </c>
      <c r="F81" s="73">
        <v>0</v>
      </c>
      <c r="G81" s="73">
        <v>0</v>
      </c>
      <c r="H81" s="73">
        <v>0</v>
      </c>
      <c r="I81" s="73">
        <v>0</v>
      </c>
      <c r="J81" s="73">
        <v>0</v>
      </c>
      <c r="K81" s="73">
        <v>0</v>
      </c>
      <c r="L81" s="73">
        <v>0</v>
      </c>
      <c r="M81" s="73">
        <v>0</v>
      </c>
      <c r="N81" s="73">
        <v>0</v>
      </c>
      <c r="O81" s="73">
        <v>0</v>
      </c>
      <c r="P81" s="73">
        <v>0</v>
      </c>
      <c r="Q81" s="73">
        <v>12</v>
      </c>
      <c r="R81" s="73">
        <v>0</v>
      </c>
      <c r="S81" s="73">
        <v>21</v>
      </c>
      <c r="T81" s="73">
        <v>0</v>
      </c>
      <c r="U81" s="73">
        <v>52</v>
      </c>
      <c r="V81" s="73">
        <v>0</v>
      </c>
      <c r="W81" s="73">
        <v>0</v>
      </c>
      <c r="X81" s="73">
        <v>0</v>
      </c>
      <c r="Y81" s="73">
        <v>12</v>
      </c>
      <c r="Z81" s="73">
        <v>0</v>
      </c>
      <c r="AA81" s="73">
        <v>0</v>
      </c>
      <c r="AB81" s="73">
        <v>0</v>
      </c>
      <c r="AC81" s="73">
        <v>0</v>
      </c>
      <c r="AD81" s="73">
        <v>0</v>
      </c>
      <c r="AE81" s="73">
        <v>0</v>
      </c>
      <c r="AF81" s="73">
        <v>0</v>
      </c>
      <c r="AG81" s="73">
        <v>0</v>
      </c>
      <c r="AH81" s="73">
        <v>0</v>
      </c>
      <c r="AI81" s="73">
        <v>0</v>
      </c>
      <c r="AJ81" s="73">
        <v>0</v>
      </c>
      <c r="AK81" s="73">
        <v>0</v>
      </c>
      <c r="AL81" s="73">
        <v>0</v>
      </c>
      <c r="AM81" s="73">
        <v>0</v>
      </c>
      <c r="AN81" s="73">
        <v>0</v>
      </c>
      <c r="AO81" s="73">
        <v>0</v>
      </c>
      <c r="AP81" s="73">
        <v>0</v>
      </c>
    </row>
    <row r="82" spans="1:42">
      <c r="A82" s="73">
        <v>0</v>
      </c>
      <c r="B82" s="73">
        <v>0</v>
      </c>
      <c r="C82" s="73">
        <v>0</v>
      </c>
      <c r="D82" s="73">
        <v>0</v>
      </c>
      <c r="E82" s="73">
        <v>0</v>
      </c>
      <c r="F82" s="73">
        <v>0</v>
      </c>
      <c r="G82" s="73">
        <v>0</v>
      </c>
      <c r="H82" s="73">
        <v>0</v>
      </c>
      <c r="I82" s="73">
        <v>0</v>
      </c>
      <c r="J82" s="73">
        <v>0</v>
      </c>
      <c r="K82" s="73">
        <v>0</v>
      </c>
      <c r="L82" s="73">
        <v>0</v>
      </c>
      <c r="M82" s="73">
        <v>0</v>
      </c>
      <c r="N82" s="73">
        <v>0</v>
      </c>
      <c r="O82" s="73">
        <v>0</v>
      </c>
      <c r="P82" s="73">
        <v>0</v>
      </c>
      <c r="Q82" s="73">
        <v>0</v>
      </c>
      <c r="R82" s="73">
        <v>0</v>
      </c>
      <c r="S82" s="73">
        <v>0</v>
      </c>
      <c r="T82" s="73">
        <v>13</v>
      </c>
      <c r="U82" s="73">
        <v>23</v>
      </c>
      <c r="V82" s="73">
        <v>0</v>
      </c>
      <c r="W82" s="73">
        <v>61</v>
      </c>
      <c r="X82" s="73">
        <v>0</v>
      </c>
      <c r="Y82" s="73">
        <v>0</v>
      </c>
      <c r="Z82" s="73">
        <v>0</v>
      </c>
      <c r="AA82" s="73">
        <v>0</v>
      </c>
      <c r="AB82" s="73">
        <v>0</v>
      </c>
      <c r="AC82" s="73">
        <v>0</v>
      </c>
      <c r="AD82" s="73">
        <v>0</v>
      </c>
      <c r="AE82" s="73">
        <v>0</v>
      </c>
      <c r="AF82" s="73">
        <v>0</v>
      </c>
      <c r="AG82" s="73">
        <v>0</v>
      </c>
      <c r="AH82" s="73">
        <v>0</v>
      </c>
      <c r="AI82" s="73">
        <v>0</v>
      </c>
      <c r="AJ82" s="73">
        <v>0</v>
      </c>
      <c r="AK82" s="73">
        <v>0</v>
      </c>
      <c r="AL82" s="73">
        <v>0</v>
      </c>
      <c r="AM82" s="73">
        <v>0</v>
      </c>
      <c r="AN82" s="73">
        <v>0</v>
      </c>
      <c r="AO82" s="73">
        <v>0</v>
      </c>
      <c r="AP82" s="73">
        <v>0</v>
      </c>
    </row>
    <row r="83" spans="1:42">
      <c r="A83" s="73">
        <v>0</v>
      </c>
      <c r="B83" s="73">
        <v>0</v>
      </c>
      <c r="C83" s="73">
        <v>0</v>
      </c>
      <c r="D83" s="73">
        <v>0</v>
      </c>
      <c r="E83" s="73">
        <v>0</v>
      </c>
      <c r="F83" s="73">
        <v>0</v>
      </c>
      <c r="G83" s="73">
        <v>0</v>
      </c>
      <c r="H83" s="73">
        <v>0</v>
      </c>
      <c r="I83" s="73">
        <v>0</v>
      </c>
      <c r="J83" s="73">
        <v>0</v>
      </c>
      <c r="K83" s="73">
        <v>0</v>
      </c>
      <c r="L83" s="73">
        <v>0</v>
      </c>
      <c r="M83" s="73">
        <v>0</v>
      </c>
      <c r="N83" s="73">
        <v>0</v>
      </c>
      <c r="O83" s="73">
        <v>0</v>
      </c>
      <c r="P83" s="73">
        <v>0</v>
      </c>
      <c r="Q83" s="73">
        <v>0</v>
      </c>
      <c r="R83" s="73">
        <v>0</v>
      </c>
      <c r="S83" s="73">
        <v>0</v>
      </c>
      <c r="T83" s="73">
        <v>0</v>
      </c>
      <c r="U83" s="73">
        <v>0</v>
      </c>
      <c r="V83" s="73">
        <v>0</v>
      </c>
      <c r="W83" s="73">
        <v>0</v>
      </c>
      <c r="X83" s="73">
        <v>0</v>
      </c>
      <c r="Y83" s="73">
        <v>0</v>
      </c>
      <c r="Z83" s="73">
        <v>0</v>
      </c>
      <c r="AA83" s="73">
        <v>0</v>
      </c>
      <c r="AB83" s="73">
        <v>0</v>
      </c>
      <c r="AC83" s="73">
        <v>0</v>
      </c>
      <c r="AD83" s="73">
        <v>0</v>
      </c>
      <c r="AE83" s="73">
        <v>0</v>
      </c>
      <c r="AF83" s="73">
        <v>0</v>
      </c>
      <c r="AG83" s="73">
        <v>0</v>
      </c>
      <c r="AH83" s="73">
        <v>0</v>
      </c>
      <c r="AI83" s="73">
        <v>0</v>
      </c>
      <c r="AJ83" s="73">
        <v>0</v>
      </c>
      <c r="AK83" s="73">
        <v>0</v>
      </c>
      <c r="AL83" s="73">
        <v>0</v>
      </c>
      <c r="AM83" s="73">
        <v>0</v>
      </c>
      <c r="AN83" s="73">
        <v>0</v>
      </c>
      <c r="AO83" s="73">
        <v>0</v>
      </c>
      <c r="AP83" s="73">
        <v>0</v>
      </c>
    </row>
    <row r="84" spans="1:42" ht="15.75" thickBot="1"/>
    <row r="85" spans="1:42">
      <c r="A85" s="52">
        <v>6</v>
      </c>
      <c r="B85" s="53">
        <v>6</v>
      </c>
      <c r="C85" s="53">
        <v>6</v>
      </c>
      <c r="D85" s="53">
        <v>6</v>
      </c>
      <c r="E85" s="53">
        <v>6</v>
      </c>
      <c r="F85" s="53">
        <v>6</v>
      </c>
      <c r="G85" s="53">
        <v>6</v>
      </c>
      <c r="H85" s="53">
        <v>6</v>
      </c>
      <c r="I85" s="53">
        <v>6</v>
      </c>
      <c r="J85" s="53">
        <v>6</v>
      </c>
      <c r="K85" s="53">
        <v>6</v>
      </c>
      <c r="L85" s="53">
        <v>6</v>
      </c>
      <c r="M85" s="53">
        <v>6</v>
      </c>
      <c r="N85" s="54">
        <v>6</v>
      </c>
      <c r="O85" s="54">
        <v>6</v>
      </c>
      <c r="P85" s="54">
        <v>6</v>
      </c>
      <c r="Q85" s="54">
        <v>6</v>
      </c>
      <c r="R85" s="54">
        <v>6</v>
      </c>
      <c r="S85" s="54">
        <v>6</v>
      </c>
      <c r="T85" s="54">
        <v>6</v>
      </c>
      <c r="U85" s="54">
        <v>6</v>
      </c>
      <c r="V85" s="54">
        <v>5</v>
      </c>
      <c r="W85" s="54">
        <v>5</v>
      </c>
      <c r="X85" s="54">
        <v>5</v>
      </c>
      <c r="Y85" s="54">
        <v>5</v>
      </c>
      <c r="Z85" s="54">
        <v>5</v>
      </c>
      <c r="AA85" s="55">
        <v>6</v>
      </c>
      <c r="AB85" s="55">
        <v>6</v>
      </c>
      <c r="AC85" s="55">
        <v>6</v>
      </c>
      <c r="AD85" s="55">
        <v>6</v>
      </c>
      <c r="AE85" s="55">
        <v>6</v>
      </c>
      <c r="AF85" s="55">
        <v>6</v>
      </c>
      <c r="AG85" s="55">
        <v>6</v>
      </c>
      <c r="AH85" s="55">
        <v>6</v>
      </c>
      <c r="AI85" s="55">
        <v>6</v>
      </c>
      <c r="AJ85" s="55">
        <v>6</v>
      </c>
      <c r="AK85" s="55">
        <v>6</v>
      </c>
      <c r="AL85" s="55">
        <v>6</v>
      </c>
      <c r="AM85" s="55">
        <v>6</v>
      </c>
      <c r="AN85" s="55">
        <v>6</v>
      </c>
      <c r="AO85" s="55">
        <v>6</v>
      </c>
      <c r="AP85" s="56">
        <v>6</v>
      </c>
    </row>
    <row r="86" spans="1:42">
      <c r="A86" s="57">
        <v>6</v>
      </c>
      <c r="B86" s="58">
        <v>6</v>
      </c>
      <c r="C86" s="58">
        <v>6</v>
      </c>
      <c r="D86" s="58">
        <v>6</v>
      </c>
      <c r="E86" s="58">
        <v>6</v>
      </c>
      <c r="F86" s="58">
        <v>6</v>
      </c>
      <c r="G86" s="58">
        <v>6</v>
      </c>
      <c r="H86" s="58">
        <v>6</v>
      </c>
      <c r="I86" s="58">
        <v>6</v>
      </c>
      <c r="J86" s="58">
        <v>6</v>
      </c>
      <c r="K86" s="58">
        <v>5</v>
      </c>
      <c r="L86" s="58">
        <v>5</v>
      </c>
      <c r="M86" s="58">
        <v>5</v>
      </c>
      <c r="N86" s="48">
        <v>5</v>
      </c>
      <c r="O86" s="48">
        <v>5</v>
      </c>
      <c r="P86" s="48">
        <v>5</v>
      </c>
      <c r="Q86" s="48">
        <v>6</v>
      </c>
      <c r="R86" s="48">
        <v>6</v>
      </c>
      <c r="S86" s="48">
        <v>6</v>
      </c>
      <c r="T86" s="48">
        <v>6</v>
      </c>
      <c r="U86" s="48">
        <v>6</v>
      </c>
      <c r="V86" s="48">
        <v>5</v>
      </c>
      <c r="W86" s="48">
        <v>5</v>
      </c>
      <c r="X86" s="48">
        <v>5</v>
      </c>
      <c r="Y86" s="48">
        <v>5</v>
      </c>
      <c r="Z86" s="48">
        <v>5</v>
      </c>
      <c r="AA86" s="59">
        <v>5</v>
      </c>
      <c r="AB86" s="59">
        <v>5</v>
      </c>
      <c r="AC86" s="59">
        <v>5</v>
      </c>
      <c r="AD86" s="59">
        <v>6</v>
      </c>
      <c r="AE86" s="59">
        <v>6</v>
      </c>
      <c r="AF86" s="59">
        <v>6</v>
      </c>
      <c r="AG86" s="59">
        <v>6</v>
      </c>
      <c r="AH86" s="59">
        <v>6</v>
      </c>
      <c r="AI86" s="59">
        <v>6</v>
      </c>
      <c r="AJ86" s="59">
        <v>6</v>
      </c>
      <c r="AK86" s="59">
        <v>6</v>
      </c>
      <c r="AL86" s="59">
        <v>6</v>
      </c>
      <c r="AM86" s="59">
        <v>6</v>
      </c>
      <c r="AN86" s="59">
        <v>6</v>
      </c>
      <c r="AO86" s="59">
        <v>6</v>
      </c>
      <c r="AP86" s="60">
        <v>6</v>
      </c>
    </row>
    <row r="87" spans="1:42">
      <c r="A87" s="57">
        <v>6</v>
      </c>
      <c r="B87" s="58">
        <v>6</v>
      </c>
      <c r="C87" s="58">
        <v>6</v>
      </c>
      <c r="D87" s="58">
        <v>6</v>
      </c>
      <c r="E87" s="58">
        <v>6</v>
      </c>
      <c r="F87" s="58">
        <v>6</v>
      </c>
      <c r="G87" s="58">
        <v>6</v>
      </c>
      <c r="H87" s="58">
        <v>6</v>
      </c>
      <c r="I87" s="58">
        <v>6</v>
      </c>
      <c r="J87" s="58">
        <v>6</v>
      </c>
      <c r="K87" s="58">
        <v>6</v>
      </c>
      <c r="L87" s="58">
        <v>6</v>
      </c>
      <c r="M87" s="58">
        <v>5</v>
      </c>
      <c r="N87" s="48">
        <v>5</v>
      </c>
      <c r="O87" s="48">
        <v>4</v>
      </c>
      <c r="P87" s="48">
        <v>4</v>
      </c>
      <c r="Q87" s="48">
        <v>4</v>
      </c>
      <c r="R87" s="48">
        <v>4</v>
      </c>
      <c r="S87" s="48">
        <v>4</v>
      </c>
      <c r="T87" s="48">
        <v>4</v>
      </c>
      <c r="U87" s="48">
        <v>5</v>
      </c>
      <c r="V87" s="48">
        <v>5</v>
      </c>
      <c r="W87" s="48">
        <v>5</v>
      </c>
      <c r="X87" s="48">
        <v>5</v>
      </c>
      <c r="Y87" s="48">
        <v>5</v>
      </c>
      <c r="Z87" s="48">
        <v>5</v>
      </c>
      <c r="AA87" s="59">
        <v>6</v>
      </c>
      <c r="AB87" s="59">
        <v>6</v>
      </c>
      <c r="AC87" s="59">
        <v>6</v>
      </c>
      <c r="AD87" s="59">
        <v>6</v>
      </c>
      <c r="AE87" s="59">
        <v>6</v>
      </c>
      <c r="AF87" s="59">
        <v>6</v>
      </c>
      <c r="AG87" s="59">
        <v>6</v>
      </c>
      <c r="AH87" s="59">
        <v>6</v>
      </c>
      <c r="AI87" s="59">
        <v>6</v>
      </c>
      <c r="AJ87" s="59">
        <v>6</v>
      </c>
      <c r="AK87" s="59">
        <v>6</v>
      </c>
      <c r="AL87" s="59">
        <v>6</v>
      </c>
      <c r="AM87" s="59">
        <v>6</v>
      </c>
      <c r="AN87" s="59">
        <v>6</v>
      </c>
      <c r="AO87" s="59">
        <v>6</v>
      </c>
      <c r="AP87" s="60">
        <v>6</v>
      </c>
    </row>
    <row r="88" spans="1:42">
      <c r="A88" s="57">
        <v>6</v>
      </c>
      <c r="B88" s="58">
        <v>6</v>
      </c>
      <c r="C88" s="58">
        <v>6</v>
      </c>
      <c r="D88" s="58">
        <v>6</v>
      </c>
      <c r="E88" s="58">
        <v>6</v>
      </c>
      <c r="F88" s="58">
        <v>5</v>
      </c>
      <c r="G88" s="58">
        <v>5</v>
      </c>
      <c r="H88" s="58">
        <v>5</v>
      </c>
      <c r="I88" s="58">
        <v>5</v>
      </c>
      <c r="J88" s="58">
        <v>5</v>
      </c>
      <c r="K88" s="58">
        <v>5</v>
      </c>
      <c r="L88" s="58">
        <v>5</v>
      </c>
      <c r="M88" s="58">
        <v>5</v>
      </c>
      <c r="N88" s="48">
        <v>5</v>
      </c>
      <c r="O88" s="48">
        <v>5</v>
      </c>
      <c r="P88" s="48">
        <v>5</v>
      </c>
      <c r="Q88" s="48">
        <v>5</v>
      </c>
      <c r="R88" s="48">
        <v>4</v>
      </c>
      <c r="S88" s="48">
        <v>4</v>
      </c>
      <c r="T88" s="48">
        <v>4</v>
      </c>
      <c r="U88" s="48">
        <v>4</v>
      </c>
      <c r="V88" s="48">
        <v>4</v>
      </c>
      <c r="W88" s="48">
        <v>4</v>
      </c>
      <c r="X88" s="48">
        <v>4</v>
      </c>
      <c r="Y88" s="48">
        <v>4</v>
      </c>
      <c r="Z88" s="48">
        <v>4</v>
      </c>
      <c r="AA88" s="59">
        <v>5</v>
      </c>
      <c r="AB88" s="59">
        <v>5</v>
      </c>
      <c r="AC88" s="59">
        <v>5</v>
      </c>
      <c r="AD88" s="59">
        <v>5</v>
      </c>
      <c r="AE88" s="59">
        <v>5</v>
      </c>
      <c r="AF88" s="59">
        <v>5</v>
      </c>
      <c r="AG88" s="59">
        <v>5</v>
      </c>
      <c r="AH88" s="59">
        <v>5</v>
      </c>
      <c r="AI88" s="59">
        <v>5</v>
      </c>
      <c r="AJ88" s="59">
        <v>6</v>
      </c>
      <c r="AK88" s="59">
        <v>6</v>
      </c>
      <c r="AL88" s="59">
        <v>6</v>
      </c>
      <c r="AM88" s="59">
        <v>6</v>
      </c>
      <c r="AN88" s="59">
        <v>6</v>
      </c>
      <c r="AO88" s="59">
        <v>6</v>
      </c>
      <c r="AP88" s="60">
        <v>6</v>
      </c>
    </row>
    <row r="89" spans="1:42">
      <c r="A89" s="57">
        <v>6</v>
      </c>
      <c r="B89" s="58">
        <v>6</v>
      </c>
      <c r="C89" s="58">
        <v>6</v>
      </c>
      <c r="D89" s="58">
        <v>6</v>
      </c>
      <c r="E89" s="58">
        <v>6</v>
      </c>
      <c r="F89" s="58">
        <v>5</v>
      </c>
      <c r="G89" s="58">
        <v>6</v>
      </c>
      <c r="H89" s="58">
        <v>6</v>
      </c>
      <c r="I89" s="58">
        <v>6</v>
      </c>
      <c r="J89" s="58">
        <v>6</v>
      </c>
      <c r="K89" s="58">
        <v>5</v>
      </c>
      <c r="L89" s="58">
        <v>5</v>
      </c>
      <c r="M89" s="58">
        <v>5</v>
      </c>
      <c r="N89" s="48">
        <v>5</v>
      </c>
      <c r="O89" s="48">
        <v>5</v>
      </c>
      <c r="P89" s="48">
        <v>5</v>
      </c>
      <c r="Q89" s="48">
        <v>4</v>
      </c>
      <c r="R89" s="48">
        <v>2</v>
      </c>
      <c r="S89" s="48">
        <v>3</v>
      </c>
      <c r="T89" s="48">
        <v>3</v>
      </c>
      <c r="U89" s="48">
        <v>3</v>
      </c>
      <c r="V89" s="48">
        <v>2</v>
      </c>
      <c r="W89" s="48">
        <v>3</v>
      </c>
      <c r="X89" s="48">
        <v>3</v>
      </c>
      <c r="Y89" s="48">
        <v>4</v>
      </c>
      <c r="Z89" s="48">
        <v>5</v>
      </c>
      <c r="AA89" s="59">
        <v>5</v>
      </c>
      <c r="AB89" s="59">
        <v>5</v>
      </c>
      <c r="AC89" s="59">
        <v>5</v>
      </c>
      <c r="AD89" s="59">
        <v>5</v>
      </c>
      <c r="AE89" s="59">
        <v>5</v>
      </c>
      <c r="AF89" s="59">
        <v>5</v>
      </c>
      <c r="AG89" s="59">
        <v>5</v>
      </c>
      <c r="AH89" s="59">
        <v>5</v>
      </c>
      <c r="AI89" s="59">
        <v>5</v>
      </c>
      <c r="AJ89" s="59">
        <v>6</v>
      </c>
      <c r="AK89" s="59">
        <v>6</v>
      </c>
      <c r="AL89" s="59">
        <v>6</v>
      </c>
      <c r="AM89" s="59">
        <v>6</v>
      </c>
      <c r="AN89" s="59">
        <v>6</v>
      </c>
      <c r="AO89" s="59">
        <v>6</v>
      </c>
      <c r="AP89" s="60">
        <v>6</v>
      </c>
    </row>
    <row r="90" spans="1:42">
      <c r="A90" s="57">
        <v>6</v>
      </c>
      <c r="B90" s="58">
        <v>6</v>
      </c>
      <c r="C90" s="58">
        <v>6</v>
      </c>
      <c r="D90" s="58">
        <v>6</v>
      </c>
      <c r="E90" s="58">
        <v>6</v>
      </c>
      <c r="F90" s="58">
        <v>5</v>
      </c>
      <c r="G90" s="58">
        <v>5</v>
      </c>
      <c r="H90" s="58">
        <v>5</v>
      </c>
      <c r="I90" s="58">
        <v>5</v>
      </c>
      <c r="J90" s="58">
        <v>5</v>
      </c>
      <c r="K90" s="58">
        <v>5</v>
      </c>
      <c r="L90" s="58">
        <v>5</v>
      </c>
      <c r="M90" s="58">
        <v>5</v>
      </c>
      <c r="N90" s="61">
        <v>5</v>
      </c>
      <c r="O90" s="61">
        <v>5</v>
      </c>
      <c r="P90" s="61">
        <v>4</v>
      </c>
      <c r="Q90" s="61">
        <v>3</v>
      </c>
      <c r="R90" s="61">
        <v>2</v>
      </c>
      <c r="S90" s="61">
        <v>2</v>
      </c>
      <c r="T90" s="61">
        <v>2</v>
      </c>
      <c r="U90" s="61">
        <v>3</v>
      </c>
      <c r="V90" s="61">
        <v>2</v>
      </c>
      <c r="W90" s="61">
        <v>2</v>
      </c>
      <c r="X90" s="61">
        <v>3</v>
      </c>
      <c r="Y90" s="61">
        <v>4</v>
      </c>
      <c r="Z90" s="61">
        <v>5</v>
      </c>
      <c r="AA90" s="59">
        <v>4</v>
      </c>
      <c r="AB90" s="59">
        <v>5</v>
      </c>
      <c r="AC90" s="59">
        <v>5</v>
      </c>
      <c r="AD90" s="59">
        <v>5</v>
      </c>
      <c r="AE90" s="59">
        <v>5</v>
      </c>
      <c r="AF90" s="59">
        <v>5</v>
      </c>
      <c r="AG90" s="59">
        <v>5</v>
      </c>
      <c r="AH90" s="59">
        <v>5</v>
      </c>
      <c r="AI90" s="59">
        <v>5</v>
      </c>
      <c r="AJ90" s="59">
        <v>6</v>
      </c>
      <c r="AK90" s="59">
        <v>6</v>
      </c>
      <c r="AL90" s="59">
        <v>6</v>
      </c>
      <c r="AM90" s="59">
        <v>6</v>
      </c>
      <c r="AN90" s="59">
        <v>6</v>
      </c>
      <c r="AO90" s="59">
        <v>6</v>
      </c>
      <c r="AP90" s="60">
        <v>6</v>
      </c>
    </row>
    <row r="91" spans="1:42" ht="15.75" thickBot="1">
      <c r="A91" s="62">
        <v>6</v>
      </c>
      <c r="B91" s="63">
        <v>6</v>
      </c>
      <c r="C91" s="63">
        <v>6</v>
      </c>
      <c r="D91" s="63">
        <v>6</v>
      </c>
      <c r="E91" s="63">
        <v>6</v>
      </c>
      <c r="F91" s="63">
        <v>5</v>
      </c>
      <c r="G91" s="63">
        <v>5</v>
      </c>
      <c r="H91" s="63">
        <v>5</v>
      </c>
      <c r="I91" s="63">
        <v>5</v>
      </c>
      <c r="J91" s="63">
        <v>5</v>
      </c>
      <c r="K91" s="63">
        <v>5</v>
      </c>
      <c r="L91" s="63">
        <v>5</v>
      </c>
      <c r="M91" s="63">
        <v>5</v>
      </c>
      <c r="N91" s="61">
        <v>4</v>
      </c>
      <c r="O91" s="61">
        <v>4</v>
      </c>
      <c r="P91" s="61">
        <v>4</v>
      </c>
      <c r="Q91" s="61">
        <v>3</v>
      </c>
      <c r="R91" s="61">
        <v>2</v>
      </c>
      <c r="S91" s="61">
        <v>1</v>
      </c>
      <c r="T91" s="61">
        <v>2</v>
      </c>
      <c r="U91" s="61">
        <v>1</v>
      </c>
      <c r="V91" s="61">
        <v>1</v>
      </c>
      <c r="W91" s="61">
        <v>1</v>
      </c>
      <c r="X91" s="61">
        <v>2</v>
      </c>
      <c r="Y91" s="61">
        <v>2</v>
      </c>
      <c r="Z91" s="61">
        <v>3</v>
      </c>
      <c r="AA91" s="59">
        <v>4</v>
      </c>
      <c r="AB91" s="59">
        <v>4</v>
      </c>
      <c r="AC91" s="59">
        <v>5</v>
      </c>
      <c r="AD91" s="59">
        <v>4</v>
      </c>
      <c r="AE91" s="59">
        <v>5</v>
      </c>
      <c r="AF91" s="59">
        <v>5</v>
      </c>
      <c r="AG91" s="59">
        <v>5</v>
      </c>
      <c r="AH91" s="59">
        <v>5</v>
      </c>
      <c r="AI91" s="59">
        <v>5</v>
      </c>
      <c r="AJ91" s="59">
        <v>6</v>
      </c>
      <c r="AK91" s="59">
        <v>6</v>
      </c>
      <c r="AL91" s="59">
        <v>6</v>
      </c>
      <c r="AM91" s="59">
        <v>6</v>
      </c>
      <c r="AN91" s="59">
        <v>6</v>
      </c>
      <c r="AO91" s="59">
        <v>6</v>
      </c>
      <c r="AP91" s="60">
        <v>6</v>
      </c>
    </row>
    <row r="92" spans="1:42" ht="15.75" thickBot="1">
      <c r="A92" s="62">
        <v>6</v>
      </c>
      <c r="B92" s="63">
        <v>6</v>
      </c>
      <c r="C92" s="63">
        <v>6</v>
      </c>
      <c r="D92" s="63">
        <v>6</v>
      </c>
      <c r="E92" s="63">
        <v>6</v>
      </c>
      <c r="F92" s="63">
        <v>5</v>
      </c>
      <c r="G92" s="63">
        <v>6</v>
      </c>
      <c r="H92" s="63">
        <v>6</v>
      </c>
      <c r="I92" s="63">
        <v>6</v>
      </c>
      <c r="J92" s="63">
        <v>6</v>
      </c>
      <c r="K92" s="63">
        <v>5</v>
      </c>
      <c r="L92" s="63">
        <v>5</v>
      </c>
      <c r="M92" s="63">
        <v>5</v>
      </c>
      <c r="N92" s="61">
        <v>4</v>
      </c>
      <c r="O92" s="61">
        <v>4</v>
      </c>
      <c r="P92" s="61">
        <v>3</v>
      </c>
      <c r="Q92" s="61">
        <v>3</v>
      </c>
      <c r="R92" s="61">
        <v>2</v>
      </c>
      <c r="S92" s="61">
        <v>1</v>
      </c>
      <c r="T92" s="61">
        <v>1</v>
      </c>
      <c r="U92" s="64">
        <v>1</v>
      </c>
      <c r="V92" s="61">
        <v>2</v>
      </c>
      <c r="W92" s="61">
        <v>2</v>
      </c>
      <c r="X92" s="61">
        <v>2</v>
      </c>
      <c r="Y92" s="61">
        <v>3</v>
      </c>
      <c r="Z92" s="61">
        <v>3</v>
      </c>
      <c r="AA92" s="59">
        <v>4</v>
      </c>
      <c r="AB92" s="59">
        <v>4</v>
      </c>
      <c r="AC92" s="59">
        <v>4</v>
      </c>
      <c r="AD92" s="59">
        <v>6</v>
      </c>
      <c r="AE92" s="59">
        <v>6</v>
      </c>
      <c r="AF92" s="59">
        <v>6</v>
      </c>
      <c r="AG92" s="59">
        <v>6</v>
      </c>
      <c r="AH92" s="59">
        <v>5</v>
      </c>
      <c r="AI92" s="59">
        <v>5</v>
      </c>
      <c r="AJ92" s="59">
        <v>5</v>
      </c>
      <c r="AK92" s="59">
        <v>5</v>
      </c>
      <c r="AL92" s="59">
        <v>6</v>
      </c>
      <c r="AM92" s="59">
        <v>6</v>
      </c>
      <c r="AN92" s="59">
        <v>6</v>
      </c>
      <c r="AO92" s="59">
        <v>6</v>
      </c>
      <c r="AP92" s="60">
        <v>6</v>
      </c>
    </row>
    <row r="93" spans="1:42">
      <c r="A93" s="62">
        <v>6</v>
      </c>
      <c r="B93" s="63">
        <v>6</v>
      </c>
      <c r="C93" s="63">
        <v>6</v>
      </c>
      <c r="D93" s="63">
        <v>6</v>
      </c>
      <c r="E93" s="63">
        <v>6</v>
      </c>
      <c r="F93" s="63">
        <v>5</v>
      </c>
      <c r="G93" s="63">
        <v>6</v>
      </c>
      <c r="H93" s="63">
        <v>6</v>
      </c>
      <c r="I93" s="63">
        <v>6</v>
      </c>
      <c r="J93" s="63">
        <v>6</v>
      </c>
      <c r="K93" s="63">
        <v>5</v>
      </c>
      <c r="L93" s="63">
        <v>5</v>
      </c>
      <c r="M93" s="63">
        <v>5</v>
      </c>
      <c r="N93" s="65">
        <v>4</v>
      </c>
      <c r="O93" s="65">
        <v>4</v>
      </c>
      <c r="P93" s="65">
        <v>4</v>
      </c>
      <c r="Q93" s="65">
        <v>2</v>
      </c>
      <c r="R93" s="63">
        <v>2</v>
      </c>
      <c r="S93" s="63">
        <v>2</v>
      </c>
      <c r="T93" s="63">
        <v>2</v>
      </c>
      <c r="U93" s="63">
        <v>3</v>
      </c>
      <c r="V93" s="63">
        <v>3</v>
      </c>
      <c r="W93" s="66">
        <v>1</v>
      </c>
      <c r="X93" s="66">
        <v>1</v>
      </c>
      <c r="Y93" s="66">
        <v>1</v>
      </c>
      <c r="Z93" s="66">
        <v>1</v>
      </c>
      <c r="AA93" s="63">
        <v>4</v>
      </c>
      <c r="AB93" s="63">
        <v>4</v>
      </c>
      <c r="AC93" s="63">
        <v>4</v>
      </c>
      <c r="AD93" s="63">
        <v>4</v>
      </c>
      <c r="AE93" s="63">
        <v>4</v>
      </c>
      <c r="AF93" s="63">
        <v>4</v>
      </c>
      <c r="AG93" s="63">
        <v>4</v>
      </c>
      <c r="AH93" s="63">
        <v>5</v>
      </c>
      <c r="AI93" s="63">
        <v>5</v>
      </c>
      <c r="AJ93" s="63">
        <v>5</v>
      </c>
      <c r="AK93" s="63">
        <v>5</v>
      </c>
      <c r="AL93" s="63">
        <v>5</v>
      </c>
      <c r="AM93" s="63">
        <v>5</v>
      </c>
      <c r="AN93" s="63">
        <v>5</v>
      </c>
      <c r="AO93" s="63">
        <v>5</v>
      </c>
      <c r="AP93" s="67">
        <v>5</v>
      </c>
    </row>
    <row r="94" spans="1:42" ht="15.75" thickBot="1">
      <c r="A94" s="68">
        <v>6</v>
      </c>
      <c r="B94" s="69">
        <v>6</v>
      </c>
      <c r="C94" s="69">
        <v>6</v>
      </c>
      <c r="D94" s="69">
        <v>6</v>
      </c>
      <c r="E94" s="69">
        <v>6</v>
      </c>
      <c r="F94" s="69">
        <v>5</v>
      </c>
      <c r="G94" s="69">
        <v>6</v>
      </c>
      <c r="H94" s="69">
        <v>6</v>
      </c>
      <c r="I94" s="69">
        <v>6</v>
      </c>
      <c r="J94" s="69">
        <v>6</v>
      </c>
      <c r="K94" s="69">
        <v>5</v>
      </c>
      <c r="L94" s="69">
        <v>5</v>
      </c>
      <c r="M94" s="69">
        <v>5</v>
      </c>
      <c r="N94" s="70">
        <v>5</v>
      </c>
      <c r="O94" s="70">
        <v>5</v>
      </c>
      <c r="P94" s="70">
        <v>5</v>
      </c>
      <c r="Q94" s="70">
        <v>5</v>
      </c>
      <c r="R94" s="69">
        <v>5</v>
      </c>
      <c r="S94" s="69">
        <v>5</v>
      </c>
      <c r="T94" s="69">
        <v>5</v>
      </c>
      <c r="U94" s="69">
        <v>5</v>
      </c>
      <c r="V94" s="69">
        <v>5</v>
      </c>
      <c r="W94" s="71">
        <v>2</v>
      </c>
      <c r="X94" s="71">
        <v>2</v>
      </c>
      <c r="Y94" s="71">
        <v>2</v>
      </c>
      <c r="Z94" s="71">
        <v>2</v>
      </c>
      <c r="AA94" s="69">
        <v>6</v>
      </c>
      <c r="AB94" s="69">
        <v>6</v>
      </c>
      <c r="AC94" s="69">
        <v>6</v>
      </c>
      <c r="AD94" s="69">
        <v>6</v>
      </c>
      <c r="AE94" s="69">
        <v>6</v>
      </c>
      <c r="AF94" s="69">
        <v>6</v>
      </c>
      <c r="AG94" s="69">
        <v>6</v>
      </c>
      <c r="AH94" s="69">
        <v>6</v>
      </c>
      <c r="AI94" s="69">
        <v>6</v>
      </c>
      <c r="AJ94" s="69">
        <v>6</v>
      </c>
      <c r="AK94" s="69">
        <v>6</v>
      </c>
      <c r="AL94" s="69">
        <v>6</v>
      </c>
      <c r="AM94" s="69">
        <v>6</v>
      </c>
      <c r="AN94" s="69">
        <v>6</v>
      </c>
      <c r="AO94" s="69">
        <v>6</v>
      </c>
      <c r="AP94" s="72">
        <v>6</v>
      </c>
    </row>
    <row r="95" spans="1:42">
      <c r="A95" s="73">
        <v>0</v>
      </c>
      <c r="B95" s="73">
        <v>0</v>
      </c>
      <c r="C95" s="73">
        <v>0</v>
      </c>
      <c r="D95" s="73">
        <v>0</v>
      </c>
      <c r="E95" s="73">
        <v>0</v>
      </c>
      <c r="F95" s="73">
        <v>0</v>
      </c>
      <c r="G95" s="73">
        <v>0</v>
      </c>
      <c r="H95" s="73">
        <v>0</v>
      </c>
      <c r="I95" s="73">
        <v>0</v>
      </c>
      <c r="J95" s="73">
        <v>0</v>
      </c>
      <c r="K95" s="73">
        <v>0</v>
      </c>
      <c r="L95" s="73">
        <v>0</v>
      </c>
      <c r="M95" s="73">
        <v>0</v>
      </c>
      <c r="N95" s="73">
        <v>0</v>
      </c>
      <c r="O95" s="73">
        <v>0</v>
      </c>
      <c r="P95" s="73">
        <v>0</v>
      </c>
      <c r="Q95" s="73">
        <v>0</v>
      </c>
      <c r="R95" s="73">
        <v>0</v>
      </c>
      <c r="S95" s="73">
        <v>0</v>
      </c>
      <c r="T95" s="73">
        <v>0</v>
      </c>
      <c r="U95" s="73">
        <v>0</v>
      </c>
      <c r="V95" s="73">
        <v>0</v>
      </c>
      <c r="W95" s="73">
        <v>0</v>
      </c>
      <c r="X95" s="73">
        <v>0</v>
      </c>
      <c r="Y95" s="73">
        <v>0</v>
      </c>
      <c r="Z95" s="73">
        <v>0</v>
      </c>
      <c r="AA95" s="73">
        <v>0</v>
      </c>
      <c r="AB95" s="73">
        <v>0</v>
      </c>
      <c r="AC95" s="73">
        <v>0</v>
      </c>
      <c r="AD95" s="73">
        <v>0</v>
      </c>
      <c r="AE95" s="73">
        <v>0</v>
      </c>
      <c r="AF95" s="73">
        <v>0</v>
      </c>
      <c r="AG95" s="73">
        <v>0</v>
      </c>
      <c r="AH95" s="73">
        <v>0</v>
      </c>
      <c r="AI95" s="73">
        <v>0</v>
      </c>
      <c r="AJ95" s="73">
        <v>0</v>
      </c>
      <c r="AK95" s="73">
        <v>0</v>
      </c>
      <c r="AL95" s="73">
        <v>0</v>
      </c>
      <c r="AM95" s="73">
        <v>0</v>
      </c>
      <c r="AN95" s="73">
        <v>0</v>
      </c>
      <c r="AO95" s="73">
        <v>0</v>
      </c>
      <c r="AP95" s="73">
        <v>0</v>
      </c>
    </row>
    <row r="96" spans="1:42">
      <c r="A96" s="73">
        <v>0</v>
      </c>
      <c r="B96" s="73">
        <v>0</v>
      </c>
      <c r="C96" s="73">
        <v>0</v>
      </c>
      <c r="D96" s="73">
        <v>0</v>
      </c>
      <c r="E96" s="73">
        <v>0</v>
      </c>
      <c r="F96" s="73">
        <v>0</v>
      </c>
      <c r="G96" s="73">
        <v>0</v>
      </c>
      <c r="H96" s="73">
        <v>0</v>
      </c>
      <c r="I96" s="73">
        <v>0</v>
      </c>
      <c r="J96" s="73">
        <v>0</v>
      </c>
      <c r="K96" s="73">
        <v>0</v>
      </c>
      <c r="L96" s="73">
        <v>0</v>
      </c>
      <c r="M96" s="73">
        <v>0</v>
      </c>
      <c r="N96" s="73">
        <v>0</v>
      </c>
      <c r="O96" s="73">
        <v>0</v>
      </c>
      <c r="P96" s="73">
        <v>0</v>
      </c>
      <c r="Q96" s="73">
        <v>0</v>
      </c>
      <c r="R96" s="73">
        <v>0</v>
      </c>
      <c r="S96" s="73">
        <v>0</v>
      </c>
      <c r="T96" s="73">
        <v>0</v>
      </c>
      <c r="U96" s="73">
        <v>0</v>
      </c>
      <c r="V96" s="73">
        <v>0</v>
      </c>
      <c r="W96" s="73">
        <v>0</v>
      </c>
      <c r="X96" s="73">
        <v>0</v>
      </c>
      <c r="Y96" s="73">
        <v>0</v>
      </c>
      <c r="Z96" s="73">
        <v>0</v>
      </c>
      <c r="AA96" s="73">
        <v>0</v>
      </c>
      <c r="AB96" s="73">
        <v>0</v>
      </c>
      <c r="AC96" s="73">
        <v>0</v>
      </c>
      <c r="AD96" s="73">
        <v>0</v>
      </c>
      <c r="AE96" s="73">
        <v>0</v>
      </c>
      <c r="AF96" s="73">
        <v>0</v>
      </c>
      <c r="AG96" s="73">
        <v>0</v>
      </c>
      <c r="AH96" s="73">
        <v>0</v>
      </c>
      <c r="AI96" s="73">
        <v>0</v>
      </c>
      <c r="AJ96" s="73">
        <v>0</v>
      </c>
      <c r="AK96" s="73">
        <v>0</v>
      </c>
      <c r="AL96" s="73">
        <v>0</v>
      </c>
      <c r="AM96" s="73">
        <v>0</v>
      </c>
      <c r="AN96" s="73">
        <v>0</v>
      </c>
      <c r="AO96" s="73">
        <v>0</v>
      </c>
      <c r="AP96" s="73">
        <v>0</v>
      </c>
    </row>
    <row r="97" spans="1:42">
      <c r="A97" s="73">
        <v>0</v>
      </c>
      <c r="B97" s="73">
        <v>0</v>
      </c>
      <c r="C97" s="73">
        <v>0</v>
      </c>
      <c r="D97" s="73">
        <v>0</v>
      </c>
      <c r="E97" s="73">
        <v>0</v>
      </c>
      <c r="F97" s="73">
        <v>0</v>
      </c>
      <c r="G97" s="73">
        <v>0</v>
      </c>
      <c r="H97" s="73">
        <v>0</v>
      </c>
      <c r="I97" s="73">
        <v>0</v>
      </c>
      <c r="J97" s="73">
        <v>0</v>
      </c>
      <c r="K97" s="73">
        <v>0</v>
      </c>
      <c r="L97" s="73">
        <v>0</v>
      </c>
      <c r="M97" s="73">
        <v>0</v>
      </c>
      <c r="N97" s="73">
        <v>0</v>
      </c>
      <c r="O97" s="73">
        <v>0</v>
      </c>
      <c r="P97" s="73">
        <v>0</v>
      </c>
      <c r="Q97" s="73">
        <v>0</v>
      </c>
      <c r="R97" s="73">
        <v>0</v>
      </c>
      <c r="S97" s="73">
        <v>0</v>
      </c>
      <c r="T97" s="73">
        <v>0</v>
      </c>
      <c r="U97" s="73">
        <v>0</v>
      </c>
      <c r="V97" s="73">
        <v>0</v>
      </c>
      <c r="W97" s="73">
        <v>0</v>
      </c>
      <c r="X97" s="73">
        <v>0</v>
      </c>
      <c r="Y97" s="73">
        <v>0</v>
      </c>
      <c r="Z97" s="73">
        <v>0</v>
      </c>
      <c r="AA97" s="73">
        <v>0</v>
      </c>
      <c r="AB97" s="73">
        <v>0</v>
      </c>
      <c r="AC97" s="73">
        <v>0</v>
      </c>
      <c r="AD97" s="73">
        <v>0</v>
      </c>
      <c r="AE97" s="73">
        <v>0</v>
      </c>
      <c r="AF97" s="73">
        <v>0</v>
      </c>
      <c r="AG97" s="73">
        <v>0</v>
      </c>
      <c r="AH97" s="73">
        <v>0</v>
      </c>
      <c r="AI97" s="73">
        <v>0</v>
      </c>
      <c r="AJ97" s="73">
        <v>0</v>
      </c>
      <c r="AK97" s="73">
        <v>0</v>
      </c>
      <c r="AL97" s="73">
        <v>0</v>
      </c>
      <c r="AM97" s="73">
        <v>0</v>
      </c>
      <c r="AN97" s="73">
        <v>0</v>
      </c>
      <c r="AO97" s="73">
        <v>0</v>
      </c>
      <c r="AP97" s="73">
        <v>0</v>
      </c>
    </row>
    <row r="98" spans="1:42">
      <c r="A98" s="73">
        <v>0</v>
      </c>
      <c r="B98" s="73">
        <v>0</v>
      </c>
      <c r="C98" s="73">
        <v>0</v>
      </c>
      <c r="D98" s="73">
        <v>0</v>
      </c>
      <c r="E98" s="73">
        <v>0</v>
      </c>
      <c r="F98" s="73">
        <v>0</v>
      </c>
      <c r="G98" s="73">
        <v>0</v>
      </c>
      <c r="H98" s="73">
        <v>0</v>
      </c>
      <c r="I98" s="73">
        <v>0</v>
      </c>
      <c r="J98" s="73">
        <v>0</v>
      </c>
      <c r="K98" s="73">
        <v>0</v>
      </c>
      <c r="L98" s="73">
        <v>0</v>
      </c>
      <c r="M98" s="73">
        <v>0</v>
      </c>
      <c r="N98" s="73">
        <v>0</v>
      </c>
      <c r="O98" s="73">
        <v>0</v>
      </c>
      <c r="P98" s="73">
        <v>0</v>
      </c>
      <c r="Q98" s="73">
        <v>0</v>
      </c>
      <c r="R98" s="73">
        <v>0</v>
      </c>
      <c r="S98" s="73">
        <v>0</v>
      </c>
      <c r="T98" s="73">
        <v>0</v>
      </c>
      <c r="U98" s="73">
        <v>0</v>
      </c>
      <c r="V98" s="73">
        <v>0</v>
      </c>
      <c r="W98" s="73">
        <v>0</v>
      </c>
      <c r="X98" s="73">
        <v>0</v>
      </c>
      <c r="Y98" s="73">
        <v>0</v>
      </c>
      <c r="Z98" s="73">
        <v>0</v>
      </c>
      <c r="AA98" s="73">
        <v>0</v>
      </c>
      <c r="AB98" s="73">
        <v>0</v>
      </c>
      <c r="AC98" s="73">
        <v>0</v>
      </c>
      <c r="AD98" s="73">
        <v>0</v>
      </c>
      <c r="AE98" s="73">
        <v>0</v>
      </c>
      <c r="AF98" s="73">
        <v>0</v>
      </c>
      <c r="AG98" s="73">
        <v>0</v>
      </c>
      <c r="AH98" s="73">
        <v>0</v>
      </c>
      <c r="AI98" s="73">
        <v>0</v>
      </c>
      <c r="AJ98" s="73">
        <v>0</v>
      </c>
      <c r="AK98" s="73">
        <v>0</v>
      </c>
      <c r="AL98" s="73">
        <v>0</v>
      </c>
      <c r="AM98" s="73">
        <v>0</v>
      </c>
      <c r="AN98" s="73">
        <v>0</v>
      </c>
      <c r="AO98" s="73">
        <v>0</v>
      </c>
      <c r="AP98" s="73">
        <v>0</v>
      </c>
    </row>
    <row r="99" spans="1:42">
      <c r="A99" s="73">
        <v>0</v>
      </c>
      <c r="B99" s="73">
        <v>0</v>
      </c>
      <c r="C99" s="73">
        <v>0</v>
      </c>
      <c r="D99" s="73">
        <v>0</v>
      </c>
      <c r="E99" s="73">
        <v>0</v>
      </c>
      <c r="F99" s="73">
        <v>0</v>
      </c>
      <c r="G99" s="73">
        <v>0</v>
      </c>
      <c r="H99" s="73">
        <v>0</v>
      </c>
      <c r="I99" s="73">
        <v>0</v>
      </c>
      <c r="J99" s="73">
        <v>0</v>
      </c>
      <c r="K99" s="73">
        <v>0</v>
      </c>
      <c r="L99" s="73">
        <v>0</v>
      </c>
      <c r="M99" s="73">
        <v>0</v>
      </c>
      <c r="N99" s="73">
        <v>0</v>
      </c>
      <c r="O99" s="73">
        <v>0</v>
      </c>
      <c r="P99" s="73">
        <v>0</v>
      </c>
      <c r="Q99" s="73">
        <v>0</v>
      </c>
      <c r="R99" s="73">
        <v>0</v>
      </c>
      <c r="S99" s="73">
        <v>0</v>
      </c>
      <c r="T99" s="73">
        <v>32</v>
      </c>
      <c r="U99" s="73">
        <v>0</v>
      </c>
      <c r="V99" s="73">
        <v>51</v>
      </c>
      <c r="W99" s="73">
        <v>0</v>
      </c>
      <c r="X99" s="73">
        <v>0</v>
      </c>
      <c r="Y99" s="73">
        <v>12</v>
      </c>
      <c r="Z99" s="73">
        <v>0</v>
      </c>
      <c r="AA99" s="73">
        <v>0</v>
      </c>
      <c r="AB99" s="73">
        <v>0</v>
      </c>
      <c r="AC99" s="73">
        <v>0</v>
      </c>
      <c r="AD99" s="73">
        <v>0</v>
      </c>
      <c r="AE99" s="73">
        <v>0</v>
      </c>
      <c r="AF99" s="73">
        <v>0</v>
      </c>
      <c r="AG99" s="73">
        <v>0</v>
      </c>
      <c r="AH99" s="73">
        <v>0</v>
      </c>
      <c r="AI99" s="73">
        <v>0</v>
      </c>
      <c r="AJ99" s="73">
        <v>0</v>
      </c>
      <c r="AK99" s="73">
        <v>0</v>
      </c>
      <c r="AL99" s="73">
        <v>0</v>
      </c>
      <c r="AM99" s="73">
        <v>0</v>
      </c>
      <c r="AN99" s="73">
        <v>0</v>
      </c>
      <c r="AO99" s="73">
        <v>0</v>
      </c>
      <c r="AP99" s="73">
        <v>0</v>
      </c>
    </row>
    <row r="100" spans="1:42">
      <c r="A100" s="73">
        <v>0</v>
      </c>
      <c r="B100" s="73">
        <v>0</v>
      </c>
      <c r="C100" s="73">
        <v>0</v>
      </c>
      <c r="D100" s="73">
        <v>0</v>
      </c>
      <c r="E100" s="73">
        <v>0</v>
      </c>
      <c r="F100" s="73">
        <v>0</v>
      </c>
      <c r="G100" s="73">
        <v>0</v>
      </c>
      <c r="H100" s="73">
        <v>0</v>
      </c>
      <c r="I100" s="73">
        <v>0</v>
      </c>
      <c r="J100" s="73">
        <v>0</v>
      </c>
      <c r="K100" s="73">
        <v>0</v>
      </c>
      <c r="L100" s="73">
        <v>0</v>
      </c>
      <c r="M100" s="73">
        <v>0</v>
      </c>
      <c r="N100" s="73">
        <v>0</v>
      </c>
      <c r="O100" s="73">
        <v>0</v>
      </c>
      <c r="P100" s="73">
        <v>0</v>
      </c>
      <c r="Q100" s="73">
        <v>41</v>
      </c>
      <c r="R100" s="73">
        <v>0</v>
      </c>
      <c r="S100" s="73">
        <v>31</v>
      </c>
      <c r="T100" s="73">
        <v>0</v>
      </c>
      <c r="U100" s="73">
        <v>0</v>
      </c>
      <c r="V100" s="73">
        <v>41</v>
      </c>
      <c r="W100" s="73">
        <v>31</v>
      </c>
      <c r="X100" s="73">
        <v>13</v>
      </c>
      <c r="Y100" s="73">
        <v>0</v>
      </c>
      <c r="Z100" s="73">
        <v>0</v>
      </c>
      <c r="AA100" s="73">
        <v>0</v>
      </c>
      <c r="AB100" s="73">
        <v>0</v>
      </c>
      <c r="AC100" s="73">
        <v>0</v>
      </c>
      <c r="AD100" s="73">
        <v>0</v>
      </c>
      <c r="AE100" s="73">
        <v>0</v>
      </c>
      <c r="AF100" s="73">
        <v>0</v>
      </c>
      <c r="AG100" s="73">
        <v>0</v>
      </c>
      <c r="AH100" s="73">
        <v>0</v>
      </c>
      <c r="AI100" s="73">
        <v>0</v>
      </c>
      <c r="AJ100" s="73">
        <v>0</v>
      </c>
      <c r="AK100" s="73">
        <v>0</v>
      </c>
      <c r="AL100" s="73">
        <v>0</v>
      </c>
      <c r="AM100" s="73">
        <v>0</v>
      </c>
      <c r="AN100" s="73">
        <v>0</v>
      </c>
      <c r="AO100" s="73">
        <v>0</v>
      </c>
      <c r="AP100" s="73">
        <v>0</v>
      </c>
    </row>
    <row r="101" spans="1:42">
      <c r="A101" s="73">
        <v>0</v>
      </c>
      <c r="B101" s="73">
        <v>0</v>
      </c>
      <c r="C101" s="73">
        <v>0</v>
      </c>
      <c r="D101" s="73">
        <v>0</v>
      </c>
      <c r="E101" s="73">
        <v>0</v>
      </c>
      <c r="F101" s="73">
        <v>0</v>
      </c>
      <c r="G101" s="73">
        <v>0</v>
      </c>
      <c r="H101" s="73">
        <v>0</v>
      </c>
      <c r="I101" s="73">
        <v>0</v>
      </c>
      <c r="J101" s="73">
        <v>0</v>
      </c>
      <c r="K101" s="73">
        <v>0</v>
      </c>
      <c r="L101" s="73">
        <v>0</v>
      </c>
      <c r="M101" s="73">
        <v>0</v>
      </c>
      <c r="N101" s="73">
        <v>0</v>
      </c>
      <c r="O101" s="73">
        <v>0</v>
      </c>
      <c r="P101" s="73">
        <v>0</v>
      </c>
      <c r="Q101" s="73">
        <v>0</v>
      </c>
      <c r="R101" s="73">
        <v>21</v>
      </c>
      <c r="S101" s="73">
        <v>0</v>
      </c>
      <c r="T101" s="73">
        <v>24</v>
      </c>
      <c r="U101" s="73">
        <v>32</v>
      </c>
      <c r="V101" s="73">
        <v>21</v>
      </c>
      <c r="W101" s="73">
        <v>0</v>
      </c>
      <c r="X101" s="73">
        <v>0</v>
      </c>
      <c r="Y101" s="73">
        <v>0</v>
      </c>
      <c r="Z101" s="73">
        <v>0</v>
      </c>
      <c r="AA101" s="73">
        <v>0</v>
      </c>
      <c r="AB101" s="73">
        <v>0</v>
      </c>
      <c r="AC101" s="73">
        <v>0</v>
      </c>
      <c r="AD101" s="73">
        <v>0</v>
      </c>
      <c r="AE101" s="73">
        <v>0</v>
      </c>
      <c r="AF101" s="73">
        <v>0</v>
      </c>
      <c r="AG101" s="73">
        <v>0</v>
      </c>
      <c r="AH101" s="73">
        <v>0</v>
      </c>
      <c r="AI101" s="73">
        <v>0</v>
      </c>
      <c r="AJ101" s="73">
        <v>0</v>
      </c>
      <c r="AK101" s="73">
        <v>0</v>
      </c>
      <c r="AL101" s="73">
        <v>0</v>
      </c>
      <c r="AM101" s="73">
        <v>0</v>
      </c>
      <c r="AN101" s="73">
        <v>0</v>
      </c>
      <c r="AO101" s="73">
        <v>0</v>
      </c>
      <c r="AP101" s="73">
        <v>0</v>
      </c>
    </row>
    <row r="102" spans="1:42">
      <c r="A102" s="73">
        <v>0</v>
      </c>
      <c r="B102" s="73">
        <v>0</v>
      </c>
      <c r="C102" s="73">
        <v>0</v>
      </c>
      <c r="D102" s="73">
        <v>0</v>
      </c>
      <c r="E102" s="73">
        <v>0</v>
      </c>
      <c r="F102" s="73">
        <v>0</v>
      </c>
      <c r="G102" s="73">
        <v>0</v>
      </c>
      <c r="H102" s="73">
        <v>0</v>
      </c>
      <c r="I102" s="73">
        <v>0</v>
      </c>
      <c r="J102" s="73">
        <v>0</v>
      </c>
      <c r="K102" s="73">
        <v>0</v>
      </c>
      <c r="L102" s="73">
        <v>0</v>
      </c>
      <c r="M102" s="73">
        <v>0</v>
      </c>
      <c r="N102" s="73">
        <v>0</v>
      </c>
      <c r="O102" s="73">
        <v>0</v>
      </c>
      <c r="P102" s="73">
        <v>0</v>
      </c>
      <c r="Q102" s="73">
        <v>12</v>
      </c>
      <c r="R102" s="73">
        <v>0</v>
      </c>
      <c r="S102" s="73">
        <v>21</v>
      </c>
      <c r="T102" s="73">
        <v>0</v>
      </c>
      <c r="U102" s="73">
        <v>52</v>
      </c>
      <c r="V102" s="73">
        <v>0</v>
      </c>
      <c r="W102" s="73">
        <v>0</v>
      </c>
      <c r="X102" s="73">
        <v>0</v>
      </c>
      <c r="Y102" s="73">
        <v>12</v>
      </c>
      <c r="Z102" s="73">
        <v>0</v>
      </c>
      <c r="AA102" s="73">
        <v>0</v>
      </c>
      <c r="AB102" s="73">
        <v>0</v>
      </c>
      <c r="AC102" s="73">
        <v>0</v>
      </c>
      <c r="AD102" s="73">
        <v>0</v>
      </c>
      <c r="AE102" s="73">
        <v>0</v>
      </c>
      <c r="AF102" s="73">
        <v>0</v>
      </c>
      <c r="AG102" s="73">
        <v>0</v>
      </c>
      <c r="AH102" s="73">
        <v>0</v>
      </c>
      <c r="AI102" s="73">
        <v>0</v>
      </c>
      <c r="AJ102" s="73">
        <v>0</v>
      </c>
      <c r="AK102" s="73">
        <v>0</v>
      </c>
      <c r="AL102" s="73">
        <v>0</v>
      </c>
      <c r="AM102" s="73">
        <v>0</v>
      </c>
      <c r="AN102" s="73">
        <v>0</v>
      </c>
      <c r="AO102" s="73">
        <v>0</v>
      </c>
      <c r="AP102" s="73">
        <v>0</v>
      </c>
    </row>
    <row r="103" spans="1:42">
      <c r="A103" s="73">
        <v>0</v>
      </c>
      <c r="B103" s="73">
        <v>0</v>
      </c>
      <c r="C103" s="73">
        <v>0</v>
      </c>
      <c r="D103" s="73">
        <v>0</v>
      </c>
      <c r="E103" s="73">
        <v>0</v>
      </c>
      <c r="F103" s="73">
        <v>0</v>
      </c>
      <c r="G103" s="73">
        <v>0</v>
      </c>
      <c r="H103" s="73">
        <v>0</v>
      </c>
      <c r="I103" s="73">
        <v>0</v>
      </c>
      <c r="J103" s="73">
        <v>0</v>
      </c>
      <c r="K103" s="73">
        <v>0</v>
      </c>
      <c r="L103" s="73">
        <v>0</v>
      </c>
      <c r="M103" s="73">
        <v>0</v>
      </c>
      <c r="N103" s="73">
        <v>0</v>
      </c>
      <c r="O103" s="73">
        <v>0</v>
      </c>
      <c r="P103" s="73">
        <v>0</v>
      </c>
      <c r="Q103" s="73">
        <v>0</v>
      </c>
      <c r="R103" s="73">
        <v>0</v>
      </c>
      <c r="S103" s="73">
        <v>0</v>
      </c>
      <c r="T103" s="73">
        <v>13</v>
      </c>
      <c r="U103" s="73">
        <v>23</v>
      </c>
      <c r="V103" s="73">
        <v>0</v>
      </c>
      <c r="W103" s="73">
        <v>61</v>
      </c>
      <c r="X103" s="73">
        <v>0</v>
      </c>
      <c r="Y103" s="73">
        <v>0</v>
      </c>
      <c r="Z103" s="73">
        <v>0</v>
      </c>
      <c r="AA103" s="73">
        <v>0</v>
      </c>
      <c r="AB103" s="73">
        <v>0</v>
      </c>
      <c r="AC103" s="73">
        <v>0</v>
      </c>
      <c r="AD103" s="73">
        <v>0</v>
      </c>
      <c r="AE103" s="73">
        <v>0</v>
      </c>
      <c r="AF103" s="73">
        <v>0</v>
      </c>
      <c r="AG103" s="73">
        <v>0</v>
      </c>
      <c r="AH103" s="73">
        <v>0</v>
      </c>
      <c r="AI103" s="73">
        <v>0</v>
      </c>
      <c r="AJ103" s="73">
        <v>0</v>
      </c>
      <c r="AK103" s="73">
        <v>0</v>
      </c>
      <c r="AL103" s="73">
        <v>0</v>
      </c>
      <c r="AM103" s="73">
        <v>0</v>
      </c>
      <c r="AN103" s="73">
        <v>0</v>
      </c>
      <c r="AO103" s="73">
        <v>0</v>
      </c>
      <c r="AP103" s="73">
        <v>0</v>
      </c>
    </row>
    <row r="104" spans="1:42">
      <c r="A104" s="73">
        <v>0</v>
      </c>
      <c r="B104" s="73">
        <v>0</v>
      </c>
      <c r="C104" s="73">
        <v>0</v>
      </c>
      <c r="D104" s="73">
        <v>0</v>
      </c>
      <c r="E104" s="73">
        <v>0</v>
      </c>
      <c r="F104" s="73">
        <v>0</v>
      </c>
      <c r="G104" s="73">
        <v>0</v>
      </c>
      <c r="H104" s="73">
        <v>0</v>
      </c>
      <c r="I104" s="73">
        <v>0</v>
      </c>
      <c r="J104" s="73">
        <v>0</v>
      </c>
      <c r="K104" s="73">
        <v>0</v>
      </c>
      <c r="L104" s="73">
        <v>0</v>
      </c>
      <c r="M104" s="73">
        <v>0</v>
      </c>
      <c r="N104" s="73">
        <v>0</v>
      </c>
      <c r="O104" s="73">
        <v>0</v>
      </c>
      <c r="P104" s="73">
        <v>0</v>
      </c>
      <c r="Q104" s="73">
        <v>0</v>
      </c>
      <c r="R104" s="73">
        <v>0</v>
      </c>
      <c r="S104" s="73">
        <v>0</v>
      </c>
      <c r="T104" s="73">
        <v>0</v>
      </c>
      <c r="U104" s="73">
        <v>0</v>
      </c>
      <c r="V104" s="73">
        <v>0</v>
      </c>
      <c r="W104" s="73">
        <v>0</v>
      </c>
      <c r="X104" s="73">
        <v>0</v>
      </c>
      <c r="Y104" s="73">
        <v>0</v>
      </c>
      <c r="Z104" s="73">
        <v>0</v>
      </c>
      <c r="AA104" s="73">
        <v>0</v>
      </c>
      <c r="AB104" s="73">
        <v>0</v>
      </c>
      <c r="AC104" s="73">
        <v>0</v>
      </c>
      <c r="AD104" s="73">
        <v>0</v>
      </c>
      <c r="AE104" s="73">
        <v>0</v>
      </c>
      <c r="AF104" s="73">
        <v>0</v>
      </c>
      <c r="AG104" s="73">
        <v>0</v>
      </c>
      <c r="AH104" s="73">
        <v>0</v>
      </c>
      <c r="AI104" s="73">
        <v>0</v>
      </c>
      <c r="AJ104" s="73">
        <v>0</v>
      </c>
      <c r="AK104" s="73">
        <v>0</v>
      </c>
      <c r="AL104" s="73">
        <v>0</v>
      </c>
      <c r="AM104" s="73">
        <v>0</v>
      </c>
      <c r="AN104" s="73">
        <v>0</v>
      </c>
      <c r="AO104" s="73">
        <v>0</v>
      </c>
      <c r="AP104" s="73">
        <v>0</v>
      </c>
    </row>
    <row r="105" spans="1:42" ht="15.75" thickBot="1"/>
    <row r="106" spans="1:42">
      <c r="A106" s="52">
        <v>6</v>
      </c>
      <c r="B106" s="53">
        <v>6</v>
      </c>
      <c r="C106" s="53">
        <v>6</v>
      </c>
      <c r="D106" s="53">
        <v>6</v>
      </c>
      <c r="E106" s="53">
        <v>6</v>
      </c>
      <c r="F106" s="53">
        <v>6</v>
      </c>
      <c r="G106" s="53">
        <v>6</v>
      </c>
      <c r="H106" s="53">
        <v>6</v>
      </c>
      <c r="I106" s="53">
        <v>6</v>
      </c>
      <c r="J106" s="53">
        <v>6</v>
      </c>
      <c r="K106" s="53">
        <v>6</v>
      </c>
      <c r="L106" s="53">
        <v>6</v>
      </c>
      <c r="M106" s="53">
        <v>6</v>
      </c>
      <c r="N106" s="54">
        <v>6</v>
      </c>
      <c r="O106" s="54">
        <v>6</v>
      </c>
      <c r="P106" s="54">
        <v>6</v>
      </c>
      <c r="Q106" s="54">
        <v>6</v>
      </c>
      <c r="R106" s="54">
        <v>6</v>
      </c>
      <c r="S106" s="54">
        <v>6</v>
      </c>
      <c r="T106" s="54">
        <v>6</v>
      </c>
      <c r="U106" s="54">
        <v>6</v>
      </c>
      <c r="V106" s="54">
        <v>5</v>
      </c>
      <c r="W106" s="54">
        <v>5</v>
      </c>
      <c r="X106" s="54">
        <v>5</v>
      </c>
      <c r="Y106" s="54">
        <v>5</v>
      </c>
      <c r="Z106" s="54">
        <v>5</v>
      </c>
      <c r="AA106" s="55">
        <v>6</v>
      </c>
      <c r="AB106" s="55">
        <v>6</v>
      </c>
      <c r="AC106" s="55">
        <v>6</v>
      </c>
      <c r="AD106" s="55">
        <v>6</v>
      </c>
      <c r="AE106" s="55">
        <v>6</v>
      </c>
      <c r="AF106" s="55">
        <v>6</v>
      </c>
      <c r="AG106" s="55">
        <v>6</v>
      </c>
      <c r="AH106" s="55">
        <v>6</v>
      </c>
      <c r="AI106" s="55">
        <v>6</v>
      </c>
      <c r="AJ106" s="55">
        <v>6</v>
      </c>
      <c r="AK106" s="55">
        <v>6</v>
      </c>
      <c r="AL106" s="55">
        <v>6</v>
      </c>
      <c r="AM106" s="55">
        <v>6</v>
      </c>
      <c r="AN106" s="55">
        <v>6</v>
      </c>
      <c r="AO106" s="55">
        <v>6</v>
      </c>
      <c r="AP106" s="56">
        <v>6</v>
      </c>
    </row>
    <row r="107" spans="1:42">
      <c r="A107" s="57">
        <v>6</v>
      </c>
      <c r="B107" s="58">
        <v>6</v>
      </c>
      <c r="C107" s="58">
        <v>6</v>
      </c>
      <c r="D107" s="58">
        <v>6</v>
      </c>
      <c r="E107" s="58">
        <v>6</v>
      </c>
      <c r="F107" s="58">
        <v>6</v>
      </c>
      <c r="G107" s="58">
        <v>6</v>
      </c>
      <c r="H107" s="58">
        <v>6</v>
      </c>
      <c r="I107" s="58">
        <v>6</v>
      </c>
      <c r="J107" s="58">
        <v>6</v>
      </c>
      <c r="K107" s="58">
        <v>5</v>
      </c>
      <c r="L107" s="58">
        <v>5</v>
      </c>
      <c r="M107" s="58">
        <v>5</v>
      </c>
      <c r="N107" s="48">
        <v>5</v>
      </c>
      <c r="O107" s="48">
        <v>5</v>
      </c>
      <c r="P107" s="48">
        <v>5</v>
      </c>
      <c r="Q107" s="48">
        <v>6</v>
      </c>
      <c r="R107" s="48">
        <v>6</v>
      </c>
      <c r="S107" s="48">
        <v>6</v>
      </c>
      <c r="T107" s="48">
        <v>6</v>
      </c>
      <c r="U107" s="48">
        <v>6</v>
      </c>
      <c r="V107" s="48">
        <v>5</v>
      </c>
      <c r="W107" s="48">
        <v>5</v>
      </c>
      <c r="X107" s="48">
        <v>5</v>
      </c>
      <c r="Y107" s="48">
        <v>5</v>
      </c>
      <c r="Z107" s="48">
        <v>5</v>
      </c>
      <c r="AA107" s="59">
        <v>5</v>
      </c>
      <c r="AB107" s="59">
        <v>5</v>
      </c>
      <c r="AC107" s="59">
        <v>5</v>
      </c>
      <c r="AD107" s="59">
        <v>6</v>
      </c>
      <c r="AE107" s="59">
        <v>6</v>
      </c>
      <c r="AF107" s="59">
        <v>6</v>
      </c>
      <c r="AG107" s="59">
        <v>6</v>
      </c>
      <c r="AH107" s="59">
        <v>6</v>
      </c>
      <c r="AI107" s="59">
        <v>6</v>
      </c>
      <c r="AJ107" s="59">
        <v>6</v>
      </c>
      <c r="AK107" s="59">
        <v>6</v>
      </c>
      <c r="AL107" s="59">
        <v>6</v>
      </c>
      <c r="AM107" s="59">
        <v>6</v>
      </c>
      <c r="AN107" s="59">
        <v>6</v>
      </c>
      <c r="AO107" s="59">
        <v>6</v>
      </c>
      <c r="AP107" s="60">
        <v>6</v>
      </c>
    </row>
    <row r="108" spans="1:42">
      <c r="A108" s="57">
        <v>6</v>
      </c>
      <c r="B108" s="58">
        <v>6</v>
      </c>
      <c r="C108" s="58">
        <v>6</v>
      </c>
      <c r="D108" s="58">
        <v>6</v>
      </c>
      <c r="E108" s="58">
        <v>6</v>
      </c>
      <c r="F108" s="58">
        <v>6</v>
      </c>
      <c r="G108" s="58">
        <v>6</v>
      </c>
      <c r="H108" s="58">
        <v>6</v>
      </c>
      <c r="I108" s="58">
        <v>6</v>
      </c>
      <c r="J108" s="58">
        <v>6</v>
      </c>
      <c r="K108" s="58">
        <v>6</v>
      </c>
      <c r="L108" s="58">
        <v>6</v>
      </c>
      <c r="M108" s="58">
        <v>5</v>
      </c>
      <c r="N108" s="48">
        <v>5</v>
      </c>
      <c r="O108" s="48">
        <v>4</v>
      </c>
      <c r="P108" s="48">
        <v>4</v>
      </c>
      <c r="Q108" s="48">
        <v>4</v>
      </c>
      <c r="R108" s="48">
        <v>4</v>
      </c>
      <c r="S108" s="48">
        <v>4</v>
      </c>
      <c r="T108" s="48">
        <v>4</v>
      </c>
      <c r="U108" s="48">
        <v>5</v>
      </c>
      <c r="V108" s="48">
        <v>5</v>
      </c>
      <c r="W108" s="48">
        <v>5</v>
      </c>
      <c r="X108" s="48">
        <v>5</v>
      </c>
      <c r="Y108" s="48">
        <v>5</v>
      </c>
      <c r="Z108" s="48">
        <v>5</v>
      </c>
      <c r="AA108" s="59">
        <v>6</v>
      </c>
      <c r="AB108" s="59">
        <v>6</v>
      </c>
      <c r="AC108" s="59">
        <v>6</v>
      </c>
      <c r="AD108" s="59">
        <v>6</v>
      </c>
      <c r="AE108" s="59">
        <v>6</v>
      </c>
      <c r="AF108" s="59">
        <v>6</v>
      </c>
      <c r="AG108" s="59">
        <v>6</v>
      </c>
      <c r="AH108" s="59">
        <v>6</v>
      </c>
      <c r="AI108" s="59">
        <v>6</v>
      </c>
      <c r="AJ108" s="59">
        <v>6</v>
      </c>
      <c r="AK108" s="59">
        <v>6</v>
      </c>
      <c r="AL108" s="59">
        <v>6</v>
      </c>
      <c r="AM108" s="59">
        <v>6</v>
      </c>
      <c r="AN108" s="59">
        <v>6</v>
      </c>
      <c r="AO108" s="59">
        <v>6</v>
      </c>
      <c r="AP108" s="60">
        <v>6</v>
      </c>
    </row>
    <row r="109" spans="1:42">
      <c r="A109" s="57">
        <v>6</v>
      </c>
      <c r="B109" s="58">
        <v>6</v>
      </c>
      <c r="C109" s="58">
        <v>6</v>
      </c>
      <c r="D109" s="58">
        <v>6</v>
      </c>
      <c r="E109" s="58">
        <v>6</v>
      </c>
      <c r="F109" s="58">
        <v>5</v>
      </c>
      <c r="G109" s="58">
        <v>5</v>
      </c>
      <c r="H109" s="58">
        <v>5</v>
      </c>
      <c r="I109" s="58">
        <v>5</v>
      </c>
      <c r="J109" s="58">
        <v>5</v>
      </c>
      <c r="K109" s="58">
        <v>5</v>
      </c>
      <c r="L109" s="58">
        <v>5</v>
      </c>
      <c r="M109" s="58">
        <v>5</v>
      </c>
      <c r="N109" s="48">
        <v>5</v>
      </c>
      <c r="O109" s="48">
        <v>5</v>
      </c>
      <c r="P109" s="48">
        <v>5</v>
      </c>
      <c r="Q109" s="48">
        <v>5</v>
      </c>
      <c r="R109" s="48">
        <v>4</v>
      </c>
      <c r="S109" s="48">
        <v>4</v>
      </c>
      <c r="T109" s="48">
        <v>4</v>
      </c>
      <c r="U109" s="48">
        <v>4</v>
      </c>
      <c r="V109" s="48">
        <v>4</v>
      </c>
      <c r="W109" s="48">
        <v>4</v>
      </c>
      <c r="X109" s="48">
        <v>4</v>
      </c>
      <c r="Y109" s="48">
        <v>4</v>
      </c>
      <c r="Z109" s="48">
        <v>4</v>
      </c>
      <c r="AA109" s="59">
        <v>5</v>
      </c>
      <c r="AB109" s="59">
        <v>5</v>
      </c>
      <c r="AC109" s="59">
        <v>5</v>
      </c>
      <c r="AD109" s="59">
        <v>5</v>
      </c>
      <c r="AE109" s="59">
        <v>5</v>
      </c>
      <c r="AF109" s="59">
        <v>5</v>
      </c>
      <c r="AG109" s="59">
        <v>5</v>
      </c>
      <c r="AH109" s="59">
        <v>5</v>
      </c>
      <c r="AI109" s="59">
        <v>5</v>
      </c>
      <c r="AJ109" s="59">
        <v>6</v>
      </c>
      <c r="AK109" s="59">
        <v>6</v>
      </c>
      <c r="AL109" s="59">
        <v>6</v>
      </c>
      <c r="AM109" s="59">
        <v>6</v>
      </c>
      <c r="AN109" s="59">
        <v>6</v>
      </c>
      <c r="AO109" s="59">
        <v>6</v>
      </c>
      <c r="AP109" s="60">
        <v>6</v>
      </c>
    </row>
    <row r="110" spans="1:42">
      <c r="A110" s="57">
        <v>6</v>
      </c>
      <c r="B110" s="58">
        <v>6</v>
      </c>
      <c r="C110" s="58">
        <v>6</v>
      </c>
      <c r="D110" s="58">
        <v>6</v>
      </c>
      <c r="E110" s="58">
        <v>6</v>
      </c>
      <c r="F110" s="58">
        <v>5</v>
      </c>
      <c r="G110" s="58">
        <v>6</v>
      </c>
      <c r="H110" s="58">
        <v>6</v>
      </c>
      <c r="I110" s="58">
        <v>6</v>
      </c>
      <c r="J110" s="58">
        <v>6</v>
      </c>
      <c r="K110" s="58">
        <v>5</v>
      </c>
      <c r="L110" s="58">
        <v>5</v>
      </c>
      <c r="M110" s="58">
        <v>5</v>
      </c>
      <c r="N110" s="48">
        <v>5</v>
      </c>
      <c r="O110" s="48">
        <v>5</v>
      </c>
      <c r="P110" s="48">
        <v>5</v>
      </c>
      <c r="Q110" s="48">
        <v>4</v>
      </c>
      <c r="R110" s="48">
        <v>2</v>
      </c>
      <c r="S110" s="48">
        <v>3</v>
      </c>
      <c r="T110" s="48">
        <v>3</v>
      </c>
      <c r="U110" s="48">
        <v>3</v>
      </c>
      <c r="V110" s="48">
        <v>2</v>
      </c>
      <c r="W110" s="48">
        <v>3</v>
      </c>
      <c r="X110" s="48">
        <v>3</v>
      </c>
      <c r="Y110" s="48">
        <v>4</v>
      </c>
      <c r="Z110" s="48">
        <v>5</v>
      </c>
      <c r="AA110" s="59">
        <v>5</v>
      </c>
      <c r="AB110" s="59">
        <v>5</v>
      </c>
      <c r="AC110" s="59">
        <v>5</v>
      </c>
      <c r="AD110" s="59">
        <v>5</v>
      </c>
      <c r="AE110" s="59">
        <v>5</v>
      </c>
      <c r="AF110" s="59">
        <v>5</v>
      </c>
      <c r="AG110" s="59">
        <v>5</v>
      </c>
      <c r="AH110" s="59">
        <v>5</v>
      </c>
      <c r="AI110" s="59">
        <v>5</v>
      </c>
      <c r="AJ110" s="59">
        <v>6</v>
      </c>
      <c r="AK110" s="59">
        <v>6</v>
      </c>
      <c r="AL110" s="59">
        <v>6</v>
      </c>
      <c r="AM110" s="59">
        <v>6</v>
      </c>
      <c r="AN110" s="59">
        <v>6</v>
      </c>
      <c r="AO110" s="59">
        <v>6</v>
      </c>
      <c r="AP110" s="60">
        <v>6</v>
      </c>
    </row>
    <row r="111" spans="1:42">
      <c r="A111" s="57">
        <v>6</v>
      </c>
      <c r="B111" s="58">
        <v>6</v>
      </c>
      <c r="C111" s="58">
        <v>6</v>
      </c>
      <c r="D111" s="58">
        <v>6</v>
      </c>
      <c r="E111" s="58">
        <v>6</v>
      </c>
      <c r="F111" s="58">
        <v>5</v>
      </c>
      <c r="G111" s="58">
        <v>5</v>
      </c>
      <c r="H111" s="58">
        <v>5</v>
      </c>
      <c r="I111" s="58">
        <v>5</v>
      </c>
      <c r="J111" s="58">
        <v>5</v>
      </c>
      <c r="K111" s="58">
        <v>5</v>
      </c>
      <c r="L111" s="58">
        <v>5</v>
      </c>
      <c r="M111" s="58">
        <v>5</v>
      </c>
      <c r="N111" s="61">
        <v>5</v>
      </c>
      <c r="O111" s="61">
        <v>5</v>
      </c>
      <c r="P111" s="61">
        <v>4</v>
      </c>
      <c r="Q111" s="61">
        <v>3</v>
      </c>
      <c r="R111" s="61">
        <v>2</v>
      </c>
      <c r="S111" s="61">
        <v>2</v>
      </c>
      <c r="T111" s="61">
        <v>2</v>
      </c>
      <c r="U111" s="61">
        <v>3</v>
      </c>
      <c r="V111" s="61">
        <v>2</v>
      </c>
      <c r="W111" s="61">
        <v>2</v>
      </c>
      <c r="X111" s="61">
        <v>3</v>
      </c>
      <c r="Y111" s="61">
        <v>4</v>
      </c>
      <c r="Z111" s="61">
        <v>5</v>
      </c>
      <c r="AA111" s="59">
        <v>4</v>
      </c>
      <c r="AB111" s="59">
        <v>5</v>
      </c>
      <c r="AC111" s="59">
        <v>5</v>
      </c>
      <c r="AD111" s="59">
        <v>5</v>
      </c>
      <c r="AE111" s="59">
        <v>5</v>
      </c>
      <c r="AF111" s="59">
        <v>5</v>
      </c>
      <c r="AG111" s="59">
        <v>5</v>
      </c>
      <c r="AH111" s="59">
        <v>5</v>
      </c>
      <c r="AI111" s="59">
        <v>5</v>
      </c>
      <c r="AJ111" s="59">
        <v>6</v>
      </c>
      <c r="AK111" s="59">
        <v>6</v>
      </c>
      <c r="AL111" s="59">
        <v>6</v>
      </c>
      <c r="AM111" s="59">
        <v>6</v>
      </c>
      <c r="AN111" s="59">
        <v>6</v>
      </c>
      <c r="AO111" s="59">
        <v>6</v>
      </c>
      <c r="AP111" s="60">
        <v>6</v>
      </c>
    </row>
    <row r="112" spans="1:42" ht="15.75" thickBot="1">
      <c r="A112" s="62">
        <v>6</v>
      </c>
      <c r="B112" s="63">
        <v>6</v>
      </c>
      <c r="C112" s="63">
        <v>6</v>
      </c>
      <c r="D112" s="63">
        <v>6</v>
      </c>
      <c r="E112" s="63">
        <v>6</v>
      </c>
      <c r="F112" s="63">
        <v>5</v>
      </c>
      <c r="G112" s="63">
        <v>5</v>
      </c>
      <c r="H112" s="63">
        <v>5</v>
      </c>
      <c r="I112" s="63">
        <v>5</v>
      </c>
      <c r="J112" s="63">
        <v>5</v>
      </c>
      <c r="K112" s="63">
        <v>5</v>
      </c>
      <c r="L112" s="63">
        <v>5</v>
      </c>
      <c r="M112" s="63">
        <v>5</v>
      </c>
      <c r="N112" s="61">
        <v>4</v>
      </c>
      <c r="O112" s="61">
        <v>4</v>
      </c>
      <c r="P112" s="61">
        <v>4</v>
      </c>
      <c r="Q112" s="61">
        <v>3</v>
      </c>
      <c r="R112" s="61">
        <v>2</v>
      </c>
      <c r="S112" s="61">
        <v>1</v>
      </c>
      <c r="T112" s="61">
        <v>2</v>
      </c>
      <c r="U112" s="61">
        <v>1</v>
      </c>
      <c r="V112" s="61">
        <v>1</v>
      </c>
      <c r="W112" s="61">
        <v>1</v>
      </c>
      <c r="X112" s="61">
        <v>2</v>
      </c>
      <c r="Y112" s="61">
        <v>2</v>
      </c>
      <c r="Z112" s="61">
        <v>3</v>
      </c>
      <c r="AA112" s="59">
        <v>4</v>
      </c>
      <c r="AB112" s="59">
        <v>4</v>
      </c>
      <c r="AC112" s="59">
        <v>5</v>
      </c>
      <c r="AD112" s="59">
        <v>4</v>
      </c>
      <c r="AE112" s="59">
        <v>5</v>
      </c>
      <c r="AF112" s="59">
        <v>5</v>
      </c>
      <c r="AG112" s="59">
        <v>5</v>
      </c>
      <c r="AH112" s="59">
        <v>5</v>
      </c>
      <c r="AI112" s="59">
        <v>5</v>
      </c>
      <c r="AJ112" s="59">
        <v>6</v>
      </c>
      <c r="AK112" s="59">
        <v>6</v>
      </c>
      <c r="AL112" s="59">
        <v>6</v>
      </c>
      <c r="AM112" s="59">
        <v>6</v>
      </c>
      <c r="AN112" s="59">
        <v>6</v>
      </c>
      <c r="AO112" s="59">
        <v>6</v>
      </c>
      <c r="AP112" s="60">
        <v>6</v>
      </c>
    </row>
    <row r="113" spans="1:42" ht="15.75" thickBot="1">
      <c r="A113" s="62">
        <v>6</v>
      </c>
      <c r="B113" s="63">
        <v>6</v>
      </c>
      <c r="C113" s="63">
        <v>6</v>
      </c>
      <c r="D113" s="63">
        <v>6</v>
      </c>
      <c r="E113" s="63">
        <v>6</v>
      </c>
      <c r="F113" s="63">
        <v>5</v>
      </c>
      <c r="G113" s="63">
        <v>6</v>
      </c>
      <c r="H113" s="63">
        <v>6</v>
      </c>
      <c r="I113" s="63">
        <v>6</v>
      </c>
      <c r="J113" s="63">
        <v>6</v>
      </c>
      <c r="K113" s="63">
        <v>5</v>
      </c>
      <c r="L113" s="63">
        <v>5</v>
      </c>
      <c r="M113" s="63">
        <v>5</v>
      </c>
      <c r="N113" s="61">
        <v>4</v>
      </c>
      <c r="O113" s="61">
        <v>4</v>
      </c>
      <c r="P113" s="61">
        <v>3</v>
      </c>
      <c r="Q113" s="61">
        <v>3</v>
      </c>
      <c r="R113" s="61">
        <v>2</v>
      </c>
      <c r="S113" s="61">
        <v>1</v>
      </c>
      <c r="T113" s="61">
        <v>1</v>
      </c>
      <c r="U113" s="64">
        <v>1</v>
      </c>
      <c r="V113" s="61">
        <v>2</v>
      </c>
      <c r="W113" s="61">
        <v>2</v>
      </c>
      <c r="X113" s="61">
        <v>2</v>
      </c>
      <c r="Y113" s="61">
        <v>3</v>
      </c>
      <c r="Z113" s="61">
        <v>3</v>
      </c>
      <c r="AA113" s="59">
        <v>4</v>
      </c>
      <c r="AB113" s="59">
        <v>4</v>
      </c>
      <c r="AC113" s="59">
        <v>4</v>
      </c>
      <c r="AD113" s="59">
        <v>6</v>
      </c>
      <c r="AE113" s="59">
        <v>6</v>
      </c>
      <c r="AF113" s="59">
        <v>6</v>
      </c>
      <c r="AG113" s="59">
        <v>6</v>
      </c>
      <c r="AH113" s="59">
        <v>5</v>
      </c>
      <c r="AI113" s="59">
        <v>5</v>
      </c>
      <c r="AJ113" s="59">
        <v>5</v>
      </c>
      <c r="AK113" s="59">
        <v>5</v>
      </c>
      <c r="AL113" s="59">
        <v>6</v>
      </c>
      <c r="AM113" s="59">
        <v>6</v>
      </c>
      <c r="AN113" s="59">
        <v>6</v>
      </c>
      <c r="AO113" s="59">
        <v>6</v>
      </c>
      <c r="AP113" s="60">
        <v>6</v>
      </c>
    </row>
    <row r="114" spans="1:42">
      <c r="A114" s="62">
        <v>6</v>
      </c>
      <c r="B114" s="63">
        <v>6</v>
      </c>
      <c r="C114" s="63">
        <v>6</v>
      </c>
      <c r="D114" s="63">
        <v>6</v>
      </c>
      <c r="E114" s="63">
        <v>6</v>
      </c>
      <c r="F114" s="63">
        <v>5</v>
      </c>
      <c r="G114" s="63">
        <v>6</v>
      </c>
      <c r="H114" s="63">
        <v>6</v>
      </c>
      <c r="I114" s="63">
        <v>6</v>
      </c>
      <c r="J114" s="63">
        <v>6</v>
      </c>
      <c r="K114" s="63">
        <v>5</v>
      </c>
      <c r="L114" s="63">
        <v>5</v>
      </c>
      <c r="M114" s="63">
        <v>5</v>
      </c>
      <c r="N114" s="65">
        <v>4</v>
      </c>
      <c r="O114" s="65">
        <v>4</v>
      </c>
      <c r="P114" s="65">
        <v>4</v>
      </c>
      <c r="Q114" s="65">
        <v>2</v>
      </c>
      <c r="R114" s="63">
        <v>2</v>
      </c>
      <c r="S114" s="63">
        <v>2</v>
      </c>
      <c r="T114" s="63">
        <v>2</v>
      </c>
      <c r="U114" s="63">
        <v>3</v>
      </c>
      <c r="V114" s="63">
        <v>3</v>
      </c>
      <c r="W114" s="66">
        <v>1</v>
      </c>
      <c r="X114" s="66">
        <v>1</v>
      </c>
      <c r="Y114" s="66">
        <v>1</v>
      </c>
      <c r="Z114" s="66">
        <v>1</v>
      </c>
      <c r="AA114" s="63">
        <v>4</v>
      </c>
      <c r="AB114" s="63">
        <v>4</v>
      </c>
      <c r="AC114" s="63">
        <v>4</v>
      </c>
      <c r="AD114" s="63">
        <v>4</v>
      </c>
      <c r="AE114" s="63">
        <v>4</v>
      </c>
      <c r="AF114" s="63">
        <v>4</v>
      </c>
      <c r="AG114" s="63">
        <v>4</v>
      </c>
      <c r="AH114" s="63">
        <v>5</v>
      </c>
      <c r="AI114" s="63">
        <v>5</v>
      </c>
      <c r="AJ114" s="63">
        <v>5</v>
      </c>
      <c r="AK114" s="63">
        <v>5</v>
      </c>
      <c r="AL114" s="63">
        <v>5</v>
      </c>
      <c r="AM114" s="63">
        <v>5</v>
      </c>
      <c r="AN114" s="63">
        <v>5</v>
      </c>
      <c r="AO114" s="63">
        <v>5</v>
      </c>
      <c r="AP114" s="67">
        <v>5</v>
      </c>
    </row>
    <row r="115" spans="1:42" ht="15.75" thickBot="1">
      <c r="A115" s="68">
        <v>6</v>
      </c>
      <c r="B115" s="69">
        <v>6</v>
      </c>
      <c r="C115" s="69">
        <v>6</v>
      </c>
      <c r="D115" s="69">
        <v>6</v>
      </c>
      <c r="E115" s="69">
        <v>6</v>
      </c>
      <c r="F115" s="69">
        <v>5</v>
      </c>
      <c r="G115" s="69">
        <v>6</v>
      </c>
      <c r="H115" s="69">
        <v>6</v>
      </c>
      <c r="I115" s="69">
        <v>6</v>
      </c>
      <c r="J115" s="69">
        <v>6</v>
      </c>
      <c r="K115" s="69">
        <v>5</v>
      </c>
      <c r="L115" s="69">
        <v>5</v>
      </c>
      <c r="M115" s="69">
        <v>5</v>
      </c>
      <c r="N115" s="70">
        <v>5</v>
      </c>
      <c r="O115" s="70">
        <v>5</v>
      </c>
      <c r="P115" s="70">
        <v>5</v>
      </c>
      <c r="Q115" s="70">
        <v>5</v>
      </c>
      <c r="R115" s="69">
        <v>5</v>
      </c>
      <c r="S115" s="69">
        <v>5</v>
      </c>
      <c r="T115" s="69">
        <v>5</v>
      </c>
      <c r="U115" s="69">
        <v>5</v>
      </c>
      <c r="V115" s="69">
        <v>5</v>
      </c>
      <c r="W115" s="71">
        <v>2</v>
      </c>
      <c r="X115" s="71">
        <v>2</v>
      </c>
      <c r="Y115" s="71">
        <v>2</v>
      </c>
      <c r="Z115" s="71">
        <v>2</v>
      </c>
      <c r="AA115" s="69">
        <v>6</v>
      </c>
      <c r="AB115" s="69">
        <v>6</v>
      </c>
      <c r="AC115" s="69">
        <v>6</v>
      </c>
      <c r="AD115" s="69">
        <v>6</v>
      </c>
      <c r="AE115" s="69">
        <v>6</v>
      </c>
      <c r="AF115" s="69">
        <v>6</v>
      </c>
      <c r="AG115" s="69">
        <v>6</v>
      </c>
      <c r="AH115" s="69">
        <v>6</v>
      </c>
      <c r="AI115" s="69">
        <v>6</v>
      </c>
      <c r="AJ115" s="69">
        <v>6</v>
      </c>
      <c r="AK115" s="69">
        <v>6</v>
      </c>
      <c r="AL115" s="69">
        <v>6</v>
      </c>
      <c r="AM115" s="69">
        <v>6</v>
      </c>
      <c r="AN115" s="69">
        <v>6</v>
      </c>
      <c r="AO115" s="69">
        <v>6</v>
      </c>
      <c r="AP115" s="72">
        <v>6</v>
      </c>
    </row>
    <row r="116" spans="1:42">
      <c r="A116" s="73">
        <v>0</v>
      </c>
      <c r="B116" s="73">
        <v>0</v>
      </c>
      <c r="C116" s="73">
        <v>0</v>
      </c>
      <c r="D116" s="73">
        <v>0</v>
      </c>
      <c r="E116" s="73">
        <v>0</v>
      </c>
      <c r="F116" s="73">
        <v>0</v>
      </c>
      <c r="G116" s="73">
        <v>0</v>
      </c>
      <c r="H116" s="73">
        <v>0</v>
      </c>
      <c r="I116" s="73">
        <v>0</v>
      </c>
      <c r="J116" s="73">
        <v>0</v>
      </c>
      <c r="K116" s="73">
        <v>0</v>
      </c>
      <c r="L116" s="73">
        <v>0</v>
      </c>
      <c r="M116" s="73">
        <v>0</v>
      </c>
      <c r="N116" s="73">
        <v>0</v>
      </c>
      <c r="O116" s="73">
        <v>0</v>
      </c>
      <c r="P116" s="73">
        <v>0</v>
      </c>
      <c r="Q116" s="73">
        <v>0</v>
      </c>
      <c r="R116" s="73">
        <v>0</v>
      </c>
      <c r="S116" s="73">
        <v>0</v>
      </c>
      <c r="T116" s="73">
        <v>0</v>
      </c>
      <c r="U116" s="73">
        <v>0</v>
      </c>
      <c r="V116" s="73">
        <v>0</v>
      </c>
      <c r="W116" s="73">
        <v>0</v>
      </c>
      <c r="X116" s="73">
        <v>0</v>
      </c>
      <c r="Y116" s="73">
        <v>0</v>
      </c>
      <c r="Z116" s="73">
        <v>0</v>
      </c>
      <c r="AA116" s="73">
        <v>0</v>
      </c>
      <c r="AB116" s="73">
        <v>0</v>
      </c>
      <c r="AC116" s="73">
        <v>0</v>
      </c>
      <c r="AD116" s="73">
        <v>0</v>
      </c>
      <c r="AE116" s="73">
        <v>0</v>
      </c>
      <c r="AF116" s="73">
        <v>0</v>
      </c>
      <c r="AG116" s="73">
        <v>0</v>
      </c>
      <c r="AH116" s="73">
        <v>0</v>
      </c>
      <c r="AI116" s="73">
        <v>0</v>
      </c>
      <c r="AJ116" s="73">
        <v>0</v>
      </c>
      <c r="AK116" s="73">
        <v>0</v>
      </c>
      <c r="AL116" s="73">
        <v>0</v>
      </c>
      <c r="AM116" s="73">
        <v>0</v>
      </c>
      <c r="AN116" s="73">
        <v>0</v>
      </c>
      <c r="AO116" s="73">
        <v>0</v>
      </c>
      <c r="AP116" s="73">
        <v>0</v>
      </c>
    </row>
    <row r="117" spans="1:42">
      <c r="A117" s="73">
        <v>0</v>
      </c>
      <c r="B117" s="73">
        <v>0</v>
      </c>
      <c r="C117" s="73">
        <v>0</v>
      </c>
      <c r="D117" s="73">
        <v>0</v>
      </c>
      <c r="E117" s="73">
        <v>0</v>
      </c>
      <c r="F117" s="73">
        <v>0</v>
      </c>
      <c r="G117" s="73">
        <v>0</v>
      </c>
      <c r="H117" s="73">
        <v>0</v>
      </c>
      <c r="I117" s="73">
        <v>0</v>
      </c>
      <c r="J117" s="73">
        <v>0</v>
      </c>
      <c r="K117" s="73">
        <v>0</v>
      </c>
      <c r="L117" s="73">
        <v>0</v>
      </c>
      <c r="M117" s="73">
        <v>0</v>
      </c>
      <c r="N117" s="73">
        <v>0</v>
      </c>
      <c r="O117" s="73">
        <v>0</v>
      </c>
      <c r="P117" s="73">
        <v>0</v>
      </c>
      <c r="Q117" s="73">
        <v>0</v>
      </c>
      <c r="R117" s="73">
        <v>0</v>
      </c>
      <c r="S117" s="73">
        <v>0</v>
      </c>
      <c r="T117" s="73">
        <v>0</v>
      </c>
      <c r="U117" s="73">
        <v>0</v>
      </c>
      <c r="V117" s="73">
        <v>0</v>
      </c>
      <c r="W117" s="73">
        <v>0</v>
      </c>
      <c r="X117" s="73">
        <v>0</v>
      </c>
      <c r="Y117" s="73">
        <v>0</v>
      </c>
      <c r="Z117" s="73">
        <v>0</v>
      </c>
      <c r="AA117" s="73">
        <v>0</v>
      </c>
      <c r="AB117" s="73">
        <v>0</v>
      </c>
      <c r="AC117" s="73">
        <v>0</v>
      </c>
      <c r="AD117" s="73">
        <v>0</v>
      </c>
      <c r="AE117" s="73">
        <v>0</v>
      </c>
      <c r="AF117" s="73">
        <v>0</v>
      </c>
      <c r="AG117" s="73">
        <v>0</v>
      </c>
      <c r="AH117" s="73">
        <v>0</v>
      </c>
      <c r="AI117" s="73">
        <v>0</v>
      </c>
      <c r="AJ117" s="73">
        <v>0</v>
      </c>
      <c r="AK117" s="73">
        <v>0</v>
      </c>
      <c r="AL117" s="73">
        <v>0</v>
      </c>
      <c r="AM117" s="73">
        <v>0</v>
      </c>
      <c r="AN117" s="73">
        <v>0</v>
      </c>
      <c r="AO117" s="73">
        <v>0</v>
      </c>
      <c r="AP117" s="73">
        <v>0</v>
      </c>
    </row>
    <row r="118" spans="1:42">
      <c r="A118" s="73">
        <v>0</v>
      </c>
      <c r="B118" s="73">
        <v>0</v>
      </c>
      <c r="C118" s="73">
        <v>0</v>
      </c>
      <c r="D118" s="73">
        <v>0</v>
      </c>
      <c r="E118" s="73">
        <v>0</v>
      </c>
      <c r="F118" s="73">
        <v>0</v>
      </c>
      <c r="G118" s="73">
        <v>0</v>
      </c>
      <c r="H118" s="73">
        <v>0</v>
      </c>
      <c r="I118" s="73">
        <v>0</v>
      </c>
      <c r="J118" s="73">
        <v>0</v>
      </c>
      <c r="K118" s="73">
        <v>0</v>
      </c>
      <c r="L118" s="73">
        <v>0</v>
      </c>
      <c r="M118" s="73">
        <v>0</v>
      </c>
      <c r="N118" s="73">
        <v>0</v>
      </c>
      <c r="O118" s="73">
        <v>0</v>
      </c>
      <c r="P118" s="73">
        <v>0</v>
      </c>
      <c r="Q118" s="73">
        <v>0</v>
      </c>
      <c r="R118" s="73">
        <v>0</v>
      </c>
      <c r="S118" s="73">
        <v>0</v>
      </c>
      <c r="T118" s="73">
        <v>0</v>
      </c>
      <c r="U118" s="73">
        <v>0</v>
      </c>
      <c r="V118" s="73">
        <v>0</v>
      </c>
      <c r="W118" s="73">
        <v>0</v>
      </c>
      <c r="X118" s="73">
        <v>0</v>
      </c>
      <c r="Y118" s="73">
        <v>0</v>
      </c>
      <c r="Z118" s="73">
        <v>0</v>
      </c>
      <c r="AA118" s="73">
        <v>0</v>
      </c>
      <c r="AB118" s="73">
        <v>0</v>
      </c>
      <c r="AC118" s="73">
        <v>0</v>
      </c>
      <c r="AD118" s="73">
        <v>0</v>
      </c>
      <c r="AE118" s="73">
        <v>0</v>
      </c>
      <c r="AF118" s="73">
        <v>0</v>
      </c>
      <c r="AG118" s="73">
        <v>0</v>
      </c>
      <c r="AH118" s="73">
        <v>0</v>
      </c>
      <c r="AI118" s="73">
        <v>0</v>
      </c>
      <c r="AJ118" s="73">
        <v>0</v>
      </c>
      <c r="AK118" s="73">
        <v>0</v>
      </c>
      <c r="AL118" s="73">
        <v>0</v>
      </c>
      <c r="AM118" s="73">
        <v>0</v>
      </c>
      <c r="AN118" s="73">
        <v>0</v>
      </c>
      <c r="AO118" s="73">
        <v>0</v>
      </c>
      <c r="AP118" s="73">
        <v>0</v>
      </c>
    </row>
    <row r="119" spans="1:42">
      <c r="A119" s="73">
        <v>0</v>
      </c>
      <c r="B119" s="73">
        <v>0</v>
      </c>
      <c r="C119" s="73">
        <v>0</v>
      </c>
      <c r="D119" s="73">
        <v>0</v>
      </c>
      <c r="E119" s="73">
        <v>0</v>
      </c>
      <c r="F119" s="73">
        <v>0</v>
      </c>
      <c r="G119" s="73">
        <v>0</v>
      </c>
      <c r="H119" s="73">
        <v>0</v>
      </c>
      <c r="I119" s="73">
        <v>0</v>
      </c>
      <c r="J119" s="73">
        <v>0</v>
      </c>
      <c r="K119" s="73">
        <v>0</v>
      </c>
      <c r="L119" s="73">
        <v>0</v>
      </c>
      <c r="M119" s="73">
        <v>0</v>
      </c>
      <c r="N119" s="73">
        <v>0</v>
      </c>
      <c r="O119" s="73">
        <v>0</v>
      </c>
      <c r="P119" s="73">
        <v>0</v>
      </c>
      <c r="Q119" s="73">
        <v>0</v>
      </c>
      <c r="R119" s="73">
        <v>0</v>
      </c>
      <c r="S119" s="73">
        <v>0</v>
      </c>
      <c r="T119" s="73">
        <v>0</v>
      </c>
      <c r="U119" s="73">
        <v>0</v>
      </c>
      <c r="V119" s="73">
        <v>0</v>
      </c>
      <c r="W119" s="73">
        <v>0</v>
      </c>
      <c r="X119" s="73">
        <v>0</v>
      </c>
      <c r="Y119" s="73">
        <v>0</v>
      </c>
      <c r="Z119" s="73">
        <v>0</v>
      </c>
      <c r="AA119" s="73">
        <v>0</v>
      </c>
      <c r="AB119" s="73">
        <v>0</v>
      </c>
      <c r="AC119" s="73">
        <v>0</v>
      </c>
      <c r="AD119" s="73">
        <v>0</v>
      </c>
      <c r="AE119" s="73">
        <v>0</v>
      </c>
      <c r="AF119" s="73">
        <v>0</v>
      </c>
      <c r="AG119" s="73">
        <v>0</v>
      </c>
      <c r="AH119" s="73">
        <v>0</v>
      </c>
      <c r="AI119" s="73">
        <v>0</v>
      </c>
      <c r="AJ119" s="73">
        <v>0</v>
      </c>
      <c r="AK119" s="73">
        <v>0</v>
      </c>
      <c r="AL119" s="73">
        <v>0</v>
      </c>
      <c r="AM119" s="73">
        <v>0</v>
      </c>
      <c r="AN119" s="73">
        <v>0</v>
      </c>
      <c r="AO119" s="73">
        <v>0</v>
      </c>
      <c r="AP119" s="73">
        <v>0</v>
      </c>
    </row>
    <row r="120" spans="1:42">
      <c r="A120" s="73">
        <v>0</v>
      </c>
      <c r="B120" s="73">
        <v>0</v>
      </c>
      <c r="C120" s="73">
        <v>0</v>
      </c>
      <c r="D120" s="73">
        <v>0</v>
      </c>
      <c r="E120" s="73">
        <v>0</v>
      </c>
      <c r="F120" s="73">
        <v>0</v>
      </c>
      <c r="G120" s="73">
        <v>0</v>
      </c>
      <c r="H120" s="73">
        <v>0</v>
      </c>
      <c r="I120" s="73">
        <v>0</v>
      </c>
      <c r="J120" s="73">
        <v>0</v>
      </c>
      <c r="K120" s="73">
        <v>0</v>
      </c>
      <c r="L120" s="73">
        <v>0</v>
      </c>
      <c r="M120" s="73">
        <v>0</v>
      </c>
      <c r="N120" s="73">
        <v>0</v>
      </c>
      <c r="O120" s="73">
        <v>0</v>
      </c>
      <c r="P120" s="73">
        <v>0</v>
      </c>
      <c r="Q120" s="73">
        <v>0</v>
      </c>
      <c r="R120" s="73">
        <v>0</v>
      </c>
      <c r="S120" s="73">
        <v>0</v>
      </c>
      <c r="T120" s="73">
        <v>32</v>
      </c>
      <c r="U120" s="73">
        <v>0</v>
      </c>
      <c r="V120" s="73">
        <v>51</v>
      </c>
      <c r="W120" s="73">
        <v>0</v>
      </c>
      <c r="X120" s="73">
        <v>0</v>
      </c>
      <c r="Y120" s="73">
        <v>12</v>
      </c>
      <c r="Z120" s="73">
        <v>0</v>
      </c>
      <c r="AA120" s="73">
        <v>0</v>
      </c>
      <c r="AB120" s="73">
        <v>0</v>
      </c>
      <c r="AC120" s="73">
        <v>0</v>
      </c>
      <c r="AD120" s="73">
        <v>0</v>
      </c>
      <c r="AE120" s="73">
        <v>0</v>
      </c>
      <c r="AF120" s="73">
        <v>0</v>
      </c>
      <c r="AG120" s="73">
        <v>0</v>
      </c>
      <c r="AH120" s="73">
        <v>0</v>
      </c>
      <c r="AI120" s="73">
        <v>0</v>
      </c>
      <c r="AJ120" s="73">
        <v>0</v>
      </c>
      <c r="AK120" s="73">
        <v>0</v>
      </c>
      <c r="AL120" s="73">
        <v>0</v>
      </c>
      <c r="AM120" s="73">
        <v>0</v>
      </c>
      <c r="AN120" s="73">
        <v>0</v>
      </c>
      <c r="AO120" s="73">
        <v>0</v>
      </c>
      <c r="AP120" s="73">
        <v>0</v>
      </c>
    </row>
    <row r="121" spans="1:42">
      <c r="A121" s="73">
        <v>0</v>
      </c>
      <c r="B121" s="73">
        <v>0</v>
      </c>
      <c r="C121" s="73">
        <v>0</v>
      </c>
      <c r="D121" s="73">
        <v>0</v>
      </c>
      <c r="E121" s="73">
        <v>0</v>
      </c>
      <c r="F121" s="73">
        <v>0</v>
      </c>
      <c r="G121" s="73">
        <v>0</v>
      </c>
      <c r="H121" s="73">
        <v>0</v>
      </c>
      <c r="I121" s="73">
        <v>0</v>
      </c>
      <c r="J121" s="73">
        <v>0</v>
      </c>
      <c r="K121" s="73">
        <v>0</v>
      </c>
      <c r="L121" s="73">
        <v>0</v>
      </c>
      <c r="M121" s="73">
        <v>0</v>
      </c>
      <c r="N121" s="73">
        <v>0</v>
      </c>
      <c r="O121" s="73">
        <v>0</v>
      </c>
      <c r="P121" s="73">
        <v>0</v>
      </c>
      <c r="Q121" s="73">
        <v>41</v>
      </c>
      <c r="R121" s="73">
        <v>0</v>
      </c>
      <c r="S121" s="73">
        <v>31</v>
      </c>
      <c r="T121" s="73">
        <v>0</v>
      </c>
      <c r="U121" s="73">
        <v>0</v>
      </c>
      <c r="V121" s="73">
        <v>41</v>
      </c>
      <c r="W121" s="73">
        <v>31</v>
      </c>
      <c r="X121" s="73">
        <v>13</v>
      </c>
      <c r="Y121" s="73">
        <v>0</v>
      </c>
      <c r="Z121" s="73">
        <v>0</v>
      </c>
      <c r="AA121" s="73">
        <v>0</v>
      </c>
      <c r="AB121" s="73">
        <v>0</v>
      </c>
      <c r="AC121" s="73">
        <v>0</v>
      </c>
      <c r="AD121" s="73">
        <v>0</v>
      </c>
      <c r="AE121" s="73">
        <v>0</v>
      </c>
      <c r="AF121" s="73">
        <v>0</v>
      </c>
      <c r="AG121" s="73">
        <v>0</v>
      </c>
      <c r="AH121" s="73">
        <v>0</v>
      </c>
      <c r="AI121" s="73">
        <v>0</v>
      </c>
      <c r="AJ121" s="73">
        <v>0</v>
      </c>
      <c r="AK121" s="73">
        <v>0</v>
      </c>
      <c r="AL121" s="73">
        <v>0</v>
      </c>
      <c r="AM121" s="73">
        <v>0</v>
      </c>
      <c r="AN121" s="73">
        <v>0</v>
      </c>
      <c r="AO121" s="73">
        <v>0</v>
      </c>
      <c r="AP121" s="73">
        <v>0</v>
      </c>
    </row>
    <row r="122" spans="1:42">
      <c r="A122" s="73">
        <v>0</v>
      </c>
      <c r="B122" s="73">
        <v>0</v>
      </c>
      <c r="C122" s="73">
        <v>0</v>
      </c>
      <c r="D122" s="73">
        <v>0</v>
      </c>
      <c r="E122" s="73">
        <v>0</v>
      </c>
      <c r="F122" s="73">
        <v>0</v>
      </c>
      <c r="G122" s="73">
        <v>0</v>
      </c>
      <c r="H122" s="73">
        <v>0</v>
      </c>
      <c r="I122" s="73">
        <v>0</v>
      </c>
      <c r="J122" s="73">
        <v>0</v>
      </c>
      <c r="K122" s="73">
        <v>0</v>
      </c>
      <c r="L122" s="73">
        <v>0</v>
      </c>
      <c r="M122" s="73">
        <v>0</v>
      </c>
      <c r="N122" s="73">
        <v>0</v>
      </c>
      <c r="O122" s="73">
        <v>0</v>
      </c>
      <c r="P122" s="73">
        <v>0</v>
      </c>
      <c r="Q122" s="73">
        <v>0</v>
      </c>
      <c r="R122" s="73">
        <v>21</v>
      </c>
      <c r="S122" s="73">
        <v>0</v>
      </c>
      <c r="T122" s="73">
        <v>24</v>
      </c>
      <c r="U122" s="73">
        <v>32</v>
      </c>
      <c r="V122" s="73">
        <v>21</v>
      </c>
      <c r="W122" s="73">
        <v>0</v>
      </c>
      <c r="X122" s="73">
        <v>0</v>
      </c>
      <c r="Y122" s="73">
        <v>0</v>
      </c>
      <c r="Z122" s="73">
        <v>0</v>
      </c>
      <c r="AA122" s="73">
        <v>0</v>
      </c>
      <c r="AB122" s="73">
        <v>0</v>
      </c>
      <c r="AC122" s="73">
        <v>0</v>
      </c>
      <c r="AD122" s="73">
        <v>0</v>
      </c>
      <c r="AE122" s="73">
        <v>0</v>
      </c>
      <c r="AF122" s="73">
        <v>0</v>
      </c>
      <c r="AG122" s="73">
        <v>0</v>
      </c>
      <c r="AH122" s="73">
        <v>0</v>
      </c>
      <c r="AI122" s="73">
        <v>0</v>
      </c>
      <c r="AJ122" s="73">
        <v>0</v>
      </c>
      <c r="AK122" s="73">
        <v>0</v>
      </c>
      <c r="AL122" s="73">
        <v>0</v>
      </c>
      <c r="AM122" s="73">
        <v>0</v>
      </c>
      <c r="AN122" s="73">
        <v>0</v>
      </c>
      <c r="AO122" s="73">
        <v>0</v>
      </c>
      <c r="AP122" s="73">
        <v>0</v>
      </c>
    </row>
    <row r="123" spans="1:42">
      <c r="A123" s="73">
        <v>0</v>
      </c>
      <c r="B123" s="73">
        <v>0</v>
      </c>
      <c r="C123" s="73">
        <v>0</v>
      </c>
      <c r="D123" s="73">
        <v>0</v>
      </c>
      <c r="E123" s="73">
        <v>0</v>
      </c>
      <c r="F123" s="73">
        <v>0</v>
      </c>
      <c r="G123" s="73">
        <v>0</v>
      </c>
      <c r="H123" s="73">
        <v>0</v>
      </c>
      <c r="I123" s="73">
        <v>0</v>
      </c>
      <c r="J123" s="73">
        <v>0</v>
      </c>
      <c r="K123" s="73">
        <v>0</v>
      </c>
      <c r="L123" s="73">
        <v>0</v>
      </c>
      <c r="M123" s="73">
        <v>0</v>
      </c>
      <c r="N123" s="73">
        <v>0</v>
      </c>
      <c r="O123" s="73">
        <v>0</v>
      </c>
      <c r="P123" s="73">
        <v>0</v>
      </c>
      <c r="Q123" s="73">
        <v>12</v>
      </c>
      <c r="R123" s="73">
        <v>0</v>
      </c>
      <c r="S123" s="73">
        <v>21</v>
      </c>
      <c r="T123" s="73">
        <v>0</v>
      </c>
      <c r="U123" s="73">
        <v>52</v>
      </c>
      <c r="V123" s="73">
        <v>0</v>
      </c>
      <c r="W123" s="73">
        <v>0</v>
      </c>
      <c r="X123" s="73">
        <v>0</v>
      </c>
      <c r="Y123" s="73">
        <v>12</v>
      </c>
      <c r="Z123" s="73">
        <v>0</v>
      </c>
      <c r="AA123" s="73">
        <v>0</v>
      </c>
      <c r="AB123" s="73">
        <v>0</v>
      </c>
      <c r="AC123" s="73">
        <v>0</v>
      </c>
      <c r="AD123" s="73">
        <v>0</v>
      </c>
      <c r="AE123" s="73">
        <v>0</v>
      </c>
      <c r="AF123" s="73">
        <v>0</v>
      </c>
      <c r="AG123" s="73">
        <v>0</v>
      </c>
      <c r="AH123" s="73">
        <v>0</v>
      </c>
      <c r="AI123" s="73">
        <v>0</v>
      </c>
      <c r="AJ123" s="73">
        <v>0</v>
      </c>
      <c r="AK123" s="73">
        <v>0</v>
      </c>
      <c r="AL123" s="73">
        <v>0</v>
      </c>
      <c r="AM123" s="73">
        <v>0</v>
      </c>
      <c r="AN123" s="73">
        <v>0</v>
      </c>
      <c r="AO123" s="73">
        <v>0</v>
      </c>
      <c r="AP123" s="73">
        <v>0</v>
      </c>
    </row>
    <row r="124" spans="1:42">
      <c r="A124" s="73">
        <v>0</v>
      </c>
      <c r="B124" s="73">
        <v>0</v>
      </c>
      <c r="C124" s="73">
        <v>0</v>
      </c>
      <c r="D124" s="73">
        <v>0</v>
      </c>
      <c r="E124" s="73">
        <v>0</v>
      </c>
      <c r="F124" s="73">
        <v>0</v>
      </c>
      <c r="G124" s="73">
        <v>0</v>
      </c>
      <c r="H124" s="73">
        <v>0</v>
      </c>
      <c r="I124" s="73">
        <v>0</v>
      </c>
      <c r="J124" s="73">
        <v>0</v>
      </c>
      <c r="K124" s="73">
        <v>0</v>
      </c>
      <c r="L124" s="73">
        <v>0</v>
      </c>
      <c r="M124" s="73">
        <v>0</v>
      </c>
      <c r="N124" s="73">
        <v>0</v>
      </c>
      <c r="O124" s="73">
        <v>0</v>
      </c>
      <c r="P124" s="73">
        <v>0</v>
      </c>
      <c r="Q124" s="73">
        <v>0</v>
      </c>
      <c r="R124" s="73">
        <v>0</v>
      </c>
      <c r="S124" s="73">
        <v>0</v>
      </c>
      <c r="T124" s="73">
        <v>13</v>
      </c>
      <c r="U124" s="73">
        <v>23</v>
      </c>
      <c r="V124" s="73">
        <v>0</v>
      </c>
      <c r="W124" s="73">
        <v>61</v>
      </c>
      <c r="X124" s="73">
        <v>0</v>
      </c>
      <c r="Y124" s="73">
        <v>0</v>
      </c>
      <c r="Z124" s="73">
        <v>0</v>
      </c>
      <c r="AA124" s="73">
        <v>0</v>
      </c>
      <c r="AB124" s="73">
        <v>0</v>
      </c>
      <c r="AC124" s="73">
        <v>0</v>
      </c>
      <c r="AD124" s="73">
        <v>0</v>
      </c>
      <c r="AE124" s="73">
        <v>0</v>
      </c>
      <c r="AF124" s="73">
        <v>0</v>
      </c>
      <c r="AG124" s="73">
        <v>0</v>
      </c>
      <c r="AH124" s="73">
        <v>0</v>
      </c>
      <c r="AI124" s="73">
        <v>0</v>
      </c>
      <c r="AJ124" s="73">
        <v>0</v>
      </c>
      <c r="AK124" s="73">
        <v>0</v>
      </c>
      <c r="AL124" s="73">
        <v>0</v>
      </c>
      <c r="AM124" s="73">
        <v>0</v>
      </c>
      <c r="AN124" s="73">
        <v>0</v>
      </c>
      <c r="AO124" s="73">
        <v>0</v>
      </c>
      <c r="AP124" s="73">
        <v>0</v>
      </c>
    </row>
    <row r="125" spans="1:42">
      <c r="A125" s="73">
        <v>0</v>
      </c>
      <c r="B125" s="73">
        <v>0</v>
      </c>
      <c r="C125" s="73">
        <v>0</v>
      </c>
      <c r="D125" s="73">
        <v>0</v>
      </c>
      <c r="E125" s="73">
        <v>0</v>
      </c>
      <c r="F125" s="73">
        <v>0</v>
      </c>
      <c r="G125" s="73">
        <v>0</v>
      </c>
      <c r="H125" s="73">
        <v>0</v>
      </c>
      <c r="I125" s="73">
        <v>0</v>
      </c>
      <c r="J125" s="73">
        <v>0</v>
      </c>
      <c r="K125" s="73">
        <v>0</v>
      </c>
      <c r="L125" s="73">
        <v>0</v>
      </c>
      <c r="M125" s="73">
        <v>0</v>
      </c>
      <c r="N125" s="73">
        <v>0</v>
      </c>
      <c r="O125" s="73">
        <v>0</v>
      </c>
      <c r="P125" s="73">
        <v>0</v>
      </c>
      <c r="Q125" s="73">
        <v>0</v>
      </c>
      <c r="R125" s="73">
        <v>0</v>
      </c>
      <c r="S125" s="73">
        <v>0</v>
      </c>
      <c r="T125" s="73">
        <v>0</v>
      </c>
      <c r="U125" s="73">
        <v>0</v>
      </c>
      <c r="V125" s="73">
        <v>0</v>
      </c>
      <c r="W125" s="73">
        <v>0</v>
      </c>
      <c r="X125" s="73">
        <v>0</v>
      </c>
      <c r="Y125" s="73">
        <v>0</v>
      </c>
      <c r="Z125" s="73">
        <v>0</v>
      </c>
      <c r="AA125" s="73">
        <v>0</v>
      </c>
      <c r="AB125" s="73">
        <v>0</v>
      </c>
      <c r="AC125" s="73">
        <v>0</v>
      </c>
      <c r="AD125" s="73">
        <v>0</v>
      </c>
      <c r="AE125" s="73">
        <v>0</v>
      </c>
      <c r="AF125" s="73">
        <v>0</v>
      </c>
      <c r="AG125" s="73">
        <v>0</v>
      </c>
      <c r="AH125" s="73">
        <v>0</v>
      </c>
      <c r="AI125" s="73">
        <v>0</v>
      </c>
      <c r="AJ125" s="73">
        <v>0</v>
      </c>
      <c r="AK125" s="73">
        <v>0</v>
      </c>
      <c r="AL125" s="73">
        <v>0</v>
      </c>
      <c r="AM125" s="73">
        <v>0</v>
      </c>
      <c r="AN125" s="73">
        <v>0</v>
      </c>
      <c r="AO125" s="73">
        <v>0</v>
      </c>
      <c r="AP125" s="73">
        <v>0</v>
      </c>
    </row>
    <row r="126" spans="1:42" ht="15.75" thickBot="1"/>
    <row r="127" spans="1:42">
      <c r="A127" s="52">
        <v>6</v>
      </c>
      <c r="B127" s="53">
        <v>6</v>
      </c>
      <c r="C127" s="53">
        <v>6</v>
      </c>
      <c r="D127" s="53">
        <v>6</v>
      </c>
      <c r="E127" s="53">
        <v>6</v>
      </c>
      <c r="F127" s="53">
        <v>6</v>
      </c>
      <c r="G127" s="53">
        <v>6</v>
      </c>
      <c r="H127" s="53">
        <v>6</v>
      </c>
      <c r="I127" s="53">
        <v>6</v>
      </c>
      <c r="J127" s="53">
        <v>6</v>
      </c>
      <c r="K127" s="53">
        <v>6</v>
      </c>
      <c r="L127" s="53">
        <v>6</v>
      </c>
      <c r="M127" s="53">
        <v>6</v>
      </c>
      <c r="N127" s="54">
        <v>6</v>
      </c>
      <c r="O127" s="54">
        <v>6</v>
      </c>
      <c r="P127" s="54">
        <v>6</v>
      </c>
      <c r="Q127" s="54">
        <v>6</v>
      </c>
      <c r="R127" s="54">
        <v>6</v>
      </c>
      <c r="S127" s="54">
        <v>6</v>
      </c>
      <c r="T127" s="54">
        <v>6</v>
      </c>
      <c r="U127" s="54">
        <v>6</v>
      </c>
      <c r="V127" s="54">
        <v>5</v>
      </c>
      <c r="W127" s="54">
        <v>5</v>
      </c>
      <c r="X127" s="54">
        <v>5</v>
      </c>
      <c r="Y127" s="54">
        <v>5</v>
      </c>
      <c r="Z127" s="54">
        <v>5</v>
      </c>
      <c r="AA127" s="55">
        <v>6</v>
      </c>
      <c r="AB127" s="55">
        <v>6</v>
      </c>
      <c r="AC127" s="55">
        <v>6</v>
      </c>
      <c r="AD127" s="55">
        <v>6</v>
      </c>
      <c r="AE127" s="55">
        <v>6</v>
      </c>
      <c r="AF127" s="55">
        <v>6</v>
      </c>
      <c r="AG127" s="55">
        <v>6</v>
      </c>
      <c r="AH127" s="55">
        <v>6</v>
      </c>
      <c r="AI127" s="55">
        <v>6</v>
      </c>
      <c r="AJ127" s="55">
        <v>6</v>
      </c>
      <c r="AK127" s="55">
        <v>6</v>
      </c>
      <c r="AL127" s="55">
        <v>6</v>
      </c>
      <c r="AM127" s="55">
        <v>6</v>
      </c>
      <c r="AN127" s="55">
        <v>6</v>
      </c>
      <c r="AO127" s="55">
        <v>6</v>
      </c>
      <c r="AP127" s="56">
        <v>6</v>
      </c>
    </row>
    <row r="128" spans="1:42">
      <c r="A128" s="57">
        <v>6</v>
      </c>
      <c r="B128" s="58">
        <v>6</v>
      </c>
      <c r="C128" s="58">
        <v>6</v>
      </c>
      <c r="D128" s="58">
        <v>6</v>
      </c>
      <c r="E128" s="58">
        <v>6</v>
      </c>
      <c r="F128" s="58">
        <v>6</v>
      </c>
      <c r="G128" s="58">
        <v>6</v>
      </c>
      <c r="H128" s="58">
        <v>6</v>
      </c>
      <c r="I128" s="58">
        <v>6</v>
      </c>
      <c r="J128" s="58">
        <v>6</v>
      </c>
      <c r="K128" s="58">
        <v>5</v>
      </c>
      <c r="L128" s="58">
        <v>5</v>
      </c>
      <c r="M128" s="58">
        <v>5</v>
      </c>
      <c r="N128" s="48">
        <v>5</v>
      </c>
      <c r="O128" s="48">
        <v>5</v>
      </c>
      <c r="P128" s="48">
        <v>5</v>
      </c>
      <c r="Q128" s="48">
        <v>6</v>
      </c>
      <c r="R128" s="48">
        <v>6</v>
      </c>
      <c r="S128" s="48">
        <v>6</v>
      </c>
      <c r="T128" s="48">
        <v>6</v>
      </c>
      <c r="U128" s="48">
        <v>6</v>
      </c>
      <c r="V128" s="48">
        <v>5</v>
      </c>
      <c r="W128" s="48">
        <v>5</v>
      </c>
      <c r="X128" s="48">
        <v>5</v>
      </c>
      <c r="Y128" s="48">
        <v>5</v>
      </c>
      <c r="Z128" s="48">
        <v>5</v>
      </c>
      <c r="AA128" s="59">
        <v>5</v>
      </c>
      <c r="AB128" s="59">
        <v>5</v>
      </c>
      <c r="AC128" s="59">
        <v>5</v>
      </c>
      <c r="AD128" s="59">
        <v>6</v>
      </c>
      <c r="AE128" s="59">
        <v>6</v>
      </c>
      <c r="AF128" s="59">
        <v>6</v>
      </c>
      <c r="AG128" s="59">
        <v>6</v>
      </c>
      <c r="AH128" s="59">
        <v>6</v>
      </c>
      <c r="AI128" s="59">
        <v>6</v>
      </c>
      <c r="AJ128" s="59">
        <v>6</v>
      </c>
      <c r="AK128" s="59">
        <v>6</v>
      </c>
      <c r="AL128" s="59">
        <v>6</v>
      </c>
      <c r="AM128" s="59">
        <v>6</v>
      </c>
      <c r="AN128" s="59">
        <v>6</v>
      </c>
      <c r="AO128" s="59">
        <v>6</v>
      </c>
      <c r="AP128" s="60">
        <v>6</v>
      </c>
    </row>
    <row r="129" spans="1:42">
      <c r="A129" s="57">
        <v>6</v>
      </c>
      <c r="B129" s="58">
        <v>6</v>
      </c>
      <c r="C129" s="58">
        <v>6</v>
      </c>
      <c r="D129" s="58">
        <v>6</v>
      </c>
      <c r="E129" s="58">
        <v>6</v>
      </c>
      <c r="F129" s="58">
        <v>6</v>
      </c>
      <c r="G129" s="58">
        <v>6</v>
      </c>
      <c r="H129" s="58">
        <v>6</v>
      </c>
      <c r="I129" s="58">
        <v>6</v>
      </c>
      <c r="J129" s="58">
        <v>6</v>
      </c>
      <c r="K129" s="58">
        <v>6</v>
      </c>
      <c r="L129" s="58">
        <v>6</v>
      </c>
      <c r="M129" s="58">
        <v>5</v>
      </c>
      <c r="N129" s="48">
        <v>5</v>
      </c>
      <c r="O129" s="48">
        <v>4</v>
      </c>
      <c r="P129" s="48">
        <v>4</v>
      </c>
      <c r="Q129" s="48">
        <v>4</v>
      </c>
      <c r="R129" s="48">
        <v>4</v>
      </c>
      <c r="S129" s="48">
        <v>4</v>
      </c>
      <c r="T129" s="48">
        <v>4</v>
      </c>
      <c r="U129" s="48">
        <v>5</v>
      </c>
      <c r="V129" s="48">
        <v>5</v>
      </c>
      <c r="W129" s="48">
        <v>5</v>
      </c>
      <c r="X129" s="48">
        <v>5</v>
      </c>
      <c r="Y129" s="48">
        <v>5</v>
      </c>
      <c r="Z129" s="48">
        <v>5</v>
      </c>
      <c r="AA129" s="59">
        <v>6</v>
      </c>
      <c r="AB129" s="59">
        <v>6</v>
      </c>
      <c r="AC129" s="59">
        <v>6</v>
      </c>
      <c r="AD129" s="59">
        <v>6</v>
      </c>
      <c r="AE129" s="59">
        <v>6</v>
      </c>
      <c r="AF129" s="59">
        <v>6</v>
      </c>
      <c r="AG129" s="59">
        <v>6</v>
      </c>
      <c r="AH129" s="59">
        <v>6</v>
      </c>
      <c r="AI129" s="59">
        <v>6</v>
      </c>
      <c r="AJ129" s="59">
        <v>6</v>
      </c>
      <c r="AK129" s="59">
        <v>6</v>
      </c>
      <c r="AL129" s="59">
        <v>6</v>
      </c>
      <c r="AM129" s="59">
        <v>6</v>
      </c>
      <c r="AN129" s="59">
        <v>6</v>
      </c>
      <c r="AO129" s="59">
        <v>6</v>
      </c>
      <c r="AP129" s="60">
        <v>6</v>
      </c>
    </row>
    <row r="130" spans="1:42">
      <c r="A130" s="57">
        <v>6</v>
      </c>
      <c r="B130" s="58">
        <v>6</v>
      </c>
      <c r="C130" s="58">
        <v>6</v>
      </c>
      <c r="D130" s="58">
        <v>6</v>
      </c>
      <c r="E130" s="58">
        <v>6</v>
      </c>
      <c r="F130" s="58">
        <v>5</v>
      </c>
      <c r="G130" s="58">
        <v>5</v>
      </c>
      <c r="H130" s="58">
        <v>5</v>
      </c>
      <c r="I130" s="58">
        <v>5</v>
      </c>
      <c r="J130" s="58">
        <v>5</v>
      </c>
      <c r="K130" s="58">
        <v>5</v>
      </c>
      <c r="L130" s="58">
        <v>5</v>
      </c>
      <c r="M130" s="58">
        <v>5</v>
      </c>
      <c r="N130" s="48">
        <v>5</v>
      </c>
      <c r="O130" s="48">
        <v>5</v>
      </c>
      <c r="P130" s="48">
        <v>5</v>
      </c>
      <c r="Q130" s="48">
        <v>5</v>
      </c>
      <c r="R130" s="48">
        <v>4</v>
      </c>
      <c r="S130" s="48">
        <v>4</v>
      </c>
      <c r="T130" s="48">
        <v>4</v>
      </c>
      <c r="U130" s="48">
        <v>4</v>
      </c>
      <c r="V130" s="48">
        <v>4</v>
      </c>
      <c r="W130" s="48">
        <v>4</v>
      </c>
      <c r="X130" s="48">
        <v>4</v>
      </c>
      <c r="Y130" s="48">
        <v>4</v>
      </c>
      <c r="Z130" s="48">
        <v>4</v>
      </c>
      <c r="AA130" s="59">
        <v>5</v>
      </c>
      <c r="AB130" s="59">
        <v>5</v>
      </c>
      <c r="AC130" s="59">
        <v>5</v>
      </c>
      <c r="AD130" s="59">
        <v>5</v>
      </c>
      <c r="AE130" s="59">
        <v>5</v>
      </c>
      <c r="AF130" s="59">
        <v>5</v>
      </c>
      <c r="AG130" s="59">
        <v>5</v>
      </c>
      <c r="AH130" s="59">
        <v>5</v>
      </c>
      <c r="AI130" s="59">
        <v>5</v>
      </c>
      <c r="AJ130" s="59">
        <v>6</v>
      </c>
      <c r="AK130" s="59">
        <v>6</v>
      </c>
      <c r="AL130" s="59">
        <v>6</v>
      </c>
      <c r="AM130" s="59">
        <v>6</v>
      </c>
      <c r="AN130" s="59">
        <v>6</v>
      </c>
      <c r="AO130" s="59">
        <v>6</v>
      </c>
      <c r="AP130" s="60">
        <v>6</v>
      </c>
    </row>
    <row r="131" spans="1:42">
      <c r="A131" s="57">
        <v>6</v>
      </c>
      <c r="B131" s="58">
        <v>6</v>
      </c>
      <c r="C131" s="58">
        <v>6</v>
      </c>
      <c r="D131" s="58">
        <v>6</v>
      </c>
      <c r="E131" s="58">
        <v>6</v>
      </c>
      <c r="F131" s="58">
        <v>5</v>
      </c>
      <c r="G131" s="58">
        <v>6</v>
      </c>
      <c r="H131" s="58">
        <v>6</v>
      </c>
      <c r="I131" s="58">
        <v>6</v>
      </c>
      <c r="J131" s="58">
        <v>6</v>
      </c>
      <c r="K131" s="58">
        <v>5</v>
      </c>
      <c r="L131" s="58">
        <v>5</v>
      </c>
      <c r="M131" s="58">
        <v>5</v>
      </c>
      <c r="N131" s="48">
        <v>5</v>
      </c>
      <c r="O131" s="48">
        <v>5</v>
      </c>
      <c r="P131" s="48">
        <v>5</v>
      </c>
      <c r="Q131" s="48">
        <v>4</v>
      </c>
      <c r="R131" s="48">
        <v>2</v>
      </c>
      <c r="S131" s="48">
        <v>3</v>
      </c>
      <c r="T131" s="48">
        <v>3</v>
      </c>
      <c r="U131" s="48">
        <v>3</v>
      </c>
      <c r="V131" s="48">
        <v>2</v>
      </c>
      <c r="W131" s="48">
        <v>3</v>
      </c>
      <c r="X131" s="48">
        <v>3</v>
      </c>
      <c r="Y131" s="48">
        <v>4</v>
      </c>
      <c r="Z131" s="48">
        <v>5</v>
      </c>
      <c r="AA131" s="59">
        <v>5</v>
      </c>
      <c r="AB131" s="59">
        <v>5</v>
      </c>
      <c r="AC131" s="59">
        <v>5</v>
      </c>
      <c r="AD131" s="59">
        <v>5</v>
      </c>
      <c r="AE131" s="59">
        <v>5</v>
      </c>
      <c r="AF131" s="59">
        <v>5</v>
      </c>
      <c r="AG131" s="59">
        <v>5</v>
      </c>
      <c r="AH131" s="59">
        <v>5</v>
      </c>
      <c r="AI131" s="59">
        <v>5</v>
      </c>
      <c r="AJ131" s="59">
        <v>6</v>
      </c>
      <c r="AK131" s="59">
        <v>6</v>
      </c>
      <c r="AL131" s="59">
        <v>6</v>
      </c>
      <c r="AM131" s="59">
        <v>6</v>
      </c>
      <c r="AN131" s="59">
        <v>6</v>
      </c>
      <c r="AO131" s="59">
        <v>6</v>
      </c>
      <c r="AP131" s="60">
        <v>6</v>
      </c>
    </row>
    <row r="132" spans="1:42">
      <c r="A132" s="57">
        <v>6</v>
      </c>
      <c r="B132" s="58">
        <v>6</v>
      </c>
      <c r="C132" s="58">
        <v>6</v>
      </c>
      <c r="D132" s="58">
        <v>6</v>
      </c>
      <c r="E132" s="58">
        <v>6</v>
      </c>
      <c r="F132" s="58">
        <v>5</v>
      </c>
      <c r="G132" s="58">
        <v>5</v>
      </c>
      <c r="H132" s="58">
        <v>5</v>
      </c>
      <c r="I132" s="58">
        <v>5</v>
      </c>
      <c r="J132" s="58">
        <v>5</v>
      </c>
      <c r="K132" s="58">
        <v>5</v>
      </c>
      <c r="L132" s="58">
        <v>5</v>
      </c>
      <c r="M132" s="58">
        <v>5</v>
      </c>
      <c r="N132" s="61">
        <v>5</v>
      </c>
      <c r="O132" s="61">
        <v>5</v>
      </c>
      <c r="P132" s="61">
        <v>4</v>
      </c>
      <c r="Q132" s="61">
        <v>3</v>
      </c>
      <c r="R132" s="61">
        <v>2</v>
      </c>
      <c r="S132" s="61">
        <v>2</v>
      </c>
      <c r="T132" s="61">
        <v>2</v>
      </c>
      <c r="U132" s="61">
        <v>3</v>
      </c>
      <c r="V132" s="61">
        <v>2</v>
      </c>
      <c r="W132" s="61">
        <v>2</v>
      </c>
      <c r="X132" s="61">
        <v>3</v>
      </c>
      <c r="Y132" s="61">
        <v>4</v>
      </c>
      <c r="Z132" s="61">
        <v>5</v>
      </c>
      <c r="AA132" s="59">
        <v>4</v>
      </c>
      <c r="AB132" s="59">
        <v>5</v>
      </c>
      <c r="AC132" s="59">
        <v>5</v>
      </c>
      <c r="AD132" s="59">
        <v>5</v>
      </c>
      <c r="AE132" s="59">
        <v>5</v>
      </c>
      <c r="AF132" s="59">
        <v>5</v>
      </c>
      <c r="AG132" s="59">
        <v>5</v>
      </c>
      <c r="AH132" s="59">
        <v>5</v>
      </c>
      <c r="AI132" s="59">
        <v>5</v>
      </c>
      <c r="AJ132" s="59">
        <v>6</v>
      </c>
      <c r="AK132" s="59">
        <v>6</v>
      </c>
      <c r="AL132" s="59">
        <v>6</v>
      </c>
      <c r="AM132" s="59">
        <v>6</v>
      </c>
      <c r="AN132" s="59">
        <v>6</v>
      </c>
      <c r="AO132" s="59">
        <v>6</v>
      </c>
      <c r="AP132" s="60">
        <v>6</v>
      </c>
    </row>
    <row r="133" spans="1:42" ht="15.75" thickBot="1">
      <c r="A133" s="62">
        <v>6</v>
      </c>
      <c r="B133" s="63">
        <v>6</v>
      </c>
      <c r="C133" s="63">
        <v>6</v>
      </c>
      <c r="D133" s="63">
        <v>6</v>
      </c>
      <c r="E133" s="63">
        <v>6</v>
      </c>
      <c r="F133" s="63">
        <v>5</v>
      </c>
      <c r="G133" s="63">
        <v>5</v>
      </c>
      <c r="H133" s="63">
        <v>5</v>
      </c>
      <c r="I133" s="63">
        <v>5</v>
      </c>
      <c r="J133" s="63">
        <v>5</v>
      </c>
      <c r="K133" s="63">
        <v>5</v>
      </c>
      <c r="L133" s="63">
        <v>5</v>
      </c>
      <c r="M133" s="63">
        <v>5</v>
      </c>
      <c r="N133" s="61">
        <v>4</v>
      </c>
      <c r="O133" s="61">
        <v>4</v>
      </c>
      <c r="P133" s="61">
        <v>4</v>
      </c>
      <c r="Q133" s="61">
        <v>3</v>
      </c>
      <c r="R133" s="61">
        <v>2</v>
      </c>
      <c r="S133" s="61">
        <v>1</v>
      </c>
      <c r="T133" s="61">
        <v>2</v>
      </c>
      <c r="U133" s="61">
        <v>1</v>
      </c>
      <c r="V133" s="61">
        <v>1</v>
      </c>
      <c r="W133" s="61">
        <v>1</v>
      </c>
      <c r="X133" s="61">
        <v>2</v>
      </c>
      <c r="Y133" s="61">
        <v>2</v>
      </c>
      <c r="Z133" s="61">
        <v>3</v>
      </c>
      <c r="AA133" s="59">
        <v>4</v>
      </c>
      <c r="AB133" s="59">
        <v>4</v>
      </c>
      <c r="AC133" s="59">
        <v>5</v>
      </c>
      <c r="AD133" s="59">
        <v>4</v>
      </c>
      <c r="AE133" s="59">
        <v>5</v>
      </c>
      <c r="AF133" s="59">
        <v>5</v>
      </c>
      <c r="AG133" s="59">
        <v>5</v>
      </c>
      <c r="AH133" s="59">
        <v>5</v>
      </c>
      <c r="AI133" s="59">
        <v>5</v>
      </c>
      <c r="AJ133" s="59">
        <v>6</v>
      </c>
      <c r="AK133" s="59">
        <v>6</v>
      </c>
      <c r="AL133" s="59">
        <v>6</v>
      </c>
      <c r="AM133" s="59">
        <v>6</v>
      </c>
      <c r="AN133" s="59">
        <v>6</v>
      </c>
      <c r="AO133" s="59">
        <v>6</v>
      </c>
      <c r="AP133" s="60">
        <v>6</v>
      </c>
    </row>
    <row r="134" spans="1:42" ht="15.75" thickBot="1">
      <c r="A134" s="62">
        <v>6</v>
      </c>
      <c r="B134" s="63">
        <v>6</v>
      </c>
      <c r="C134" s="63">
        <v>6</v>
      </c>
      <c r="D134" s="63">
        <v>6</v>
      </c>
      <c r="E134" s="63">
        <v>6</v>
      </c>
      <c r="F134" s="63">
        <v>5</v>
      </c>
      <c r="G134" s="63">
        <v>6</v>
      </c>
      <c r="H134" s="63">
        <v>6</v>
      </c>
      <c r="I134" s="63">
        <v>6</v>
      </c>
      <c r="J134" s="63">
        <v>6</v>
      </c>
      <c r="K134" s="63">
        <v>5</v>
      </c>
      <c r="L134" s="63">
        <v>5</v>
      </c>
      <c r="M134" s="63">
        <v>5</v>
      </c>
      <c r="N134" s="61">
        <v>4</v>
      </c>
      <c r="O134" s="61">
        <v>4</v>
      </c>
      <c r="P134" s="61">
        <v>3</v>
      </c>
      <c r="Q134" s="61">
        <v>3</v>
      </c>
      <c r="R134" s="61">
        <v>2</v>
      </c>
      <c r="S134" s="61">
        <v>1</v>
      </c>
      <c r="T134" s="61">
        <v>1</v>
      </c>
      <c r="U134" s="64">
        <v>1</v>
      </c>
      <c r="V134" s="61">
        <v>2</v>
      </c>
      <c r="W134" s="61">
        <v>2</v>
      </c>
      <c r="X134" s="61">
        <v>2</v>
      </c>
      <c r="Y134" s="61">
        <v>3</v>
      </c>
      <c r="Z134" s="61">
        <v>3</v>
      </c>
      <c r="AA134" s="59">
        <v>4</v>
      </c>
      <c r="AB134" s="59">
        <v>4</v>
      </c>
      <c r="AC134" s="59">
        <v>4</v>
      </c>
      <c r="AD134" s="59">
        <v>6</v>
      </c>
      <c r="AE134" s="59">
        <v>6</v>
      </c>
      <c r="AF134" s="59">
        <v>6</v>
      </c>
      <c r="AG134" s="59">
        <v>6</v>
      </c>
      <c r="AH134" s="59">
        <v>5</v>
      </c>
      <c r="AI134" s="59">
        <v>5</v>
      </c>
      <c r="AJ134" s="59">
        <v>5</v>
      </c>
      <c r="AK134" s="59">
        <v>5</v>
      </c>
      <c r="AL134" s="59">
        <v>6</v>
      </c>
      <c r="AM134" s="59">
        <v>6</v>
      </c>
      <c r="AN134" s="59">
        <v>6</v>
      </c>
      <c r="AO134" s="59">
        <v>6</v>
      </c>
      <c r="AP134" s="60">
        <v>6</v>
      </c>
    </row>
    <row r="135" spans="1:42">
      <c r="A135" s="62">
        <v>6</v>
      </c>
      <c r="B135" s="63">
        <v>6</v>
      </c>
      <c r="C135" s="63">
        <v>6</v>
      </c>
      <c r="D135" s="63">
        <v>6</v>
      </c>
      <c r="E135" s="63">
        <v>6</v>
      </c>
      <c r="F135" s="63">
        <v>5</v>
      </c>
      <c r="G135" s="63">
        <v>6</v>
      </c>
      <c r="H135" s="63">
        <v>6</v>
      </c>
      <c r="I135" s="63">
        <v>6</v>
      </c>
      <c r="J135" s="63">
        <v>6</v>
      </c>
      <c r="K135" s="63">
        <v>5</v>
      </c>
      <c r="L135" s="63">
        <v>5</v>
      </c>
      <c r="M135" s="63">
        <v>5</v>
      </c>
      <c r="N135" s="65">
        <v>4</v>
      </c>
      <c r="O135" s="65">
        <v>4</v>
      </c>
      <c r="P135" s="65">
        <v>4</v>
      </c>
      <c r="Q135" s="65">
        <v>2</v>
      </c>
      <c r="R135" s="63">
        <v>2</v>
      </c>
      <c r="S135" s="63">
        <v>2</v>
      </c>
      <c r="T135" s="63">
        <v>2</v>
      </c>
      <c r="U135" s="63">
        <v>3</v>
      </c>
      <c r="V135" s="63">
        <v>3</v>
      </c>
      <c r="W135" s="66">
        <v>1</v>
      </c>
      <c r="X135" s="66">
        <v>1</v>
      </c>
      <c r="Y135" s="66">
        <v>1</v>
      </c>
      <c r="Z135" s="66">
        <v>1</v>
      </c>
      <c r="AA135" s="63">
        <v>4</v>
      </c>
      <c r="AB135" s="63">
        <v>4</v>
      </c>
      <c r="AC135" s="63">
        <v>4</v>
      </c>
      <c r="AD135" s="63">
        <v>4</v>
      </c>
      <c r="AE135" s="63">
        <v>4</v>
      </c>
      <c r="AF135" s="63">
        <v>4</v>
      </c>
      <c r="AG135" s="63">
        <v>4</v>
      </c>
      <c r="AH135" s="63">
        <v>5</v>
      </c>
      <c r="AI135" s="63">
        <v>5</v>
      </c>
      <c r="AJ135" s="63">
        <v>5</v>
      </c>
      <c r="AK135" s="63">
        <v>5</v>
      </c>
      <c r="AL135" s="63">
        <v>5</v>
      </c>
      <c r="AM135" s="63">
        <v>5</v>
      </c>
      <c r="AN135" s="63">
        <v>5</v>
      </c>
      <c r="AO135" s="63">
        <v>5</v>
      </c>
      <c r="AP135" s="67">
        <v>5</v>
      </c>
    </row>
    <row r="136" spans="1:42" ht="15.75" thickBot="1">
      <c r="A136" s="68">
        <v>6</v>
      </c>
      <c r="B136" s="69">
        <v>6</v>
      </c>
      <c r="C136" s="69">
        <v>6</v>
      </c>
      <c r="D136" s="69">
        <v>6</v>
      </c>
      <c r="E136" s="69">
        <v>6</v>
      </c>
      <c r="F136" s="69">
        <v>5</v>
      </c>
      <c r="G136" s="69">
        <v>6</v>
      </c>
      <c r="H136" s="69">
        <v>6</v>
      </c>
      <c r="I136" s="69">
        <v>6</v>
      </c>
      <c r="J136" s="69">
        <v>6</v>
      </c>
      <c r="K136" s="69">
        <v>5</v>
      </c>
      <c r="L136" s="69">
        <v>5</v>
      </c>
      <c r="M136" s="69">
        <v>5</v>
      </c>
      <c r="N136" s="70">
        <v>5</v>
      </c>
      <c r="O136" s="70">
        <v>5</v>
      </c>
      <c r="P136" s="70">
        <v>5</v>
      </c>
      <c r="Q136" s="70">
        <v>5</v>
      </c>
      <c r="R136" s="69">
        <v>5</v>
      </c>
      <c r="S136" s="69">
        <v>5</v>
      </c>
      <c r="T136" s="69">
        <v>5</v>
      </c>
      <c r="U136" s="69">
        <v>5</v>
      </c>
      <c r="V136" s="69">
        <v>5</v>
      </c>
      <c r="W136" s="71">
        <v>2</v>
      </c>
      <c r="X136" s="71">
        <v>2</v>
      </c>
      <c r="Y136" s="71">
        <v>2</v>
      </c>
      <c r="Z136" s="71">
        <v>2</v>
      </c>
      <c r="AA136" s="69">
        <v>6</v>
      </c>
      <c r="AB136" s="69">
        <v>6</v>
      </c>
      <c r="AC136" s="69">
        <v>6</v>
      </c>
      <c r="AD136" s="69">
        <v>6</v>
      </c>
      <c r="AE136" s="69">
        <v>6</v>
      </c>
      <c r="AF136" s="69">
        <v>6</v>
      </c>
      <c r="AG136" s="69">
        <v>6</v>
      </c>
      <c r="AH136" s="69">
        <v>6</v>
      </c>
      <c r="AI136" s="69">
        <v>6</v>
      </c>
      <c r="AJ136" s="69">
        <v>6</v>
      </c>
      <c r="AK136" s="69">
        <v>6</v>
      </c>
      <c r="AL136" s="69">
        <v>6</v>
      </c>
      <c r="AM136" s="69">
        <v>6</v>
      </c>
      <c r="AN136" s="69">
        <v>6</v>
      </c>
      <c r="AO136" s="69">
        <v>6</v>
      </c>
      <c r="AP136" s="72">
        <v>6</v>
      </c>
    </row>
    <row r="137" spans="1:42">
      <c r="A137" s="73">
        <v>0</v>
      </c>
      <c r="B137" s="73">
        <v>0</v>
      </c>
      <c r="C137" s="73">
        <v>0</v>
      </c>
      <c r="D137" s="73">
        <v>0</v>
      </c>
      <c r="E137" s="73">
        <v>0</v>
      </c>
      <c r="F137" s="73">
        <v>0</v>
      </c>
      <c r="G137" s="73">
        <v>0</v>
      </c>
      <c r="H137" s="73">
        <v>0</v>
      </c>
      <c r="I137" s="73">
        <v>0</v>
      </c>
      <c r="J137" s="73">
        <v>0</v>
      </c>
      <c r="K137" s="73">
        <v>0</v>
      </c>
      <c r="L137" s="73">
        <v>0</v>
      </c>
      <c r="M137" s="73">
        <v>0</v>
      </c>
      <c r="N137" s="73">
        <v>0</v>
      </c>
      <c r="O137" s="73">
        <v>0</v>
      </c>
      <c r="P137" s="73">
        <v>0</v>
      </c>
      <c r="Q137" s="73">
        <v>0</v>
      </c>
      <c r="R137" s="73">
        <v>0</v>
      </c>
      <c r="S137" s="73">
        <v>0</v>
      </c>
      <c r="T137" s="73">
        <v>0</v>
      </c>
      <c r="U137" s="73">
        <v>0</v>
      </c>
      <c r="V137" s="73">
        <v>0</v>
      </c>
      <c r="W137" s="73">
        <v>0</v>
      </c>
      <c r="X137" s="73">
        <v>0</v>
      </c>
      <c r="Y137" s="73">
        <v>0</v>
      </c>
      <c r="Z137" s="73">
        <v>0</v>
      </c>
      <c r="AA137" s="73">
        <v>0</v>
      </c>
      <c r="AB137" s="73">
        <v>0</v>
      </c>
      <c r="AC137" s="73">
        <v>0</v>
      </c>
      <c r="AD137" s="73">
        <v>0</v>
      </c>
      <c r="AE137" s="73">
        <v>0</v>
      </c>
      <c r="AF137" s="73">
        <v>0</v>
      </c>
      <c r="AG137" s="73">
        <v>0</v>
      </c>
      <c r="AH137" s="73">
        <v>0</v>
      </c>
      <c r="AI137" s="73">
        <v>0</v>
      </c>
      <c r="AJ137" s="73">
        <v>0</v>
      </c>
      <c r="AK137" s="73">
        <v>0</v>
      </c>
      <c r="AL137" s="73">
        <v>0</v>
      </c>
      <c r="AM137" s="73">
        <v>0</v>
      </c>
      <c r="AN137" s="73">
        <v>0</v>
      </c>
      <c r="AO137" s="73">
        <v>0</v>
      </c>
      <c r="AP137" s="73">
        <v>0</v>
      </c>
    </row>
    <row r="138" spans="1:42">
      <c r="A138" s="73">
        <v>0</v>
      </c>
      <c r="B138" s="73">
        <v>0</v>
      </c>
      <c r="C138" s="73">
        <v>0</v>
      </c>
      <c r="D138" s="73">
        <v>0</v>
      </c>
      <c r="E138" s="73">
        <v>0</v>
      </c>
      <c r="F138" s="73">
        <v>0</v>
      </c>
      <c r="G138" s="73">
        <v>0</v>
      </c>
      <c r="H138" s="73">
        <v>0</v>
      </c>
      <c r="I138" s="73">
        <v>0</v>
      </c>
      <c r="J138" s="73">
        <v>0</v>
      </c>
      <c r="K138" s="73">
        <v>0</v>
      </c>
      <c r="L138" s="73">
        <v>0</v>
      </c>
      <c r="M138" s="73">
        <v>0</v>
      </c>
      <c r="N138" s="73">
        <v>0</v>
      </c>
      <c r="O138" s="73">
        <v>0</v>
      </c>
      <c r="P138" s="73">
        <v>0</v>
      </c>
      <c r="Q138" s="73">
        <v>0</v>
      </c>
      <c r="R138" s="73">
        <v>0</v>
      </c>
      <c r="S138" s="73">
        <v>0</v>
      </c>
      <c r="T138" s="73">
        <v>0</v>
      </c>
      <c r="U138" s="73">
        <v>0</v>
      </c>
      <c r="V138" s="73">
        <v>0</v>
      </c>
      <c r="W138" s="73">
        <v>0</v>
      </c>
      <c r="X138" s="73">
        <v>0</v>
      </c>
      <c r="Y138" s="73">
        <v>0</v>
      </c>
      <c r="Z138" s="73">
        <v>0</v>
      </c>
      <c r="AA138" s="73">
        <v>0</v>
      </c>
      <c r="AB138" s="73">
        <v>0</v>
      </c>
      <c r="AC138" s="73">
        <v>0</v>
      </c>
      <c r="AD138" s="73">
        <v>0</v>
      </c>
      <c r="AE138" s="73">
        <v>0</v>
      </c>
      <c r="AF138" s="73">
        <v>0</v>
      </c>
      <c r="AG138" s="73">
        <v>0</v>
      </c>
      <c r="AH138" s="73">
        <v>0</v>
      </c>
      <c r="AI138" s="73">
        <v>0</v>
      </c>
      <c r="AJ138" s="73">
        <v>0</v>
      </c>
      <c r="AK138" s="73">
        <v>0</v>
      </c>
      <c r="AL138" s="73">
        <v>0</v>
      </c>
      <c r="AM138" s="73">
        <v>0</v>
      </c>
      <c r="AN138" s="73">
        <v>0</v>
      </c>
      <c r="AO138" s="73">
        <v>0</v>
      </c>
      <c r="AP138" s="73">
        <v>0</v>
      </c>
    </row>
    <row r="139" spans="1:42">
      <c r="A139" s="73">
        <v>0</v>
      </c>
      <c r="B139" s="73">
        <v>0</v>
      </c>
      <c r="C139" s="73">
        <v>0</v>
      </c>
      <c r="D139" s="73">
        <v>0</v>
      </c>
      <c r="E139" s="73">
        <v>0</v>
      </c>
      <c r="F139" s="73">
        <v>0</v>
      </c>
      <c r="G139" s="73">
        <v>0</v>
      </c>
      <c r="H139" s="73">
        <v>0</v>
      </c>
      <c r="I139" s="73">
        <v>0</v>
      </c>
      <c r="J139" s="73">
        <v>0</v>
      </c>
      <c r="K139" s="73">
        <v>0</v>
      </c>
      <c r="L139" s="73">
        <v>0</v>
      </c>
      <c r="M139" s="73">
        <v>0</v>
      </c>
      <c r="N139" s="73">
        <v>0</v>
      </c>
      <c r="O139" s="73">
        <v>0</v>
      </c>
      <c r="P139" s="73">
        <v>0</v>
      </c>
      <c r="Q139" s="73">
        <v>0</v>
      </c>
      <c r="R139" s="73">
        <v>0</v>
      </c>
      <c r="S139" s="73">
        <v>0</v>
      </c>
      <c r="T139" s="73">
        <v>0</v>
      </c>
      <c r="U139" s="73">
        <v>0</v>
      </c>
      <c r="V139" s="73">
        <v>0</v>
      </c>
      <c r="W139" s="73">
        <v>0</v>
      </c>
      <c r="X139" s="73">
        <v>0</v>
      </c>
      <c r="Y139" s="73">
        <v>0</v>
      </c>
      <c r="Z139" s="73">
        <v>0</v>
      </c>
      <c r="AA139" s="73">
        <v>0</v>
      </c>
      <c r="AB139" s="73">
        <v>0</v>
      </c>
      <c r="AC139" s="73">
        <v>0</v>
      </c>
      <c r="AD139" s="73">
        <v>0</v>
      </c>
      <c r="AE139" s="73">
        <v>0</v>
      </c>
      <c r="AF139" s="73">
        <v>0</v>
      </c>
      <c r="AG139" s="73">
        <v>0</v>
      </c>
      <c r="AH139" s="73">
        <v>0</v>
      </c>
      <c r="AI139" s="73">
        <v>0</v>
      </c>
      <c r="AJ139" s="73">
        <v>0</v>
      </c>
      <c r="AK139" s="73">
        <v>0</v>
      </c>
      <c r="AL139" s="73">
        <v>0</v>
      </c>
      <c r="AM139" s="73">
        <v>0</v>
      </c>
      <c r="AN139" s="73">
        <v>0</v>
      </c>
      <c r="AO139" s="73">
        <v>0</v>
      </c>
      <c r="AP139" s="73">
        <v>0</v>
      </c>
    </row>
    <row r="140" spans="1:42">
      <c r="A140" s="73">
        <v>0</v>
      </c>
      <c r="B140" s="73">
        <v>0</v>
      </c>
      <c r="C140" s="73">
        <v>0</v>
      </c>
      <c r="D140" s="73">
        <v>0</v>
      </c>
      <c r="E140" s="73">
        <v>0</v>
      </c>
      <c r="F140" s="73">
        <v>0</v>
      </c>
      <c r="G140" s="73">
        <v>0</v>
      </c>
      <c r="H140" s="73">
        <v>0</v>
      </c>
      <c r="I140" s="73">
        <v>0</v>
      </c>
      <c r="J140" s="73">
        <v>0</v>
      </c>
      <c r="K140" s="73">
        <v>0</v>
      </c>
      <c r="L140" s="73">
        <v>0</v>
      </c>
      <c r="M140" s="73">
        <v>0</v>
      </c>
      <c r="N140" s="73">
        <v>0</v>
      </c>
      <c r="O140" s="73">
        <v>0</v>
      </c>
      <c r="P140" s="73">
        <v>0</v>
      </c>
      <c r="Q140" s="73">
        <v>0</v>
      </c>
      <c r="R140" s="73">
        <v>0</v>
      </c>
      <c r="S140" s="73">
        <v>0</v>
      </c>
      <c r="T140" s="73">
        <v>0</v>
      </c>
      <c r="U140" s="73">
        <v>0</v>
      </c>
      <c r="V140" s="73">
        <v>0</v>
      </c>
      <c r="W140" s="73">
        <v>0</v>
      </c>
      <c r="X140" s="73">
        <v>0</v>
      </c>
      <c r="Y140" s="73">
        <v>0</v>
      </c>
      <c r="Z140" s="73">
        <v>0</v>
      </c>
      <c r="AA140" s="73">
        <v>0</v>
      </c>
      <c r="AB140" s="73">
        <v>0</v>
      </c>
      <c r="AC140" s="73">
        <v>0</v>
      </c>
      <c r="AD140" s="73">
        <v>0</v>
      </c>
      <c r="AE140" s="73">
        <v>0</v>
      </c>
      <c r="AF140" s="73">
        <v>0</v>
      </c>
      <c r="AG140" s="73">
        <v>0</v>
      </c>
      <c r="AH140" s="73">
        <v>0</v>
      </c>
      <c r="AI140" s="73">
        <v>0</v>
      </c>
      <c r="AJ140" s="73">
        <v>0</v>
      </c>
      <c r="AK140" s="73">
        <v>0</v>
      </c>
      <c r="AL140" s="73">
        <v>0</v>
      </c>
      <c r="AM140" s="73">
        <v>0</v>
      </c>
      <c r="AN140" s="73">
        <v>0</v>
      </c>
      <c r="AO140" s="73">
        <v>0</v>
      </c>
      <c r="AP140" s="73">
        <v>0</v>
      </c>
    </row>
    <row r="141" spans="1:42">
      <c r="A141" s="73">
        <v>0</v>
      </c>
      <c r="B141" s="73">
        <v>0</v>
      </c>
      <c r="C141" s="73">
        <v>0</v>
      </c>
      <c r="D141" s="73">
        <v>0</v>
      </c>
      <c r="E141" s="73">
        <v>0</v>
      </c>
      <c r="F141" s="73">
        <v>0</v>
      </c>
      <c r="G141" s="73">
        <v>0</v>
      </c>
      <c r="H141" s="73">
        <v>0</v>
      </c>
      <c r="I141" s="73">
        <v>0</v>
      </c>
      <c r="J141" s="73">
        <v>0</v>
      </c>
      <c r="K141" s="73">
        <v>0</v>
      </c>
      <c r="L141" s="73">
        <v>0</v>
      </c>
      <c r="M141" s="73">
        <v>0</v>
      </c>
      <c r="N141" s="73">
        <v>0</v>
      </c>
      <c r="O141" s="73">
        <v>0</v>
      </c>
      <c r="P141" s="73">
        <v>0</v>
      </c>
      <c r="Q141" s="73">
        <v>0</v>
      </c>
      <c r="R141" s="73">
        <v>0</v>
      </c>
      <c r="S141" s="73">
        <v>0</v>
      </c>
      <c r="T141" s="73">
        <v>32</v>
      </c>
      <c r="U141" s="73">
        <v>0</v>
      </c>
      <c r="V141" s="73">
        <v>51</v>
      </c>
      <c r="W141" s="73">
        <v>0</v>
      </c>
      <c r="X141" s="73">
        <v>0</v>
      </c>
      <c r="Y141" s="73">
        <v>12</v>
      </c>
      <c r="Z141" s="73">
        <v>0</v>
      </c>
      <c r="AA141" s="73">
        <v>0</v>
      </c>
      <c r="AB141" s="73">
        <v>0</v>
      </c>
      <c r="AC141" s="73">
        <v>0</v>
      </c>
      <c r="AD141" s="73">
        <v>0</v>
      </c>
      <c r="AE141" s="73">
        <v>0</v>
      </c>
      <c r="AF141" s="73">
        <v>0</v>
      </c>
      <c r="AG141" s="73">
        <v>0</v>
      </c>
      <c r="AH141" s="73">
        <v>0</v>
      </c>
      <c r="AI141" s="73">
        <v>0</v>
      </c>
      <c r="AJ141" s="73">
        <v>0</v>
      </c>
      <c r="AK141" s="73">
        <v>0</v>
      </c>
      <c r="AL141" s="73">
        <v>0</v>
      </c>
      <c r="AM141" s="73">
        <v>0</v>
      </c>
      <c r="AN141" s="73">
        <v>0</v>
      </c>
      <c r="AO141" s="73">
        <v>0</v>
      </c>
      <c r="AP141" s="73">
        <v>0</v>
      </c>
    </row>
    <row r="142" spans="1:42">
      <c r="A142" s="73">
        <v>0</v>
      </c>
      <c r="B142" s="73">
        <v>0</v>
      </c>
      <c r="C142" s="73">
        <v>0</v>
      </c>
      <c r="D142" s="73">
        <v>0</v>
      </c>
      <c r="E142" s="73">
        <v>0</v>
      </c>
      <c r="F142" s="73">
        <v>0</v>
      </c>
      <c r="G142" s="73">
        <v>0</v>
      </c>
      <c r="H142" s="73">
        <v>0</v>
      </c>
      <c r="I142" s="73">
        <v>0</v>
      </c>
      <c r="J142" s="73">
        <v>0</v>
      </c>
      <c r="K142" s="73">
        <v>0</v>
      </c>
      <c r="L142" s="73">
        <v>0</v>
      </c>
      <c r="M142" s="73">
        <v>0</v>
      </c>
      <c r="N142" s="73">
        <v>0</v>
      </c>
      <c r="O142" s="73">
        <v>0</v>
      </c>
      <c r="P142" s="73">
        <v>0</v>
      </c>
      <c r="Q142" s="73">
        <v>41</v>
      </c>
      <c r="R142" s="73">
        <v>0</v>
      </c>
      <c r="S142" s="73">
        <v>31</v>
      </c>
      <c r="T142" s="73">
        <v>0</v>
      </c>
      <c r="U142" s="73">
        <v>0</v>
      </c>
      <c r="V142" s="73">
        <v>41</v>
      </c>
      <c r="W142" s="73">
        <v>31</v>
      </c>
      <c r="X142" s="73">
        <v>13</v>
      </c>
      <c r="Y142" s="73">
        <v>0</v>
      </c>
      <c r="Z142" s="73">
        <v>0</v>
      </c>
      <c r="AA142" s="73">
        <v>0</v>
      </c>
      <c r="AB142" s="73">
        <v>0</v>
      </c>
      <c r="AC142" s="73">
        <v>0</v>
      </c>
      <c r="AD142" s="73">
        <v>0</v>
      </c>
      <c r="AE142" s="73">
        <v>0</v>
      </c>
      <c r="AF142" s="73">
        <v>0</v>
      </c>
      <c r="AG142" s="73">
        <v>0</v>
      </c>
      <c r="AH142" s="73">
        <v>0</v>
      </c>
      <c r="AI142" s="73">
        <v>0</v>
      </c>
      <c r="AJ142" s="73">
        <v>0</v>
      </c>
      <c r="AK142" s="73">
        <v>0</v>
      </c>
      <c r="AL142" s="73">
        <v>0</v>
      </c>
      <c r="AM142" s="73">
        <v>0</v>
      </c>
      <c r="AN142" s="73">
        <v>0</v>
      </c>
      <c r="AO142" s="73">
        <v>0</v>
      </c>
      <c r="AP142" s="73">
        <v>0</v>
      </c>
    </row>
    <row r="143" spans="1:42">
      <c r="A143" s="73">
        <v>0</v>
      </c>
      <c r="B143" s="73">
        <v>0</v>
      </c>
      <c r="C143" s="73">
        <v>0</v>
      </c>
      <c r="D143" s="73">
        <v>0</v>
      </c>
      <c r="E143" s="73">
        <v>0</v>
      </c>
      <c r="F143" s="73">
        <v>0</v>
      </c>
      <c r="G143" s="73">
        <v>0</v>
      </c>
      <c r="H143" s="73">
        <v>0</v>
      </c>
      <c r="I143" s="73">
        <v>0</v>
      </c>
      <c r="J143" s="73">
        <v>0</v>
      </c>
      <c r="K143" s="73">
        <v>0</v>
      </c>
      <c r="L143" s="73">
        <v>0</v>
      </c>
      <c r="M143" s="73">
        <v>0</v>
      </c>
      <c r="N143" s="73">
        <v>0</v>
      </c>
      <c r="O143" s="73">
        <v>0</v>
      </c>
      <c r="P143" s="73">
        <v>0</v>
      </c>
      <c r="Q143" s="73">
        <v>0</v>
      </c>
      <c r="R143" s="73">
        <v>21</v>
      </c>
      <c r="S143" s="73">
        <v>0</v>
      </c>
      <c r="T143" s="73">
        <v>24</v>
      </c>
      <c r="U143" s="73">
        <v>32</v>
      </c>
      <c r="V143" s="73">
        <v>21</v>
      </c>
      <c r="W143" s="73">
        <v>0</v>
      </c>
      <c r="X143" s="73">
        <v>0</v>
      </c>
      <c r="Y143" s="73">
        <v>0</v>
      </c>
      <c r="Z143" s="73">
        <v>0</v>
      </c>
      <c r="AA143" s="73">
        <v>0</v>
      </c>
      <c r="AB143" s="73">
        <v>0</v>
      </c>
      <c r="AC143" s="73">
        <v>0</v>
      </c>
      <c r="AD143" s="73">
        <v>0</v>
      </c>
      <c r="AE143" s="73">
        <v>0</v>
      </c>
      <c r="AF143" s="73">
        <v>0</v>
      </c>
      <c r="AG143" s="73">
        <v>0</v>
      </c>
      <c r="AH143" s="73">
        <v>0</v>
      </c>
      <c r="AI143" s="73">
        <v>0</v>
      </c>
      <c r="AJ143" s="73">
        <v>0</v>
      </c>
      <c r="AK143" s="73">
        <v>0</v>
      </c>
      <c r="AL143" s="73">
        <v>0</v>
      </c>
      <c r="AM143" s="73">
        <v>0</v>
      </c>
      <c r="AN143" s="73">
        <v>0</v>
      </c>
      <c r="AO143" s="73">
        <v>0</v>
      </c>
      <c r="AP143" s="73">
        <v>0</v>
      </c>
    </row>
    <row r="144" spans="1:42">
      <c r="A144" s="73">
        <v>0</v>
      </c>
      <c r="B144" s="73">
        <v>0</v>
      </c>
      <c r="C144" s="73">
        <v>0</v>
      </c>
      <c r="D144" s="73">
        <v>0</v>
      </c>
      <c r="E144" s="73">
        <v>0</v>
      </c>
      <c r="F144" s="73">
        <v>0</v>
      </c>
      <c r="G144" s="73">
        <v>0</v>
      </c>
      <c r="H144" s="73">
        <v>0</v>
      </c>
      <c r="I144" s="73">
        <v>0</v>
      </c>
      <c r="J144" s="73">
        <v>0</v>
      </c>
      <c r="K144" s="73">
        <v>0</v>
      </c>
      <c r="L144" s="73">
        <v>0</v>
      </c>
      <c r="M144" s="73">
        <v>0</v>
      </c>
      <c r="N144" s="73">
        <v>0</v>
      </c>
      <c r="O144" s="73">
        <v>0</v>
      </c>
      <c r="P144" s="73">
        <v>0</v>
      </c>
      <c r="Q144" s="73">
        <v>12</v>
      </c>
      <c r="R144" s="73">
        <v>0</v>
      </c>
      <c r="S144" s="73">
        <v>21</v>
      </c>
      <c r="T144" s="73">
        <v>0</v>
      </c>
      <c r="U144" s="73">
        <v>52</v>
      </c>
      <c r="V144" s="73">
        <v>0</v>
      </c>
      <c r="W144" s="73">
        <v>0</v>
      </c>
      <c r="X144" s="73">
        <v>0</v>
      </c>
      <c r="Y144" s="73">
        <v>12</v>
      </c>
      <c r="Z144" s="73">
        <v>0</v>
      </c>
      <c r="AA144" s="73">
        <v>0</v>
      </c>
      <c r="AB144" s="73">
        <v>0</v>
      </c>
      <c r="AC144" s="73">
        <v>0</v>
      </c>
      <c r="AD144" s="73">
        <v>0</v>
      </c>
      <c r="AE144" s="73">
        <v>0</v>
      </c>
      <c r="AF144" s="73">
        <v>0</v>
      </c>
      <c r="AG144" s="73">
        <v>0</v>
      </c>
      <c r="AH144" s="73">
        <v>0</v>
      </c>
      <c r="AI144" s="73">
        <v>0</v>
      </c>
      <c r="AJ144" s="73">
        <v>0</v>
      </c>
      <c r="AK144" s="73">
        <v>0</v>
      </c>
      <c r="AL144" s="73">
        <v>0</v>
      </c>
      <c r="AM144" s="73">
        <v>0</v>
      </c>
      <c r="AN144" s="73">
        <v>0</v>
      </c>
      <c r="AO144" s="73">
        <v>0</v>
      </c>
      <c r="AP144" s="73">
        <v>0</v>
      </c>
    </row>
    <row r="145" spans="1:42">
      <c r="A145" s="73">
        <v>0</v>
      </c>
      <c r="B145" s="73">
        <v>0</v>
      </c>
      <c r="C145" s="73">
        <v>0</v>
      </c>
      <c r="D145" s="73">
        <v>0</v>
      </c>
      <c r="E145" s="73">
        <v>0</v>
      </c>
      <c r="F145" s="73">
        <v>0</v>
      </c>
      <c r="G145" s="73">
        <v>0</v>
      </c>
      <c r="H145" s="73">
        <v>0</v>
      </c>
      <c r="I145" s="73">
        <v>0</v>
      </c>
      <c r="J145" s="73">
        <v>0</v>
      </c>
      <c r="K145" s="73">
        <v>0</v>
      </c>
      <c r="L145" s="73">
        <v>0</v>
      </c>
      <c r="M145" s="73">
        <v>0</v>
      </c>
      <c r="N145" s="73">
        <v>0</v>
      </c>
      <c r="O145" s="73">
        <v>0</v>
      </c>
      <c r="P145" s="73">
        <v>0</v>
      </c>
      <c r="Q145" s="73">
        <v>0</v>
      </c>
      <c r="R145" s="73">
        <v>0</v>
      </c>
      <c r="S145" s="73">
        <v>0</v>
      </c>
      <c r="T145" s="73">
        <v>13</v>
      </c>
      <c r="U145" s="73">
        <v>23</v>
      </c>
      <c r="V145" s="73">
        <v>0</v>
      </c>
      <c r="W145" s="73">
        <v>61</v>
      </c>
      <c r="X145" s="73">
        <v>0</v>
      </c>
      <c r="Y145" s="73">
        <v>0</v>
      </c>
      <c r="Z145" s="73">
        <v>0</v>
      </c>
      <c r="AA145" s="73">
        <v>0</v>
      </c>
      <c r="AB145" s="73">
        <v>0</v>
      </c>
      <c r="AC145" s="73">
        <v>0</v>
      </c>
      <c r="AD145" s="73">
        <v>0</v>
      </c>
      <c r="AE145" s="73">
        <v>0</v>
      </c>
      <c r="AF145" s="73">
        <v>0</v>
      </c>
      <c r="AG145" s="73">
        <v>0</v>
      </c>
      <c r="AH145" s="73">
        <v>0</v>
      </c>
      <c r="AI145" s="73">
        <v>0</v>
      </c>
      <c r="AJ145" s="73">
        <v>0</v>
      </c>
      <c r="AK145" s="73">
        <v>0</v>
      </c>
      <c r="AL145" s="73">
        <v>0</v>
      </c>
      <c r="AM145" s="73">
        <v>0</v>
      </c>
      <c r="AN145" s="73">
        <v>0</v>
      </c>
      <c r="AO145" s="73">
        <v>0</v>
      </c>
      <c r="AP145" s="73">
        <v>0</v>
      </c>
    </row>
    <row r="146" spans="1:42">
      <c r="A146" s="73">
        <v>0</v>
      </c>
      <c r="B146" s="73">
        <v>0</v>
      </c>
      <c r="C146" s="73">
        <v>0</v>
      </c>
      <c r="D146" s="73">
        <v>0</v>
      </c>
      <c r="E146" s="73">
        <v>0</v>
      </c>
      <c r="F146" s="73">
        <v>0</v>
      </c>
      <c r="G146" s="73">
        <v>0</v>
      </c>
      <c r="H146" s="73">
        <v>0</v>
      </c>
      <c r="I146" s="73">
        <v>0</v>
      </c>
      <c r="J146" s="73">
        <v>0</v>
      </c>
      <c r="K146" s="73">
        <v>0</v>
      </c>
      <c r="L146" s="73">
        <v>0</v>
      </c>
      <c r="M146" s="73">
        <v>0</v>
      </c>
      <c r="N146" s="73">
        <v>0</v>
      </c>
      <c r="O146" s="73">
        <v>0</v>
      </c>
      <c r="P146" s="73">
        <v>0</v>
      </c>
      <c r="Q146" s="73">
        <v>0</v>
      </c>
      <c r="R146" s="73">
        <v>0</v>
      </c>
      <c r="S146" s="73">
        <v>0</v>
      </c>
      <c r="T146" s="73">
        <v>0</v>
      </c>
      <c r="U146" s="73">
        <v>0</v>
      </c>
      <c r="V146" s="73">
        <v>0</v>
      </c>
      <c r="W146" s="73">
        <v>0</v>
      </c>
      <c r="X146" s="73">
        <v>0</v>
      </c>
      <c r="Y146" s="73">
        <v>0</v>
      </c>
      <c r="Z146" s="73">
        <v>0</v>
      </c>
      <c r="AA146" s="73">
        <v>0</v>
      </c>
      <c r="AB146" s="73">
        <v>0</v>
      </c>
      <c r="AC146" s="73">
        <v>0</v>
      </c>
      <c r="AD146" s="73">
        <v>0</v>
      </c>
      <c r="AE146" s="73">
        <v>0</v>
      </c>
      <c r="AF146" s="73">
        <v>0</v>
      </c>
      <c r="AG146" s="73">
        <v>0</v>
      </c>
      <c r="AH146" s="73">
        <v>0</v>
      </c>
      <c r="AI146" s="73">
        <v>0</v>
      </c>
      <c r="AJ146" s="73">
        <v>0</v>
      </c>
      <c r="AK146" s="73">
        <v>0</v>
      </c>
      <c r="AL146" s="73">
        <v>0</v>
      </c>
      <c r="AM146" s="73">
        <v>0</v>
      </c>
      <c r="AN146" s="73">
        <v>0</v>
      </c>
      <c r="AO146" s="73">
        <v>0</v>
      </c>
      <c r="AP146" s="73">
        <v>0</v>
      </c>
    </row>
    <row r="147" spans="1:42" ht="15.75" thickBot="1"/>
    <row r="148" spans="1:42">
      <c r="A148" s="52">
        <v>6</v>
      </c>
      <c r="B148" s="53">
        <v>6</v>
      </c>
      <c r="C148" s="53">
        <v>6</v>
      </c>
      <c r="D148" s="53">
        <v>6</v>
      </c>
      <c r="E148" s="53">
        <v>6</v>
      </c>
      <c r="F148" s="53">
        <v>6</v>
      </c>
      <c r="G148" s="53">
        <v>6</v>
      </c>
      <c r="H148" s="53">
        <v>6</v>
      </c>
      <c r="I148" s="53">
        <v>6</v>
      </c>
      <c r="J148" s="53">
        <v>6</v>
      </c>
      <c r="K148" s="53">
        <v>6</v>
      </c>
      <c r="L148" s="53">
        <v>6</v>
      </c>
      <c r="M148" s="53">
        <v>6</v>
      </c>
      <c r="N148" s="54">
        <v>6</v>
      </c>
      <c r="O148" s="54">
        <v>6</v>
      </c>
      <c r="P148" s="54">
        <v>6</v>
      </c>
      <c r="Q148" s="54">
        <v>6</v>
      </c>
      <c r="R148" s="54">
        <v>6</v>
      </c>
      <c r="S148" s="54">
        <v>6</v>
      </c>
      <c r="T148" s="54">
        <v>6</v>
      </c>
      <c r="U148" s="54">
        <v>6</v>
      </c>
      <c r="V148" s="54">
        <v>5</v>
      </c>
      <c r="W148" s="54">
        <v>5</v>
      </c>
      <c r="X148" s="54">
        <v>5</v>
      </c>
      <c r="Y148" s="54">
        <v>5</v>
      </c>
      <c r="Z148" s="54">
        <v>5</v>
      </c>
      <c r="AA148" s="55">
        <v>6</v>
      </c>
      <c r="AB148" s="55">
        <v>6</v>
      </c>
      <c r="AC148" s="55">
        <v>6</v>
      </c>
      <c r="AD148" s="55">
        <v>6</v>
      </c>
      <c r="AE148" s="55">
        <v>6</v>
      </c>
      <c r="AF148" s="55">
        <v>6</v>
      </c>
      <c r="AG148" s="55">
        <v>6</v>
      </c>
      <c r="AH148" s="55">
        <v>6</v>
      </c>
      <c r="AI148" s="55">
        <v>6</v>
      </c>
      <c r="AJ148" s="55">
        <v>6</v>
      </c>
      <c r="AK148" s="55">
        <v>6</v>
      </c>
      <c r="AL148" s="55">
        <v>6</v>
      </c>
      <c r="AM148" s="55">
        <v>6</v>
      </c>
      <c r="AN148" s="55">
        <v>6</v>
      </c>
      <c r="AO148" s="55">
        <v>6</v>
      </c>
      <c r="AP148" s="56">
        <v>6</v>
      </c>
    </row>
    <row r="149" spans="1:42">
      <c r="A149" s="57">
        <v>6</v>
      </c>
      <c r="B149" s="58">
        <v>6</v>
      </c>
      <c r="C149" s="58">
        <v>6</v>
      </c>
      <c r="D149" s="58">
        <v>6</v>
      </c>
      <c r="E149" s="58">
        <v>6</v>
      </c>
      <c r="F149" s="58">
        <v>6</v>
      </c>
      <c r="G149" s="58">
        <v>6</v>
      </c>
      <c r="H149" s="58">
        <v>6</v>
      </c>
      <c r="I149" s="58">
        <v>6</v>
      </c>
      <c r="J149" s="58">
        <v>6</v>
      </c>
      <c r="K149" s="58">
        <v>5</v>
      </c>
      <c r="L149" s="58">
        <v>5</v>
      </c>
      <c r="M149" s="58">
        <v>5</v>
      </c>
      <c r="N149" s="48">
        <v>5</v>
      </c>
      <c r="O149" s="48">
        <v>5</v>
      </c>
      <c r="P149" s="48">
        <v>5</v>
      </c>
      <c r="Q149" s="48">
        <v>6</v>
      </c>
      <c r="R149" s="48">
        <v>6</v>
      </c>
      <c r="S149" s="48">
        <v>6</v>
      </c>
      <c r="T149" s="48">
        <v>6</v>
      </c>
      <c r="U149" s="48">
        <v>6</v>
      </c>
      <c r="V149" s="48">
        <v>5</v>
      </c>
      <c r="W149" s="48">
        <v>5</v>
      </c>
      <c r="X149" s="48">
        <v>5</v>
      </c>
      <c r="Y149" s="48">
        <v>5</v>
      </c>
      <c r="Z149" s="48">
        <v>5</v>
      </c>
      <c r="AA149" s="59">
        <v>5</v>
      </c>
      <c r="AB149" s="59">
        <v>5</v>
      </c>
      <c r="AC149" s="59">
        <v>5</v>
      </c>
      <c r="AD149" s="59">
        <v>6</v>
      </c>
      <c r="AE149" s="59">
        <v>6</v>
      </c>
      <c r="AF149" s="59">
        <v>6</v>
      </c>
      <c r="AG149" s="59">
        <v>6</v>
      </c>
      <c r="AH149" s="59">
        <v>6</v>
      </c>
      <c r="AI149" s="59">
        <v>6</v>
      </c>
      <c r="AJ149" s="59">
        <v>6</v>
      </c>
      <c r="AK149" s="59">
        <v>6</v>
      </c>
      <c r="AL149" s="59">
        <v>6</v>
      </c>
      <c r="AM149" s="59">
        <v>6</v>
      </c>
      <c r="AN149" s="59">
        <v>6</v>
      </c>
      <c r="AO149" s="59">
        <v>6</v>
      </c>
      <c r="AP149" s="60">
        <v>6</v>
      </c>
    </row>
    <row r="150" spans="1:42">
      <c r="A150" s="57">
        <v>6</v>
      </c>
      <c r="B150" s="58">
        <v>6</v>
      </c>
      <c r="C150" s="58">
        <v>6</v>
      </c>
      <c r="D150" s="58">
        <v>6</v>
      </c>
      <c r="E150" s="58">
        <v>6</v>
      </c>
      <c r="F150" s="58">
        <v>6</v>
      </c>
      <c r="G150" s="58">
        <v>6</v>
      </c>
      <c r="H150" s="58">
        <v>6</v>
      </c>
      <c r="I150" s="58">
        <v>6</v>
      </c>
      <c r="J150" s="58">
        <v>6</v>
      </c>
      <c r="K150" s="58">
        <v>6</v>
      </c>
      <c r="L150" s="58">
        <v>6</v>
      </c>
      <c r="M150" s="58">
        <v>5</v>
      </c>
      <c r="N150" s="48">
        <v>5</v>
      </c>
      <c r="O150" s="48">
        <v>4</v>
      </c>
      <c r="P150" s="48">
        <v>4</v>
      </c>
      <c r="Q150" s="48">
        <v>4</v>
      </c>
      <c r="R150" s="48">
        <v>4</v>
      </c>
      <c r="S150" s="48">
        <v>4</v>
      </c>
      <c r="T150" s="48">
        <v>4</v>
      </c>
      <c r="U150" s="48">
        <v>5</v>
      </c>
      <c r="V150" s="48">
        <v>5</v>
      </c>
      <c r="W150" s="48">
        <v>5</v>
      </c>
      <c r="X150" s="48">
        <v>5</v>
      </c>
      <c r="Y150" s="48">
        <v>5</v>
      </c>
      <c r="Z150" s="48">
        <v>5</v>
      </c>
      <c r="AA150" s="59">
        <v>6</v>
      </c>
      <c r="AB150" s="59">
        <v>6</v>
      </c>
      <c r="AC150" s="59">
        <v>6</v>
      </c>
      <c r="AD150" s="59">
        <v>6</v>
      </c>
      <c r="AE150" s="59">
        <v>6</v>
      </c>
      <c r="AF150" s="59">
        <v>6</v>
      </c>
      <c r="AG150" s="59">
        <v>6</v>
      </c>
      <c r="AH150" s="59">
        <v>6</v>
      </c>
      <c r="AI150" s="59">
        <v>6</v>
      </c>
      <c r="AJ150" s="59">
        <v>6</v>
      </c>
      <c r="AK150" s="59">
        <v>6</v>
      </c>
      <c r="AL150" s="59">
        <v>6</v>
      </c>
      <c r="AM150" s="59">
        <v>6</v>
      </c>
      <c r="AN150" s="59">
        <v>6</v>
      </c>
      <c r="AO150" s="59">
        <v>6</v>
      </c>
      <c r="AP150" s="60">
        <v>6</v>
      </c>
    </row>
    <row r="151" spans="1:42">
      <c r="A151" s="57">
        <v>6</v>
      </c>
      <c r="B151" s="58">
        <v>6</v>
      </c>
      <c r="C151" s="58">
        <v>6</v>
      </c>
      <c r="D151" s="58">
        <v>6</v>
      </c>
      <c r="E151" s="58">
        <v>6</v>
      </c>
      <c r="F151" s="58">
        <v>5</v>
      </c>
      <c r="G151" s="58">
        <v>5</v>
      </c>
      <c r="H151" s="58">
        <v>5</v>
      </c>
      <c r="I151" s="58">
        <v>5</v>
      </c>
      <c r="J151" s="58">
        <v>5</v>
      </c>
      <c r="K151" s="58">
        <v>5</v>
      </c>
      <c r="L151" s="58">
        <v>5</v>
      </c>
      <c r="M151" s="58">
        <v>5</v>
      </c>
      <c r="N151" s="48">
        <v>5</v>
      </c>
      <c r="O151" s="48">
        <v>5</v>
      </c>
      <c r="P151" s="48">
        <v>5</v>
      </c>
      <c r="Q151" s="48">
        <v>5</v>
      </c>
      <c r="R151" s="48">
        <v>4</v>
      </c>
      <c r="S151" s="48">
        <v>4</v>
      </c>
      <c r="T151" s="48">
        <v>4</v>
      </c>
      <c r="U151" s="48">
        <v>4</v>
      </c>
      <c r="V151" s="48">
        <v>4</v>
      </c>
      <c r="W151" s="48">
        <v>4</v>
      </c>
      <c r="X151" s="48">
        <v>4</v>
      </c>
      <c r="Y151" s="48">
        <v>4</v>
      </c>
      <c r="Z151" s="48">
        <v>4</v>
      </c>
      <c r="AA151" s="59">
        <v>5</v>
      </c>
      <c r="AB151" s="59">
        <v>5</v>
      </c>
      <c r="AC151" s="59">
        <v>5</v>
      </c>
      <c r="AD151" s="59">
        <v>5</v>
      </c>
      <c r="AE151" s="59">
        <v>5</v>
      </c>
      <c r="AF151" s="59">
        <v>5</v>
      </c>
      <c r="AG151" s="59">
        <v>5</v>
      </c>
      <c r="AH151" s="59">
        <v>5</v>
      </c>
      <c r="AI151" s="59">
        <v>5</v>
      </c>
      <c r="AJ151" s="59">
        <v>6</v>
      </c>
      <c r="AK151" s="59">
        <v>6</v>
      </c>
      <c r="AL151" s="59">
        <v>6</v>
      </c>
      <c r="AM151" s="59">
        <v>6</v>
      </c>
      <c r="AN151" s="59">
        <v>6</v>
      </c>
      <c r="AO151" s="59">
        <v>6</v>
      </c>
      <c r="AP151" s="60">
        <v>6</v>
      </c>
    </row>
    <row r="152" spans="1:42">
      <c r="A152" s="57">
        <v>6</v>
      </c>
      <c r="B152" s="58">
        <v>6</v>
      </c>
      <c r="C152" s="58">
        <v>6</v>
      </c>
      <c r="D152" s="58">
        <v>6</v>
      </c>
      <c r="E152" s="58">
        <v>6</v>
      </c>
      <c r="F152" s="58">
        <v>5</v>
      </c>
      <c r="G152" s="58">
        <v>6</v>
      </c>
      <c r="H152" s="58">
        <v>6</v>
      </c>
      <c r="I152" s="58">
        <v>6</v>
      </c>
      <c r="J152" s="58">
        <v>6</v>
      </c>
      <c r="K152" s="58">
        <v>5</v>
      </c>
      <c r="L152" s="58">
        <v>5</v>
      </c>
      <c r="M152" s="58">
        <v>5</v>
      </c>
      <c r="N152" s="48">
        <v>5</v>
      </c>
      <c r="O152" s="48">
        <v>5</v>
      </c>
      <c r="P152" s="48">
        <v>5</v>
      </c>
      <c r="Q152" s="48">
        <v>4</v>
      </c>
      <c r="R152" s="48">
        <v>2</v>
      </c>
      <c r="S152" s="48">
        <v>3</v>
      </c>
      <c r="T152" s="48">
        <v>3</v>
      </c>
      <c r="U152" s="48">
        <v>3</v>
      </c>
      <c r="V152" s="48">
        <v>2</v>
      </c>
      <c r="W152" s="48">
        <v>3</v>
      </c>
      <c r="X152" s="48">
        <v>3</v>
      </c>
      <c r="Y152" s="48">
        <v>4</v>
      </c>
      <c r="Z152" s="48">
        <v>5</v>
      </c>
      <c r="AA152" s="59">
        <v>5</v>
      </c>
      <c r="AB152" s="59">
        <v>5</v>
      </c>
      <c r="AC152" s="59">
        <v>5</v>
      </c>
      <c r="AD152" s="59">
        <v>5</v>
      </c>
      <c r="AE152" s="59">
        <v>5</v>
      </c>
      <c r="AF152" s="59">
        <v>5</v>
      </c>
      <c r="AG152" s="59">
        <v>5</v>
      </c>
      <c r="AH152" s="59">
        <v>5</v>
      </c>
      <c r="AI152" s="59">
        <v>5</v>
      </c>
      <c r="AJ152" s="59">
        <v>6</v>
      </c>
      <c r="AK152" s="59">
        <v>6</v>
      </c>
      <c r="AL152" s="59">
        <v>6</v>
      </c>
      <c r="AM152" s="59">
        <v>6</v>
      </c>
      <c r="AN152" s="59">
        <v>6</v>
      </c>
      <c r="AO152" s="59">
        <v>6</v>
      </c>
      <c r="AP152" s="60">
        <v>6</v>
      </c>
    </row>
    <row r="153" spans="1:42">
      <c r="A153" s="57">
        <v>6</v>
      </c>
      <c r="B153" s="58">
        <v>6</v>
      </c>
      <c r="C153" s="58">
        <v>6</v>
      </c>
      <c r="D153" s="58">
        <v>6</v>
      </c>
      <c r="E153" s="58">
        <v>6</v>
      </c>
      <c r="F153" s="58">
        <v>5</v>
      </c>
      <c r="G153" s="58">
        <v>5</v>
      </c>
      <c r="H153" s="58">
        <v>5</v>
      </c>
      <c r="I153" s="58">
        <v>5</v>
      </c>
      <c r="J153" s="58">
        <v>5</v>
      </c>
      <c r="K153" s="58">
        <v>5</v>
      </c>
      <c r="L153" s="58">
        <v>5</v>
      </c>
      <c r="M153" s="58">
        <v>5</v>
      </c>
      <c r="N153" s="61">
        <v>5</v>
      </c>
      <c r="O153" s="61">
        <v>5</v>
      </c>
      <c r="P153" s="61">
        <v>4</v>
      </c>
      <c r="Q153" s="61">
        <v>3</v>
      </c>
      <c r="R153" s="61">
        <v>2</v>
      </c>
      <c r="S153" s="61">
        <v>2</v>
      </c>
      <c r="T153" s="61">
        <v>2</v>
      </c>
      <c r="U153" s="61">
        <v>3</v>
      </c>
      <c r="V153" s="61">
        <v>2</v>
      </c>
      <c r="W153" s="61">
        <v>2</v>
      </c>
      <c r="X153" s="61">
        <v>3</v>
      </c>
      <c r="Y153" s="61">
        <v>4</v>
      </c>
      <c r="Z153" s="61">
        <v>5</v>
      </c>
      <c r="AA153" s="59">
        <v>4</v>
      </c>
      <c r="AB153" s="59">
        <v>5</v>
      </c>
      <c r="AC153" s="59">
        <v>5</v>
      </c>
      <c r="AD153" s="59">
        <v>5</v>
      </c>
      <c r="AE153" s="59">
        <v>5</v>
      </c>
      <c r="AF153" s="59">
        <v>5</v>
      </c>
      <c r="AG153" s="59">
        <v>5</v>
      </c>
      <c r="AH153" s="59">
        <v>5</v>
      </c>
      <c r="AI153" s="59">
        <v>5</v>
      </c>
      <c r="AJ153" s="59">
        <v>6</v>
      </c>
      <c r="AK153" s="59">
        <v>6</v>
      </c>
      <c r="AL153" s="59">
        <v>6</v>
      </c>
      <c r="AM153" s="59">
        <v>6</v>
      </c>
      <c r="AN153" s="59">
        <v>6</v>
      </c>
      <c r="AO153" s="59">
        <v>6</v>
      </c>
      <c r="AP153" s="60">
        <v>6</v>
      </c>
    </row>
    <row r="154" spans="1:42" ht="15.75" thickBot="1">
      <c r="A154" s="62">
        <v>6</v>
      </c>
      <c r="B154" s="63">
        <v>6</v>
      </c>
      <c r="C154" s="63">
        <v>6</v>
      </c>
      <c r="D154" s="63">
        <v>6</v>
      </c>
      <c r="E154" s="63">
        <v>6</v>
      </c>
      <c r="F154" s="63">
        <v>5</v>
      </c>
      <c r="G154" s="63">
        <v>5</v>
      </c>
      <c r="H154" s="63">
        <v>5</v>
      </c>
      <c r="I154" s="63">
        <v>5</v>
      </c>
      <c r="J154" s="63">
        <v>5</v>
      </c>
      <c r="K154" s="63">
        <v>5</v>
      </c>
      <c r="L154" s="63">
        <v>5</v>
      </c>
      <c r="M154" s="63">
        <v>5</v>
      </c>
      <c r="N154" s="61">
        <v>4</v>
      </c>
      <c r="O154" s="61">
        <v>4</v>
      </c>
      <c r="P154" s="61">
        <v>4</v>
      </c>
      <c r="Q154" s="61">
        <v>3</v>
      </c>
      <c r="R154" s="61">
        <v>2</v>
      </c>
      <c r="S154" s="61">
        <v>1</v>
      </c>
      <c r="T154" s="61">
        <v>2</v>
      </c>
      <c r="U154" s="61">
        <v>1</v>
      </c>
      <c r="V154" s="61">
        <v>1</v>
      </c>
      <c r="W154" s="61">
        <v>1</v>
      </c>
      <c r="X154" s="61">
        <v>2</v>
      </c>
      <c r="Y154" s="61">
        <v>2</v>
      </c>
      <c r="Z154" s="61">
        <v>3</v>
      </c>
      <c r="AA154" s="59">
        <v>4</v>
      </c>
      <c r="AB154" s="59">
        <v>4</v>
      </c>
      <c r="AC154" s="59">
        <v>5</v>
      </c>
      <c r="AD154" s="59">
        <v>4</v>
      </c>
      <c r="AE154" s="59">
        <v>5</v>
      </c>
      <c r="AF154" s="59">
        <v>5</v>
      </c>
      <c r="AG154" s="59">
        <v>5</v>
      </c>
      <c r="AH154" s="59">
        <v>5</v>
      </c>
      <c r="AI154" s="59">
        <v>5</v>
      </c>
      <c r="AJ154" s="59">
        <v>6</v>
      </c>
      <c r="AK154" s="59">
        <v>6</v>
      </c>
      <c r="AL154" s="59">
        <v>6</v>
      </c>
      <c r="AM154" s="59">
        <v>6</v>
      </c>
      <c r="AN154" s="59">
        <v>6</v>
      </c>
      <c r="AO154" s="59">
        <v>6</v>
      </c>
      <c r="AP154" s="60">
        <v>6</v>
      </c>
    </row>
    <row r="155" spans="1:42" ht="15.75" thickBot="1">
      <c r="A155" s="62">
        <v>6</v>
      </c>
      <c r="B155" s="63">
        <v>6</v>
      </c>
      <c r="C155" s="63">
        <v>6</v>
      </c>
      <c r="D155" s="63">
        <v>6</v>
      </c>
      <c r="E155" s="63">
        <v>6</v>
      </c>
      <c r="F155" s="63">
        <v>5</v>
      </c>
      <c r="G155" s="63">
        <v>6</v>
      </c>
      <c r="H155" s="63">
        <v>6</v>
      </c>
      <c r="I155" s="63">
        <v>6</v>
      </c>
      <c r="J155" s="63">
        <v>6</v>
      </c>
      <c r="K155" s="63">
        <v>5</v>
      </c>
      <c r="L155" s="63">
        <v>5</v>
      </c>
      <c r="M155" s="63">
        <v>5</v>
      </c>
      <c r="N155" s="61">
        <v>4</v>
      </c>
      <c r="O155" s="61">
        <v>4</v>
      </c>
      <c r="P155" s="61">
        <v>3</v>
      </c>
      <c r="Q155" s="61">
        <v>3</v>
      </c>
      <c r="R155" s="61">
        <v>2</v>
      </c>
      <c r="S155" s="61">
        <v>1</v>
      </c>
      <c r="T155" s="61">
        <v>1</v>
      </c>
      <c r="U155" s="64">
        <v>1</v>
      </c>
      <c r="V155" s="61">
        <v>2</v>
      </c>
      <c r="W155" s="61">
        <v>2</v>
      </c>
      <c r="X155" s="61">
        <v>2</v>
      </c>
      <c r="Y155" s="61">
        <v>3</v>
      </c>
      <c r="Z155" s="61">
        <v>3</v>
      </c>
      <c r="AA155" s="59">
        <v>4</v>
      </c>
      <c r="AB155" s="59">
        <v>4</v>
      </c>
      <c r="AC155" s="59">
        <v>4</v>
      </c>
      <c r="AD155" s="59">
        <v>6</v>
      </c>
      <c r="AE155" s="59">
        <v>6</v>
      </c>
      <c r="AF155" s="59">
        <v>6</v>
      </c>
      <c r="AG155" s="59">
        <v>6</v>
      </c>
      <c r="AH155" s="59">
        <v>5</v>
      </c>
      <c r="AI155" s="59">
        <v>5</v>
      </c>
      <c r="AJ155" s="59">
        <v>5</v>
      </c>
      <c r="AK155" s="59">
        <v>5</v>
      </c>
      <c r="AL155" s="59">
        <v>6</v>
      </c>
      <c r="AM155" s="59">
        <v>6</v>
      </c>
      <c r="AN155" s="59">
        <v>6</v>
      </c>
      <c r="AO155" s="59">
        <v>6</v>
      </c>
      <c r="AP155" s="60">
        <v>6</v>
      </c>
    </row>
    <row r="156" spans="1:42">
      <c r="A156" s="62">
        <v>6</v>
      </c>
      <c r="B156" s="63">
        <v>6</v>
      </c>
      <c r="C156" s="63">
        <v>6</v>
      </c>
      <c r="D156" s="63">
        <v>6</v>
      </c>
      <c r="E156" s="63">
        <v>6</v>
      </c>
      <c r="F156" s="63">
        <v>5</v>
      </c>
      <c r="G156" s="63">
        <v>6</v>
      </c>
      <c r="H156" s="63">
        <v>6</v>
      </c>
      <c r="I156" s="63">
        <v>6</v>
      </c>
      <c r="J156" s="63">
        <v>6</v>
      </c>
      <c r="K156" s="63">
        <v>5</v>
      </c>
      <c r="L156" s="63">
        <v>5</v>
      </c>
      <c r="M156" s="63">
        <v>5</v>
      </c>
      <c r="N156" s="65">
        <v>4</v>
      </c>
      <c r="O156" s="65">
        <v>4</v>
      </c>
      <c r="P156" s="65">
        <v>4</v>
      </c>
      <c r="Q156" s="65">
        <v>2</v>
      </c>
      <c r="R156" s="63">
        <v>2</v>
      </c>
      <c r="S156" s="63">
        <v>2</v>
      </c>
      <c r="T156" s="63">
        <v>2</v>
      </c>
      <c r="U156" s="63">
        <v>3</v>
      </c>
      <c r="V156" s="63">
        <v>3</v>
      </c>
      <c r="W156" s="66">
        <v>1</v>
      </c>
      <c r="X156" s="66">
        <v>1</v>
      </c>
      <c r="Y156" s="66">
        <v>1</v>
      </c>
      <c r="Z156" s="66">
        <v>1</v>
      </c>
      <c r="AA156" s="63">
        <v>4</v>
      </c>
      <c r="AB156" s="63">
        <v>4</v>
      </c>
      <c r="AC156" s="63">
        <v>4</v>
      </c>
      <c r="AD156" s="63">
        <v>4</v>
      </c>
      <c r="AE156" s="63">
        <v>4</v>
      </c>
      <c r="AF156" s="63">
        <v>4</v>
      </c>
      <c r="AG156" s="63">
        <v>4</v>
      </c>
      <c r="AH156" s="63">
        <v>5</v>
      </c>
      <c r="AI156" s="63">
        <v>5</v>
      </c>
      <c r="AJ156" s="63">
        <v>5</v>
      </c>
      <c r="AK156" s="63">
        <v>5</v>
      </c>
      <c r="AL156" s="63">
        <v>5</v>
      </c>
      <c r="AM156" s="63">
        <v>5</v>
      </c>
      <c r="AN156" s="63">
        <v>5</v>
      </c>
      <c r="AO156" s="63">
        <v>5</v>
      </c>
      <c r="AP156" s="67">
        <v>5</v>
      </c>
    </row>
    <row r="157" spans="1:42" ht="15.75" thickBot="1">
      <c r="A157" s="68">
        <v>6</v>
      </c>
      <c r="B157" s="69">
        <v>6</v>
      </c>
      <c r="C157" s="69">
        <v>6</v>
      </c>
      <c r="D157" s="69">
        <v>6</v>
      </c>
      <c r="E157" s="69">
        <v>6</v>
      </c>
      <c r="F157" s="69">
        <v>5</v>
      </c>
      <c r="G157" s="69">
        <v>6</v>
      </c>
      <c r="H157" s="69">
        <v>6</v>
      </c>
      <c r="I157" s="69">
        <v>6</v>
      </c>
      <c r="J157" s="69">
        <v>6</v>
      </c>
      <c r="K157" s="69">
        <v>5</v>
      </c>
      <c r="L157" s="69">
        <v>5</v>
      </c>
      <c r="M157" s="69">
        <v>5</v>
      </c>
      <c r="N157" s="70">
        <v>5</v>
      </c>
      <c r="O157" s="70">
        <v>5</v>
      </c>
      <c r="P157" s="70">
        <v>5</v>
      </c>
      <c r="Q157" s="70">
        <v>5</v>
      </c>
      <c r="R157" s="69">
        <v>5</v>
      </c>
      <c r="S157" s="69">
        <v>5</v>
      </c>
      <c r="T157" s="69">
        <v>5</v>
      </c>
      <c r="U157" s="69">
        <v>5</v>
      </c>
      <c r="V157" s="69">
        <v>5</v>
      </c>
      <c r="W157" s="71">
        <v>2</v>
      </c>
      <c r="X157" s="71">
        <v>2</v>
      </c>
      <c r="Y157" s="71">
        <v>2</v>
      </c>
      <c r="Z157" s="71">
        <v>2</v>
      </c>
      <c r="AA157" s="69">
        <v>6</v>
      </c>
      <c r="AB157" s="69">
        <v>6</v>
      </c>
      <c r="AC157" s="69">
        <v>6</v>
      </c>
      <c r="AD157" s="69">
        <v>6</v>
      </c>
      <c r="AE157" s="69">
        <v>6</v>
      </c>
      <c r="AF157" s="69">
        <v>6</v>
      </c>
      <c r="AG157" s="69">
        <v>6</v>
      </c>
      <c r="AH157" s="69">
        <v>6</v>
      </c>
      <c r="AI157" s="69">
        <v>6</v>
      </c>
      <c r="AJ157" s="69">
        <v>6</v>
      </c>
      <c r="AK157" s="69">
        <v>6</v>
      </c>
      <c r="AL157" s="69">
        <v>6</v>
      </c>
      <c r="AM157" s="69">
        <v>6</v>
      </c>
      <c r="AN157" s="69">
        <v>6</v>
      </c>
      <c r="AO157" s="69">
        <v>6</v>
      </c>
      <c r="AP157" s="72">
        <v>6</v>
      </c>
    </row>
    <row r="158" spans="1:42">
      <c r="A158" s="73">
        <v>0</v>
      </c>
      <c r="B158" s="73">
        <v>0</v>
      </c>
      <c r="C158" s="73">
        <v>0</v>
      </c>
      <c r="D158" s="73">
        <v>0</v>
      </c>
      <c r="E158" s="73">
        <v>0</v>
      </c>
      <c r="F158" s="73">
        <v>0</v>
      </c>
      <c r="G158" s="73">
        <v>0</v>
      </c>
      <c r="H158" s="73">
        <v>0</v>
      </c>
      <c r="I158" s="73">
        <v>0</v>
      </c>
      <c r="J158" s="73">
        <v>0</v>
      </c>
      <c r="K158" s="73">
        <v>0</v>
      </c>
      <c r="L158" s="73">
        <v>0</v>
      </c>
      <c r="M158" s="73">
        <v>0</v>
      </c>
      <c r="N158" s="73">
        <v>0</v>
      </c>
      <c r="O158" s="73">
        <v>0</v>
      </c>
      <c r="P158" s="73">
        <v>0</v>
      </c>
      <c r="Q158" s="73">
        <v>0</v>
      </c>
      <c r="R158" s="73">
        <v>0</v>
      </c>
      <c r="S158" s="73">
        <v>0</v>
      </c>
      <c r="T158" s="73">
        <v>0</v>
      </c>
      <c r="U158" s="73">
        <v>0</v>
      </c>
      <c r="V158" s="73">
        <v>0</v>
      </c>
      <c r="W158" s="73">
        <v>0</v>
      </c>
      <c r="X158" s="73">
        <v>0</v>
      </c>
      <c r="Y158" s="73">
        <v>0</v>
      </c>
      <c r="Z158" s="73">
        <v>0</v>
      </c>
      <c r="AA158" s="73">
        <v>0</v>
      </c>
      <c r="AB158" s="73">
        <v>0</v>
      </c>
      <c r="AC158" s="73">
        <v>0</v>
      </c>
      <c r="AD158" s="73">
        <v>0</v>
      </c>
      <c r="AE158" s="73">
        <v>0</v>
      </c>
      <c r="AF158" s="73">
        <v>0</v>
      </c>
      <c r="AG158" s="73">
        <v>0</v>
      </c>
      <c r="AH158" s="73">
        <v>0</v>
      </c>
      <c r="AI158" s="73">
        <v>0</v>
      </c>
      <c r="AJ158" s="73">
        <v>0</v>
      </c>
      <c r="AK158" s="73">
        <v>0</v>
      </c>
      <c r="AL158" s="73">
        <v>0</v>
      </c>
      <c r="AM158" s="73">
        <v>0</v>
      </c>
      <c r="AN158" s="73">
        <v>0</v>
      </c>
      <c r="AO158" s="73">
        <v>0</v>
      </c>
      <c r="AP158" s="73">
        <v>0</v>
      </c>
    </row>
    <row r="159" spans="1:42">
      <c r="A159" s="73">
        <v>0</v>
      </c>
      <c r="B159" s="73">
        <v>0</v>
      </c>
      <c r="C159" s="73">
        <v>0</v>
      </c>
      <c r="D159" s="73">
        <v>0</v>
      </c>
      <c r="E159" s="73">
        <v>0</v>
      </c>
      <c r="F159" s="73">
        <v>0</v>
      </c>
      <c r="G159" s="73">
        <v>0</v>
      </c>
      <c r="H159" s="73">
        <v>0</v>
      </c>
      <c r="I159" s="73">
        <v>0</v>
      </c>
      <c r="J159" s="73">
        <v>0</v>
      </c>
      <c r="K159" s="73">
        <v>0</v>
      </c>
      <c r="L159" s="73">
        <v>0</v>
      </c>
      <c r="M159" s="73">
        <v>0</v>
      </c>
      <c r="N159" s="73">
        <v>0</v>
      </c>
      <c r="O159" s="73">
        <v>0</v>
      </c>
      <c r="P159" s="73">
        <v>0</v>
      </c>
      <c r="Q159" s="73">
        <v>0</v>
      </c>
      <c r="R159" s="73">
        <v>0</v>
      </c>
      <c r="S159" s="73">
        <v>0</v>
      </c>
      <c r="T159" s="73">
        <v>0</v>
      </c>
      <c r="U159" s="73">
        <v>0</v>
      </c>
      <c r="V159" s="73">
        <v>0</v>
      </c>
      <c r="W159" s="73">
        <v>0</v>
      </c>
      <c r="X159" s="73">
        <v>0</v>
      </c>
      <c r="Y159" s="73">
        <v>0</v>
      </c>
      <c r="Z159" s="73">
        <v>0</v>
      </c>
      <c r="AA159" s="73">
        <v>0</v>
      </c>
      <c r="AB159" s="73">
        <v>0</v>
      </c>
      <c r="AC159" s="73">
        <v>0</v>
      </c>
      <c r="AD159" s="73">
        <v>0</v>
      </c>
      <c r="AE159" s="73">
        <v>0</v>
      </c>
      <c r="AF159" s="73">
        <v>0</v>
      </c>
      <c r="AG159" s="73">
        <v>0</v>
      </c>
      <c r="AH159" s="73">
        <v>0</v>
      </c>
      <c r="AI159" s="73">
        <v>0</v>
      </c>
      <c r="AJ159" s="73">
        <v>0</v>
      </c>
      <c r="AK159" s="73">
        <v>0</v>
      </c>
      <c r="AL159" s="73">
        <v>0</v>
      </c>
      <c r="AM159" s="73">
        <v>0</v>
      </c>
      <c r="AN159" s="73">
        <v>0</v>
      </c>
      <c r="AO159" s="73">
        <v>0</v>
      </c>
      <c r="AP159" s="73">
        <v>0</v>
      </c>
    </row>
    <row r="160" spans="1:42">
      <c r="A160" s="73">
        <v>0</v>
      </c>
      <c r="B160" s="73">
        <v>0</v>
      </c>
      <c r="C160" s="73">
        <v>0</v>
      </c>
      <c r="D160" s="73">
        <v>0</v>
      </c>
      <c r="E160" s="73">
        <v>0</v>
      </c>
      <c r="F160" s="73">
        <v>0</v>
      </c>
      <c r="G160" s="73">
        <v>0</v>
      </c>
      <c r="H160" s="73">
        <v>0</v>
      </c>
      <c r="I160" s="73">
        <v>0</v>
      </c>
      <c r="J160" s="73">
        <v>0</v>
      </c>
      <c r="K160" s="73">
        <v>0</v>
      </c>
      <c r="L160" s="73">
        <v>0</v>
      </c>
      <c r="M160" s="73">
        <v>0</v>
      </c>
      <c r="N160" s="73">
        <v>0</v>
      </c>
      <c r="O160" s="73">
        <v>0</v>
      </c>
      <c r="P160" s="73">
        <v>0</v>
      </c>
      <c r="Q160" s="73">
        <v>0</v>
      </c>
      <c r="R160" s="73">
        <v>0</v>
      </c>
      <c r="S160" s="73">
        <v>0</v>
      </c>
      <c r="T160" s="73">
        <v>0</v>
      </c>
      <c r="U160" s="73">
        <v>0</v>
      </c>
      <c r="V160" s="73">
        <v>0</v>
      </c>
      <c r="W160" s="73">
        <v>0</v>
      </c>
      <c r="X160" s="73">
        <v>0</v>
      </c>
      <c r="Y160" s="73">
        <v>0</v>
      </c>
      <c r="Z160" s="73">
        <v>0</v>
      </c>
      <c r="AA160" s="73">
        <v>0</v>
      </c>
      <c r="AB160" s="73">
        <v>0</v>
      </c>
      <c r="AC160" s="73">
        <v>0</v>
      </c>
      <c r="AD160" s="73">
        <v>0</v>
      </c>
      <c r="AE160" s="73">
        <v>0</v>
      </c>
      <c r="AF160" s="73">
        <v>0</v>
      </c>
      <c r="AG160" s="73">
        <v>0</v>
      </c>
      <c r="AH160" s="73">
        <v>0</v>
      </c>
      <c r="AI160" s="73">
        <v>0</v>
      </c>
      <c r="AJ160" s="73">
        <v>0</v>
      </c>
      <c r="AK160" s="73">
        <v>0</v>
      </c>
      <c r="AL160" s="73">
        <v>0</v>
      </c>
      <c r="AM160" s="73">
        <v>0</v>
      </c>
      <c r="AN160" s="73">
        <v>0</v>
      </c>
      <c r="AO160" s="73">
        <v>0</v>
      </c>
      <c r="AP160" s="73">
        <v>0</v>
      </c>
    </row>
    <row r="161" spans="1:42">
      <c r="A161" s="73">
        <v>0</v>
      </c>
      <c r="B161" s="73">
        <v>0</v>
      </c>
      <c r="C161" s="73">
        <v>0</v>
      </c>
      <c r="D161" s="73">
        <v>0</v>
      </c>
      <c r="E161" s="73">
        <v>0</v>
      </c>
      <c r="F161" s="73">
        <v>0</v>
      </c>
      <c r="G161" s="73">
        <v>0</v>
      </c>
      <c r="H161" s="73">
        <v>0</v>
      </c>
      <c r="I161" s="73">
        <v>0</v>
      </c>
      <c r="J161" s="73">
        <v>0</v>
      </c>
      <c r="K161" s="73">
        <v>0</v>
      </c>
      <c r="L161" s="73">
        <v>0</v>
      </c>
      <c r="M161" s="73">
        <v>0</v>
      </c>
      <c r="N161" s="73">
        <v>0</v>
      </c>
      <c r="O161" s="73">
        <v>0</v>
      </c>
      <c r="P161" s="73">
        <v>0</v>
      </c>
      <c r="Q161" s="73">
        <v>0</v>
      </c>
      <c r="R161" s="73">
        <v>0</v>
      </c>
      <c r="S161" s="73">
        <v>0</v>
      </c>
      <c r="T161" s="73">
        <v>0</v>
      </c>
      <c r="U161" s="73">
        <v>0</v>
      </c>
      <c r="V161" s="73">
        <v>0</v>
      </c>
      <c r="W161" s="73">
        <v>0</v>
      </c>
      <c r="X161" s="73">
        <v>0</v>
      </c>
      <c r="Y161" s="73">
        <v>0</v>
      </c>
      <c r="Z161" s="73">
        <v>0</v>
      </c>
      <c r="AA161" s="73">
        <v>0</v>
      </c>
      <c r="AB161" s="73">
        <v>0</v>
      </c>
      <c r="AC161" s="73">
        <v>0</v>
      </c>
      <c r="AD161" s="73">
        <v>0</v>
      </c>
      <c r="AE161" s="73">
        <v>0</v>
      </c>
      <c r="AF161" s="73">
        <v>0</v>
      </c>
      <c r="AG161" s="73">
        <v>0</v>
      </c>
      <c r="AH161" s="73">
        <v>0</v>
      </c>
      <c r="AI161" s="73">
        <v>0</v>
      </c>
      <c r="AJ161" s="73">
        <v>0</v>
      </c>
      <c r="AK161" s="73">
        <v>0</v>
      </c>
      <c r="AL161" s="73">
        <v>0</v>
      </c>
      <c r="AM161" s="73">
        <v>0</v>
      </c>
      <c r="AN161" s="73">
        <v>0</v>
      </c>
      <c r="AO161" s="73">
        <v>0</v>
      </c>
      <c r="AP161" s="73">
        <v>0</v>
      </c>
    </row>
    <row r="162" spans="1:42">
      <c r="A162" s="73">
        <v>0</v>
      </c>
      <c r="B162" s="73">
        <v>0</v>
      </c>
      <c r="C162" s="73">
        <v>0</v>
      </c>
      <c r="D162" s="73">
        <v>0</v>
      </c>
      <c r="E162" s="73">
        <v>0</v>
      </c>
      <c r="F162" s="73">
        <v>0</v>
      </c>
      <c r="G162" s="73">
        <v>0</v>
      </c>
      <c r="H162" s="73">
        <v>0</v>
      </c>
      <c r="I162" s="73">
        <v>0</v>
      </c>
      <c r="J162" s="73">
        <v>0</v>
      </c>
      <c r="K162" s="73">
        <v>0</v>
      </c>
      <c r="L162" s="73">
        <v>0</v>
      </c>
      <c r="M162" s="73">
        <v>0</v>
      </c>
      <c r="N162" s="73">
        <v>0</v>
      </c>
      <c r="O162" s="73">
        <v>0</v>
      </c>
      <c r="P162" s="73">
        <v>0</v>
      </c>
      <c r="Q162" s="73">
        <v>0</v>
      </c>
      <c r="R162" s="73">
        <v>0</v>
      </c>
      <c r="S162" s="73">
        <v>0</v>
      </c>
      <c r="T162" s="73">
        <v>32</v>
      </c>
      <c r="U162" s="73">
        <v>0</v>
      </c>
      <c r="V162" s="73">
        <v>51</v>
      </c>
      <c r="W162" s="73">
        <v>0</v>
      </c>
      <c r="X162" s="73">
        <v>0</v>
      </c>
      <c r="Y162" s="73">
        <v>12</v>
      </c>
      <c r="Z162" s="73">
        <v>0</v>
      </c>
      <c r="AA162" s="73">
        <v>0</v>
      </c>
      <c r="AB162" s="73">
        <v>0</v>
      </c>
      <c r="AC162" s="73">
        <v>0</v>
      </c>
      <c r="AD162" s="73">
        <v>0</v>
      </c>
      <c r="AE162" s="73">
        <v>0</v>
      </c>
      <c r="AF162" s="73">
        <v>0</v>
      </c>
      <c r="AG162" s="73">
        <v>0</v>
      </c>
      <c r="AH162" s="73">
        <v>0</v>
      </c>
      <c r="AI162" s="73">
        <v>0</v>
      </c>
      <c r="AJ162" s="73">
        <v>0</v>
      </c>
      <c r="AK162" s="73">
        <v>0</v>
      </c>
      <c r="AL162" s="73">
        <v>0</v>
      </c>
      <c r="AM162" s="73">
        <v>0</v>
      </c>
      <c r="AN162" s="73">
        <v>0</v>
      </c>
      <c r="AO162" s="73">
        <v>0</v>
      </c>
      <c r="AP162" s="73">
        <v>0</v>
      </c>
    </row>
    <row r="163" spans="1:42">
      <c r="A163" s="73">
        <v>0</v>
      </c>
      <c r="B163" s="73">
        <v>0</v>
      </c>
      <c r="C163" s="73">
        <v>0</v>
      </c>
      <c r="D163" s="73">
        <v>0</v>
      </c>
      <c r="E163" s="73">
        <v>0</v>
      </c>
      <c r="F163" s="73">
        <v>0</v>
      </c>
      <c r="G163" s="73">
        <v>0</v>
      </c>
      <c r="H163" s="73">
        <v>0</v>
      </c>
      <c r="I163" s="73">
        <v>0</v>
      </c>
      <c r="J163" s="73">
        <v>0</v>
      </c>
      <c r="K163" s="73">
        <v>0</v>
      </c>
      <c r="L163" s="73">
        <v>0</v>
      </c>
      <c r="M163" s="73">
        <v>0</v>
      </c>
      <c r="N163" s="73">
        <v>0</v>
      </c>
      <c r="O163" s="73">
        <v>0</v>
      </c>
      <c r="P163" s="73">
        <v>0</v>
      </c>
      <c r="Q163" s="73">
        <v>41</v>
      </c>
      <c r="R163" s="73">
        <v>0</v>
      </c>
      <c r="S163" s="73">
        <v>31</v>
      </c>
      <c r="T163" s="73">
        <v>0</v>
      </c>
      <c r="U163" s="73">
        <v>0</v>
      </c>
      <c r="V163" s="73">
        <v>41</v>
      </c>
      <c r="W163" s="73">
        <v>31</v>
      </c>
      <c r="X163" s="73">
        <v>13</v>
      </c>
      <c r="Y163" s="73">
        <v>0</v>
      </c>
      <c r="Z163" s="73">
        <v>0</v>
      </c>
      <c r="AA163" s="73">
        <v>0</v>
      </c>
      <c r="AB163" s="73">
        <v>0</v>
      </c>
      <c r="AC163" s="73">
        <v>0</v>
      </c>
      <c r="AD163" s="73">
        <v>0</v>
      </c>
      <c r="AE163" s="73">
        <v>0</v>
      </c>
      <c r="AF163" s="73">
        <v>0</v>
      </c>
      <c r="AG163" s="73">
        <v>0</v>
      </c>
      <c r="AH163" s="73">
        <v>0</v>
      </c>
      <c r="AI163" s="73">
        <v>0</v>
      </c>
      <c r="AJ163" s="73">
        <v>0</v>
      </c>
      <c r="AK163" s="73">
        <v>0</v>
      </c>
      <c r="AL163" s="73">
        <v>0</v>
      </c>
      <c r="AM163" s="73">
        <v>0</v>
      </c>
      <c r="AN163" s="73">
        <v>0</v>
      </c>
      <c r="AO163" s="73">
        <v>0</v>
      </c>
      <c r="AP163" s="73">
        <v>0</v>
      </c>
    </row>
    <row r="164" spans="1:42">
      <c r="A164" s="73">
        <v>0</v>
      </c>
      <c r="B164" s="73">
        <v>0</v>
      </c>
      <c r="C164" s="73">
        <v>0</v>
      </c>
      <c r="D164" s="73">
        <v>0</v>
      </c>
      <c r="E164" s="73">
        <v>0</v>
      </c>
      <c r="F164" s="73">
        <v>0</v>
      </c>
      <c r="G164" s="73">
        <v>0</v>
      </c>
      <c r="H164" s="73">
        <v>0</v>
      </c>
      <c r="I164" s="73">
        <v>0</v>
      </c>
      <c r="J164" s="73">
        <v>0</v>
      </c>
      <c r="K164" s="73">
        <v>0</v>
      </c>
      <c r="L164" s="73">
        <v>0</v>
      </c>
      <c r="M164" s="73">
        <v>0</v>
      </c>
      <c r="N164" s="73">
        <v>0</v>
      </c>
      <c r="O164" s="73">
        <v>0</v>
      </c>
      <c r="P164" s="73">
        <v>0</v>
      </c>
      <c r="Q164" s="73">
        <v>0</v>
      </c>
      <c r="R164" s="73">
        <v>21</v>
      </c>
      <c r="S164" s="73">
        <v>0</v>
      </c>
      <c r="T164" s="73">
        <v>24</v>
      </c>
      <c r="U164" s="73">
        <v>32</v>
      </c>
      <c r="V164" s="73">
        <v>21</v>
      </c>
      <c r="W164" s="73">
        <v>0</v>
      </c>
      <c r="X164" s="73">
        <v>0</v>
      </c>
      <c r="Y164" s="73">
        <v>0</v>
      </c>
      <c r="Z164" s="73">
        <v>0</v>
      </c>
      <c r="AA164" s="73">
        <v>0</v>
      </c>
      <c r="AB164" s="73">
        <v>0</v>
      </c>
      <c r="AC164" s="73">
        <v>0</v>
      </c>
      <c r="AD164" s="73">
        <v>0</v>
      </c>
      <c r="AE164" s="73">
        <v>0</v>
      </c>
      <c r="AF164" s="73">
        <v>0</v>
      </c>
      <c r="AG164" s="73">
        <v>0</v>
      </c>
      <c r="AH164" s="73">
        <v>0</v>
      </c>
      <c r="AI164" s="73">
        <v>0</v>
      </c>
      <c r="AJ164" s="73">
        <v>0</v>
      </c>
      <c r="AK164" s="73">
        <v>0</v>
      </c>
      <c r="AL164" s="73">
        <v>0</v>
      </c>
      <c r="AM164" s="73">
        <v>0</v>
      </c>
      <c r="AN164" s="73">
        <v>0</v>
      </c>
      <c r="AO164" s="73">
        <v>0</v>
      </c>
      <c r="AP164" s="73">
        <v>0</v>
      </c>
    </row>
    <row r="165" spans="1:42">
      <c r="A165" s="73">
        <v>0</v>
      </c>
      <c r="B165" s="73">
        <v>0</v>
      </c>
      <c r="C165" s="73">
        <v>0</v>
      </c>
      <c r="D165" s="73">
        <v>0</v>
      </c>
      <c r="E165" s="73">
        <v>0</v>
      </c>
      <c r="F165" s="73">
        <v>0</v>
      </c>
      <c r="G165" s="73">
        <v>0</v>
      </c>
      <c r="H165" s="73">
        <v>0</v>
      </c>
      <c r="I165" s="73">
        <v>0</v>
      </c>
      <c r="J165" s="73">
        <v>0</v>
      </c>
      <c r="K165" s="73">
        <v>0</v>
      </c>
      <c r="L165" s="73">
        <v>0</v>
      </c>
      <c r="M165" s="73">
        <v>0</v>
      </c>
      <c r="N165" s="73">
        <v>0</v>
      </c>
      <c r="O165" s="73">
        <v>0</v>
      </c>
      <c r="P165" s="73">
        <v>0</v>
      </c>
      <c r="Q165" s="73">
        <v>12</v>
      </c>
      <c r="R165" s="73">
        <v>0</v>
      </c>
      <c r="S165" s="73">
        <v>21</v>
      </c>
      <c r="T165" s="73">
        <v>0</v>
      </c>
      <c r="U165" s="73">
        <v>52</v>
      </c>
      <c r="V165" s="73">
        <v>0</v>
      </c>
      <c r="W165" s="73">
        <v>0</v>
      </c>
      <c r="X165" s="73">
        <v>0</v>
      </c>
      <c r="Y165" s="73">
        <v>12</v>
      </c>
      <c r="Z165" s="73">
        <v>0</v>
      </c>
      <c r="AA165" s="73">
        <v>0</v>
      </c>
      <c r="AB165" s="73">
        <v>0</v>
      </c>
      <c r="AC165" s="73">
        <v>0</v>
      </c>
      <c r="AD165" s="73">
        <v>0</v>
      </c>
      <c r="AE165" s="73">
        <v>0</v>
      </c>
      <c r="AF165" s="73">
        <v>0</v>
      </c>
      <c r="AG165" s="73">
        <v>0</v>
      </c>
      <c r="AH165" s="73">
        <v>0</v>
      </c>
      <c r="AI165" s="73">
        <v>0</v>
      </c>
      <c r="AJ165" s="73">
        <v>0</v>
      </c>
      <c r="AK165" s="73">
        <v>0</v>
      </c>
      <c r="AL165" s="73">
        <v>0</v>
      </c>
      <c r="AM165" s="73">
        <v>0</v>
      </c>
      <c r="AN165" s="73">
        <v>0</v>
      </c>
      <c r="AO165" s="73">
        <v>0</v>
      </c>
      <c r="AP165" s="73">
        <v>0</v>
      </c>
    </row>
    <row r="166" spans="1:42">
      <c r="A166" s="73">
        <v>0</v>
      </c>
      <c r="B166" s="73">
        <v>0</v>
      </c>
      <c r="C166" s="73">
        <v>0</v>
      </c>
      <c r="D166" s="73">
        <v>0</v>
      </c>
      <c r="E166" s="73">
        <v>0</v>
      </c>
      <c r="F166" s="73">
        <v>0</v>
      </c>
      <c r="G166" s="73">
        <v>0</v>
      </c>
      <c r="H166" s="73">
        <v>0</v>
      </c>
      <c r="I166" s="73">
        <v>0</v>
      </c>
      <c r="J166" s="73">
        <v>0</v>
      </c>
      <c r="K166" s="73">
        <v>0</v>
      </c>
      <c r="L166" s="73">
        <v>0</v>
      </c>
      <c r="M166" s="73">
        <v>0</v>
      </c>
      <c r="N166" s="73">
        <v>0</v>
      </c>
      <c r="O166" s="73">
        <v>0</v>
      </c>
      <c r="P166" s="73">
        <v>0</v>
      </c>
      <c r="Q166" s="73">
        <v>0</v>
      </c>
      <c r="R166" s="73">
        <v>0</v>
      </c>
      <c r="S166" s="73">
        <v>0</v>
      </c>
      <c r="T166" s="73">
        <v>13</v>
      </c>
      <c r="U166" s="73">
        <v>23</v>
      </c>
      <c r="V166" s="73">
        <v>0</v>
      </c>
      <c r="W166" s="73">
        <v>61</v>
      </c>
      <c r="X166" s="73">
        <v>0</v>
      </c>
      <c r="Y166" s="73">
        <v>0</v>
      </c>
      <c r="Z166" s="73">
        <v>0</v>
      </c>
      <c r="AA166" s="73">
        <v>0</v>
      </c>
      <c r="AB166" s="73">
        <v>0</v>
      </c>
      <c r="AC166" s="73">
        <v>0</v>
      </c>
      <c r="AD166" s="73">
        <v>0</v>
      </c>
      <c r="AE166" s="73">
        <v>0</v>
      </c>
      <c r="AF166" s="73">
        <v>0</v>
      </c>
      <c r="AG166" s="73">
        <v>0</v>
      </c>
      <c r="AH166" s="73">
        <v>0</v>
      </c>
      <c r="AI166" s="73">
        <v>0</v>
      </c>
      <c r="AJ166" s="73">
        <v>0</v>
      </c>
      <c r="AK166" s="73">
        <v>0</v>
      </c>
      <c r="AL166" s="73">
        <v>0</v>
      </c>
      <c r="AM166" s="73">
        <v>0</v>
      </c>
      <c r="AN166" s="73">
        <v>0</v>
      </c>
      <c r="AO166" s="73">
        <v>0</v>
      </c>
      <c r="AP166" s="73">
        <v>0</v>
      </c>
    </row>
    <row r="167" spans="1:42">
      <c r="A167" s="73">
        <v>0</v>
      </c>
      <c r="B167" s="73">
        <v>0</v>
      </c>
      <c r="C167" s="73">
        <v>0</v>
      </c>
      <c r="D167" s="73">
        <v>0</v>
      </c>
      <c r="E167" s="73">
        <v>0</v>
      </c>
      <c r="F167" s="73">
        <v>0</v>
      </c>
      <c r="G167" s="73">
        <v>0</v>
      </c>
      <c r="H167" s="73">
        <v>0</v>
      </c>
      <c r="I167" s="73">
        <v>0</v>
      </c>
      <c r="J167" s="73">
        <v>0</v>
      </c>
      <c r="K167" s="73">
        <v>0</v>
      </c>
      <c r="L167" s="73">
        <v>0</v>
      </c>
      <c r="M167" s="73">
        <v>0</v>
      </c>
      <c r="N167" s="73">
        <v>0</v>
      </c>
      <c r="O167" s="73">
        <v>0</v>
      </c>
      <c r="P167" s="73">
        <v>0</v>
      </c>
      <c r="Q167" s="73">
        <v>0</v>
      </c>
      <c r="R167" s="73">
        <v>0</v>
      </c>
      <c r="S167" s="73">
        <v>0</v>
      </c>
      <c r="T167" s="73">
        <v>0</v>
      </c>
      <c r="U167" s="73">
        <v>0</v>
      </c>
      <c r="V167" s="73">
        <v>0</v>
      </c>
      <c r="W167" s="73">
        <v>0</v>
      </c>
      <c r="X167" s="73">
        <v>0</v>
      </c>
      <c r="Y167" s="73">
        <v>0</v>
      </c>
      <c r="Z167" s="73">
        <v>0</v>
      </c>
      <c r="AA167" s="73">
        <v>0</v>
      </c>
      <c r="AB167" s="73">
        <v>0</v>
      </c>
      <c r="AC167" s="73">
        <v>0</v>
      </c>
      <c r="AD167" s="73">
        <v>0</v>
      </c>
      <c r="AE167" s="73">
        <v>0</v>
      </c>
      <c r="AF167" s="73">
        <v>0</v>
      </c>
      <c r="AG167" s="73">
        <v>0</v>
      </c>
      <c r="AH167" s="73">
        <v>0</v>
      </c>
      <c r="AI167" s="73">
        <v>0</v>
      </c>
      <c r="AJ167" s="73">
        <v>0</v>
      </c>
      <c r="AK167" s="73">
        <v>0</v>
      </c>
      <c r="AL167" s="73">
        <v>0</v>
      </c>
      <c r="AM167" s="73">
        <v>0</v>
      </c>
      <c r="AN167" s="73">
        <v>0</v>
      </c>
      <c r="AO167" s="73">
        <v>0</v>
      </c>
      <c r="AP167" s="73">
        <v>0</v>
      </c>
    </row>
    <row r="168" spans="1:42" ht="15.75" thickBot="1"/>
    <row r="169" spans="1:42">
      <c r="A169" s="52">
        <v>6</v>
      </c>
      <c r="B169" s="53">
        <v>6</v>
      </c>
      <c r="C169" s="53">
        <v>6</v>
      </c>
      <c r="D169" s="53">
        <v>6</v>
      </c>
      <c r="E169" s="53">
        <v>6</v>
      </c>
      <c r="F169" s="53">
        <v>6</v>
      </c>
      <c r="G169" s="53">
        <v>6</v>
      </c>
      <c r="H169" s="53">
        <v>6</v>
      </c>
      <c r="I169" s="53">
        <v>6</v>
      </c>
      <c r="J169" s="53">
        <v>6</v>
      </c>
      <c r="K169" s="53">
        <v>6</v>
      </c>
      <c r="L169" s="53">
        <v>6</v>
      </c>
      <c r="M169" s="53">
        <v>6</v>
      </c>
      <c r="N169" s="54">
        <v>6</v>
      </c>
      <c r="O169" s="54">
        <v>6</v>
      </c>
      <c r="P169" s="54">
        <v>6</v>
      </c>
      <c r="Q169" s="54">
        <v>6</v>
      </c>
      <c r="R169" s="54">
        <v>6</v>
      </c>
      <c r="S169" s="54">
        <v>6</v>
      </c>
      <c r="T169" s="54">
        <v>6</v>
      </c>
      <c r="U169" s="54">
        <v>6</v>
      </c>
      <c r="V169" s="54">
        <v>5</v>
      </c>
      <c r="W169" s="54">
        <v>5</v>
      </c>
      <c r="X169" s="54">
        <v>5</v>
      </c>
      <c r="Y169" s="54">
        <v>5</v>
      </c>
      <c r="Z169" s="54">
        <v>5</v>
      </c>
      <c r="AA169" s="55">
        <v>6</v>
      </c>
      <c r="AB169" s="55">
        <v>6</v>
      </c>
      <c r="AC169" s="55">
        <v>6</v>
      </c>
      <c r="AD169" s="55">
        <v>6</v>
      </c>
      <c r="AE169" s="55">
        <v>6</v>
      </c>
      <c r="AF169" s="55">
        <v>6</v>
      </c>
      <c r="AG169" s="55">
        <v>6</v>
      </c>
      <c r="AH169" s="55">
        <v>6</v>
      </c>
      <c r="AI169" s="55">
        <v>6</v>
      </c>
      <c r="AJ169" s="55">
        <v>6</v>
      </c>
      <c r="AK169" s="55">
        <v>6</v>
      </c>
      <c r="AL169" s="55">
        <v>6</v>
      </c>
      <c r="AM169" s="55">
        <v>6</v>
      </c>
      <c r="AN169" s="55">
        <v>6</v>
      </c>
      <c r="AO169" s="55">
        <v>6</v>
      </c>
      <c r="AP169" s="56">
        <v>6</v>
      </c>
    </row>
    <row r="170" spans="1:42">
      <c r="A170" s="57">
        <v>6</v>
      </c>
      <c r="B170" s="58">
        <v>6</v>
      </c>
      <c r="C170" s="58">
        <v>6</v>
      </c>
      <c r="D170" s="58">
        <v>6</v>
      </c>
      <c r="E170" s="58">
        <v>6</v>
      </c>
      <c r="F170" s="58">
        <v>6</v>
      </c>
      <c r="G170" s="58">
        <v>6</v>
      </c>
      <c r="H170" s="58">
        <v>6</v>
      </c>
      <c r="I170" s="58">
        <v>6</v>
      </c>
      <c r="J170" s="58">
        <v>6</v>
      </c>
      <c r="K170" s="58">
        <v>5</v>
      </c>
      <c r="L170" s="58">
        <v>5</v>
      </c>
      <c r="M170" s="58">
        <v>5</v>
      </c>
      <c r="N170" s="48">
        <v>5</v>
      </c>
      <c r="O170" s="48">
        <v>5</v>
      </c>
      <c r="P170" s="48">
        <v>5</v>
      </c>
      <c r="Q170" s="48">
        <v>6</v>
      </c>
      <c r="R170" s="48">
        <v>6</v>
      </c>
      <c r="S170" s="48">
        <v>6</v>
      </c>
      <c r="T170" s="48">
        <v>6</v>
      </c>
      <c r="U170" s="48">
        <v>6</v>
      </c>
      <c r="V170" s="48">
        <v>5</v>
      </c>
      <c r="W170" s="48">
        <v>5</v>
      </c>
      <c r="X170" s="48">
        <v>5</v>
      </c>
      <c r="Y170" s="48">
        <v>5</v>
      </c>
      <c r="Z170" s="48">
        <v>5</v>
      </c>
      <c r="AA170" s="59">
        <v>5</v>
      </c>
      <c r="AB170" s="59">
        <v>5</v>
      </c>
      <c r="AC170" s="59">
        <v>5</v>
      </c>
      <c r="AD170" s="59">
        <v>6</v>
      </c>
      <c r="AE170" s="59">
        <v>6</v>
      </c>
      <c r="AF170" s="59">
        <v>6</v>
      </c>
      <c r="AG170" s="59">
        <v>6</v>
      </c>
      <c r="AH170" s="59">
        <v>6</v>
      </c>
      <c r="AI170" s="59">
        <v>6</v>
      </c>
      <c r="AJ170" s="59">
        <v>6</v>
      </c>
      <c r="AK170" s="59">
        <v>6</v>
      </c>
      <c r="AL170" s="59">
        <v>6</v>
      </c>
      <c r="AM170" s="59">
        <v>6</v>
      </c>
      <c r="AN170" s="59">
        <v>6</v>
      </c>
      <c r="AO170" s="59">
        <v>6</v>
      </c>
      <c r="AP170" s="60">
        <v>6</v>
      </c>
    </row>
    <row r="171" spans="1:42">
      <c r="A171" s="57">
        <v>6</v>
      </c>
      <c r="B171" s="58">
        <v>6</v>
      </c>
      <c r="C171" s="58">
        <v>6</v>
      </c>
      <c r="D171" s="58">
        <v>6</v>
      </c>
      <c r="E171" s="58">
        <v>6</v>
      </c>
      <c r="F171" s="58">
        <v>6</v>
      </c>
      <c r="G171" s="58">
        <v>6</v>
      </c>
      <c r="H171" s="58">
        <v>6</v>
      </c>
      <c r="I171" s="58">
        <v>6</v>
      </c>
      <c r="J171" s="58">
        <v>6</v>
      </c>
      <c r="K171" s="58">
        <v>6</v>
      </c>
      <c r="L171" s="58">
        <v>6</v>
      </c>
      <c r="M171" s="58">
        <v>5</v>
      </c>
      <c r="N171" s="48">
        <v>5</v>
      </c>
      <c r="O171" s="48">
        <v>4</v>
      </c>
      <c r="P171" s="48">
        <v>4</v>
      </c>
      <c r="Q171" s="48">
        <v>4</v>
      </c>
      <c r="R171" s="48">
        <v>4</v>
      </c>
      <c r="S171" s="48">
        <v>4</v>
      </c>
      <c r="T171" s="48">
        <v>4</v>
      </c>
      <c r="U171" s="48">
        <v>5</v>
      </c>
      <c r="V171" s="48">
        <v>5</v>
      </c>
      <c r="W171" s="48">
        <v>5</v>
      </c>
      <c r="X171" s="48">
        <v>5</v>
      </c>
      <c r="Y171" s="48">
        <v>5</v>
      </c>
      <c r="Z171" s="48">
        <v>5</v>
      </c>
      <c r="AA171" s="59">
        <v>6</v>
      </c>
      <c r="AB171" s="59">
        <v>6</v>
      </c>
      <c r="AC171" s="59">
        <v>6</v>
      </c>
      <c r="AD171" s="59">
        <v>6</v>
      </c>
      <c r="AE171" s="59">
        <v>6</v>
      </c>
      <c r="AF171" s="59">
        <v>6</v>
      </c>
      <c r="AG171" s="59">
        <v>6</v>
      </c>
      <c r="AH171" s="59">
        <v>6</v>
      </c>
      <c r="AI171" s="59">
        <v>6</v>
      </c>
      <c r="AJ171" s="59">
        <v>6</v>
      </c>
      <c r="AK171" s="59">
        <v>6</v>
      </c>
      <c r="AL171" s="59">
        <v>6</v>
      </c>
      <c r="AM171" s="59">
        <v>6</v>
      </c>
      <c r="AN171" s="59">
        <v>6</v>
      </c>
      <c r="AO171" s="59">
        <v>6</v>
      </c>
      <c r="AP171" s="60">
        <v>6</v>
      </c>
    </row>
    <row r="172" spans="1:42">
      <c r="A172" s="57">
        <v>6</v>
      </c>
      <c r="B172" s="58">
        <v>6</v>
      </c>
      <c r="C172" s="58">
        <v>6</v>
      </c>
      <c r="D172" s="58">
        <v>6</v>
      </c>
      <c r="E172" s="58">
        <v>6</v>
      </c>
      <c r="F172" s="58">
        <v>5</v>
      </c>
      <c r="G172" s="58">
        <v>5</v>
      </c>
      <c r="H172" s="58">
        <v>5</v>
      </c>
      <c r="I172" s="58">
        <v>5</v>
      </c>
      <c r="J172" s="58">
        <v>5</v>
      </c>
      <c r="K172" s="58">
        <v>5</v>
      </c>
      <c r="L172" s="58">
        <v>5</v>
      </c>
      <c r="M172" s="58">
        <v>5</v>
      </c>
      <c r="N172" s="48">
        <v>5</v>
      </c>
      <c r="O172" s="48">
        <v>5</v>
      </c>
      <c r="P172" s="48">
        <v>5</v>
      </c>
      <c r="Q172" s="48">
        <v>5</v>
      </c>
      <c r="R172" s="48">
        <v>4</v>
      </c>
      <c r="S172" s="48">
        <v>4</v>
      </c>
      <c r="T172" s="48">
        <v>4</v>
      </c>
      <c r="U172" s="48">
        <v>4</v>
      </c>
      <c r="V172" s="48">
        <v>4</v>
      </c>
      <c r="W172" s="48">
        <v>4</v>
      </c>
      <c r="X172" s="48">
        <v>4</v>
      </c>
      <c r="Y172" s="48">
        <v>4</v>
      </c>
      <c r="Z172" s="48">
        <v>4</v>
      </c>
      <c r="AA172" s="59">
        <v>5</v>
      </c>
      <c r="AB172" s="59">
        <v>5</v>
      </c>
      <c r="AC172" s="59">
        <v>5</v>
      </c>
      <c r="AD172" s="59">
        <v>5</v>
      </c>
      <c r="AE172" s="59">
        <v>5</v>
      </c>
      <c r="AF172" s="59">
        <v>5</v>
      </c>
      <c r="AG172" s="59">
        <v>5</v>
      </c>
      <c r="AH172" s="59">
        <v>5</v>
      </c>
      <c r="AI172" s="59">
        <v>5</v>
      </c>
      <c r="AJ172" s="59">
        <v>6</v>
      </c>
      <c r="AK172" s="59">
        <v>6</v>
      </c>
      <c r="AL172" s="59">
        <v>6</v>
      </c>
      <c r="AM172" s="59">
        <v>6</v>
      </c>
      <c r="AN172" s="59">
        <v>6</v>
      </c>
      <c r="AO172" s="59">
        <v>6</v>
      </c>
      <c r="AP172" s="60">
        <v>6</v>
      </c>
    </row>
    <row r="173" spans="1:42">
      <c r="A173" s="57">
        <v>6</v>
      </c>
      <c r="B173" s="58">
        <v>6</v>
      </c>
      <c r="C173" s="58">
        <v>6</v>
      </c>
      <c r="D173" s="58">
        <v>6</v>
      </c>
      <c r="E173" s="58">
        <v>6</v>
      </c>
      <c r="F173" s="58">
        <v>5</v>
      </c>
      <c r="G173" s="58">
        <v>6</v>
      </c>
      <c r="H173" s="58">
        <v>6</v>
      </c>
      <c r="I173" s="58">
        <v>6</v>
      </c>
      <c r="J173" s="58">
        <v>6</v>
      </c>
      <c r="K173" s="58">
        <v>5</v>
      </c>
      <c r="L173" s="58">
        <v>5</v>
      </c>
      <c r="M173" s="58">
        <v>5</v>
      </c>
      <c r="N173" s="48">
        <v>5</v>
      </c>
      <c r="O173" s="48">
        <v>5</v>
      </c>
      <c r="P173" s="48">
        <v>5</v>
      </c>
      <c r="Q173" s="48">
        <v>4</v>
      </c>
      <c r="R173" s="48">
        <v>2</v>
      </c>
      <c r="S173" s="48">
        <v>3</v>
      </c>
      <c r="T173" s="48">
        <v>3</v>
      </c>
      <c r="U173" s="48">
        <v>3</v>
      </c>
      <c r="V173" s="48">
        <v>2</v>
      </c>
      <c r="W173" s="48">
        <v>3</v>
      </c>
      <c r="X173" s="48">
        <v>3</v>
      </c>
      <c r="Y173" s="48">
        <v>4</v>
      </c>
      <c r="Z173" s="48">
        <v>5</v>
      </c>
      <c r="AA173" s="59">
        <v>5</v>
      </c>
      <c r="AB173" s="59">
        <v>5</v>
      </c>
      <c r="AC173" s="59">
        <v>5</v>
      </c>
      <c r="AD173" s="59">
        <v>5</v>
      </c>
      <c r="AE173" s="59">
        <v>5</v>
      </c>
      <c r="AF173" s="59">
        <v>5</v>
      </c>
      <c r="AG173" s="59">
        <v>5</v>
      </c>
      <c r="AH173" s="59">
        <v>5</v>
      </c>
      <c r="AI173" s="59">
        <v>5</v>
      </c>
      <c r="AJ173" s="59">
        <v>6</v>
      </c>
      <c r="AK173" s="59">
        <v>6</v>
      </c>
      <c r="AL173" s="59">
        <v>6</v>
      </c>
      <c r="AM173" s="59">
        <v>6</v>
      </c>
      <c r="AN173" s="59">
        <v>6</v>
      </c>
      <c r="AO173" s="59">
        <v>6</v>
      </c>
      <c r="AP173" s="60">
        <v>6</v>
      </c>
    </row>
    <row r="174" spans="1:42">
      <c r="A174" s="57">
        <v>6</v>
      </c>
      <c r="B174" s="58">
        <v>6</v>
      </c>
      <c r="C174" s="58">
        <v>6</v>
      </c>
      <c r="D174" s="58">
        <v>6</v>
      </c>
      <c r="E174" s="58">
        <v>6</v>
      </c>
      <c r="F174" s="58">
        <v>5</v>
      </c>
      <c r="G174" s="58">
        <v>5</v>
      </c>
      <c r="H174" s="58">
        <v>5</v>
      </c>
      <c r="I174" s="58">
        <v>5</v>
      </c>
      <c r="J174" s="58">
        <v>5</v>
      </c>
      <c r="K174" s="58">
        <v>5</v>
      </c>
      <c r="L174" s="58">
        <v>5</v>
      </c>
      <c r="M174" s="58">
        <v>5</v>
      </c>
      <c r="N174" s="61">
        <v>5</v>
      </c>
      <c r="O174" s="61">
        <v>5</v>
      </c>
      <c r="P174" s="61">
        <v>4</v>
      </c>
      <c r="Q174" s="61">
        <v>3</v>
      </c>
      <c r="R174" s="61">
        <v>2</v>
      </c>
      <c r="S174" s="61">
        <v>2</v>
      </c>
      <c r="T174" s="61">
        <v>2</v>
      </c>
      <c r="U174" s="61">
        <v>3</v>
      </c>
      <c r="V174" s="61">
        <v>2</v>
      </c>
      <c r="W174" s="61">
        <v>2</v>
      </c>
      <c r="X174" s="61">
        <v>3</v>
      </c>
      <c r="Y174" s="61">
        <v>4</v>
      </c>
      <c r="Z174" s="61">
        <v>5</v>
      </c>
      <c r="AA174" s="59">
        <v>4</v>
      </c>
      <c r="AB174" s="59">
        <v>5</v>
      </c>
      <c r="AC174" s="59">
        <v>5</v>
      </c>
      <c r="AD174" s="59">
        <v>5</v>
      </c>
      <c r="AE174" s="59">
        <v>5</v>
      </c>
      <c r="AF174" s="59">
        <v>5</v>
      </c>
      <c r="AG174" s="59">
        <v>5</v>
      </c>
      <c r="AH174" s="59">
        <v>5</v>
      </c>
      <c r="AI174" s="59">
        <v>5</v>
      </c>
      <c r="AJ174" s="59">
        <v>6</v>
      </c>
      <c r="AK174" s="59">
        <v>6</v>
      </c>
      <c r="AL174" s="59">
        <v>6</v>
      </c>
      <c r="AM174" s="59">
        <v>6</v>
      </c>
      <c r="AN174" s="59">
        <v>6</v>
      </c>
      <c r="AO174" s="59">
        <v>6</v>
      </c>
      <c r="AP174" s="60">
        <v>6</v>
      </c>
    </row>
    <row r="175" spans="1:42" ht="15.75" thickBot="1">
      <c r="A175" s="62">
        <v>6</v>
      </c>
      <c r="B175" s="63">
        <v>6</v>
      </c>
      <c r="C175" s="63">
        <v>6</v>
      </c>
      <c r="D175" s="63">
        <v>6</v>
      </c>
      <c r="E175" s="63">
        <v>6</v>
      </c>
      <c r="F175" s="63">
        <v>5</v>
      </c>
      <c r="G175" s="63">
        <v>5</v>
      </c>
      <c r="H175" s="63">
        <v>5</v>
      </c>
      <c r="I175" s="63">
        <v>5</v>
      </c>
      <c r="J175" s="63">
        <v>5</v>
      </c>
      <c r="K175" s="63">
        <v>5</v>
      </c>
      <c r="L175" s="63">
        <v>5</v>
      </c>
      <c r="M175" s="63">
        <v>5</v>
      </c>
      <c r="N175" s="61">
        <v>4</v>
      </c>
      <c r="O175" s="61">
        <v>4</v>
      </c>
      <c r="P175" s="61">
        <v>4</v>
      </c>
      <c r="Q175" s="61">
        <v>3</v>
      </c>
      <c r="R175" s="61">
        <v>2</v>
      </c>
      <c r="S175" s="61">
        <v>1</v>
      </c>
      <c r="T175" s="61">
        <v>2</v>
      </c>
      <c r="U175" s="61">
        <v>1</v>
      </c>
      <c r="V175" s="61">
        <v>1</v>
      </c>
      <c r="W175" s="61">
        <v>1</v>
      </c>
      <c r="X175" s="61">
        <v>2</v>
      </c>
      <c r="Y175" s="61">
        <v>2</v>
      </c>
      <c r="Z175" s="61">
        <v>3</v>
      </c>
      <c r="AA175" s="59">
        <v>4</v>
      </c>
      <c r="AB175" s="59">
        <v>4</v>
      </c>
      <c r="AC175" s="59">
        <v>5</v>
      </c>
      <c r="AD175" s="59">
        <v>4</v>
      </c>
      <c r="AE175" s="59">
        <v>5</v>
      </c>
      <c r="AF175" s="59">
        <v>5</v>
      </c>
      <c r="AG175" s="59">
        <v>5</v>
      </c>
      <c r="AH175" s="59">
        <v>5</v>
      </c>
      <c r="AI175" s="59">
        <v>5</v>
      </c>
      <c r="AJ175" s="59">
        <v>6</v>
      </c>
      <c r="AK175" s="59">
        <v>6</v>
      </c>
      <c r="AL175" s="59">
        <v>6</v>
      </c>
      <c r="AM175" s="59">
        <v>6</v>
      </c>
      <c r="AN175" s="59">
        <v>6</v>
      </c>
      <c r="AO175" s="59">
        <v>6</v>
      </c>
      <c r="AP175" s="60">
        <v>6</v>
      </c>
    </row>
    <row r="176" spans="1:42" ht="15.75" thickBot="1">
      <c r="A176" s="62">
        <v>6</v>
      </c>
      <c r="B176" s="63">
        <v>6</v>
      </c>
      <c r="C176" s="63">
        <v>6</v>
      </c>
      <c r="D176" s="63">
        <v>6</v>
      </c>
      <c r="E176" s="63">
        <v>6</v>
      </c>
      <c r="F176" s="63">
        <v>5</v>
      </c>
      <c r="G176" s="63">
        <v>6</v>
      </c>
      <c r="H176" s="63">
        <v>6</v>
      </c>
      <c r="I176" s="63">
        <v>6</v>
      </c>
      <c r="J176" s="63">
        <v>6</v>
      </c>
      <c r="K176" s="63">
        <v>5</v>
      </c>
      <c r="L176" s="63">
        <v>5</v>
      </c>
      <c r="M176" s="63">
        <v>5</v>
      </c>
      <c r="N176" s="61">
        <v>4</v>
      </c>
      <c r="O176" s="61">
        <v>4</v>
      </c>
      <c r="P176" s="61">
        <v>3</v>
      </c>
      <c r="Q176" s="61">
        <v>3</v>
      </c>
      <c r="R176" s="61">
        <v>2</v>
      </c>
      <c r="S176" s="61">
        <v>1</v>
      </c>
      <c r="T176" s="61">
        <v>1</v>
      </c>
      <c r="U176" s="64">
        <v>1</v>
      </c>
      <c r="V176" s="61">
        <v>2</v>
      </c>
      <c r="W176" s="61">
        <v>2</v>
      </c>
      <c r="X176" s="61">
        <v>2</v>
      </c>
      <c r="Y176" s="61">
        <v>3</v>
      </c>
      <c r="Z176" s="61">
        <v>3</v>
      </c>
      <c r="AA176" s="59">
        <v>4</v>
      </c>
      <c r="AB176" s="59">
        <v>4</v>
      </c>
      <c r="AC176" s="59">
        <v>4</v>
      </c>
      <c r="AD176" s="59">
        <v>6</v>
      </c>
      <c r="AE176" s="59">
        <v>6</v>
      </c>
      <c r="AF176" s="59">
        <v>6</v>
      </c>
      <c r="AG176" s="59">
        <v>6</v>
      </c>
      <c r="AH176" s="59">
        <v>5</v>
      </c>
      <c r="AI176" s="59">
        <v>5</v>
      </c>
      <c r="AJ176" s="59">
        <v>5</v>
      </c>
      <c r="AK176" s="59">
        <v>5</v>
      </c>
      <c r="AL176" s="59">
        <v>6</v>
      </c>
      <c r="AM176" s="59">
        <v>6</v>
      </c>
      <c r="AN176" s="59">
        <v>6</v>
      </c>
      <c r="AO176" s="59">
        <v>6</v>
      </c>
      <c r="AP176" s="60">
        <v>6</v>
      </c>
    </row>
    <row r="177" spans="1:42">
      <c r="A177" s="62">
        <v>6</v>
      </c>
      <c r="B177" s="63">
        <v>6</v>
      </c>
      <c r="C177" s="63">
        <v>6</v>
      </c>
      <c r="D177" s="63">
        <v>6</v>
      </c>
      <c r="E177" s="63">
        <v>6</v>
      </c>
      <c r="F177" s="63">
        <v>5</v>
      </c>
      <c r="G177" s="63">
        <v>6</v>
      </c>
      <c r="H177" s="63">
        <v>6</v>
      </c>
      <c r="I177" s="63">
        <v>6</v>
      </c>
      <c r="J177" s="63">
        <v>6</v>
      </c>
      <c r="K177" s="63">
        <v>5</v>
      </c>
      <c r="L177" s="63">
        <v>5</v>
      </c>
      <c r="M177" s="63">
        <v>5</v>
      </c>
      <c r="N177" s="65">
        <v>4</v>
      </c>
      <c r="O177" s="65">
        <v>4</v>
      </c>
      <c r="P177" s="65">
        <v>4</v>
      </c>
      <c r="Q177" s="65">
        <v>2</v>
      </c>
      <c r="R177" s="63">
        <v>2</v>
      </c>
      <c r="S177" s="63">
        <v>2</v>
      </c>
      <c r="T177" s="63">
        <v>2</v>
      </c>
      <c r="U177" s="63">
        <v>3</v>
      </c>
      <c r="V177" s="63">
        <v>3</v>
      </c>
      <c r="W177" s="66">
        <v>1</v>
      </c>
      <c r="X177" s="66">
        <v>1</v>
      </c>
      <c r="Y177" s="66">
        <v>1</v>
      </c>
      <c r="Z177" s="66">
        <v>1</v>
      </c>
      <c r="AA177" s="63">
        <v>4</v>
      </c>
      <c r="AB177" s="63">
        <v>4</v>
      </c>
      <c r="AC177" s="63">
        <v>4</v>
      </c>
      <c r="AD177" s="63">
        <v>4</v>
      </c>
      <c r="AE177" s="63">
        <v>4</v>
      </c>
      <c r="AF177" s="63">
        <v>4</v>
      </c>
      <c r="AG177" s="63">
        <v>4</v>
      </c>
      <c r="AH177" s="63">
        <v>5</v>
      </c>
      <c r="AI177" s="63">
        <v>5</v>
      </c>
      <c r="AJ177" s="63">
        <v>5</v>
      </c>
      <c r="AK177" s="63">
        <v>5</v>
      </c>
      <c r="AL177" s="63">
        <v>5</v>
      </c>
      <c r="AM177" s="63">
        <v>5</v>
      </c>
      <c r="AN177" s="63">
        <v>5</v>
      </c>
      <c r="AO177" s="63">
        <v>5</v>
      </c>
      <c r="AP177" s="67">
        <v>5</v>
      </c>
    </row>
    <row r="178" spans="1:42" ht="15.75" thickBot="1">
      <c r="A178" s="68">
        <v>6</v>
      </c>
      <c r="B178" s="69">
        <v>6</v>
      </c>
      <c r="C178" s="69">
        <v>6</v>
      </c>
      <c r="D178" s="69">
        <v>6</v>
      </c>
      <c r="E178" s="69">
        <v>6</v>
      </c>
      <c r="F178" s="69">
        <v>5</v>
      </c>
      <c r="G178" s="69">
        <v>6</v>
      </c>
      <c r="H178" s="69">
        <v>6</v>
      </c>
      <c r="I178" s="69">
        <v>6</v>
      </c>
      <c r="J178" s="69">
        <v>6</v>
      </c>
      <c r="K178" s="69">
        <v>5</v>
      </c>
      <c r="L178" s="69">
        <v>5</v>
      </c>
      <c r="M178" s="69">
        <v>5</v>
      </c>
      <c r="N178" s="70">
        <v>5</v>
      </c>
      <c r="O178" s="70">
        <v>5</v>
      </c>
      <c r="P178" s="70">
        <v>5</v>
      </c>
      <c r="Q178" s="70">
        <v>5</v>
      </c>
      <c r="R178" s="69">
        <v>5</v>
      </c>
      <c r="S178" s="69">
        <v>5</v>
      </c>
      <c r="T178" s="69">
        <v>5</v>
      </c>
      <c r="U178" s="69">
        <v>5</v>
      </c>
      <c r="V178" s="69">
        <v>5</v>
      </c>
      <c r="W178" s="71">
        <v>2</v>
      </c>
      <c r="X178" s="71">
        <v>2</v>
      </c>
      <c r="Y178" s="71">
        <v>2</v>
      </c>
      <c r="Z178" s="71">
        <v>2</v>
      </c>
      <c r="AA178" s="69">
        <v>6</v>
      </c>
      <c r="AB178" s="69">
        <v>6</v>
      </c>
      <c r="AC178" s="69">
        <v>6</v>
      </c>
      <c r="AD178" s="69">
        <v>6</v>
      </c>
      <c r="AE178" s="69">
        <v>6</v>
      </c>
      <c r="AF178" s="69">
        <v>6</v>
      </c>
      <c r="AG178" s="69">
        <v>6</v>
      </c>
      <c r="AH178" s="69">
        <v>6</v>
      </c>
      <c r="AI178" s="69">
        <v>6</v>
      </c>
      <c r="AJ178" s="69">
        <v>6</v>
      </c>
      <c r="AK178" s="69">
        <v>6</v>
      </c>
      <c r="AL178" s="69">
        <v>6</v>
      </c>
      <c r="AM178" s="69">
        <v>6</v>
      </c>
      <c r="AN178" s="69">
        <v>6</v>
      </c>
      <c r="AO178" s="69">
        <v>6</v>
      </c>
      <c r="AP178" s="72">
        <v>6</v>
      </c>
    </row>
    <row r="179" spans="1:42">
      <c r="A179" s="73">
        <v>0</v>
      </c>
      <c r="B179" s="73">
        <v>0</v>
      </c>
      <c r="C179" s="73">
        <v>0</v>
      </c>
      <c r="D179" s="73">
        <v>0</v>
      </c>
      <c r="E179" s="73">
        <v>0</v>
      </c>
      <c r="F179" s="73">
        <v>0</v>
      </c>
      <c r="G179" s="73">
        <v>0</v>
      </c>
      <c r="H179" s="73">
        <v>0</v>
      </c>
      <c r="I179" s="73">
        <v>0</v>
      </c>
      <c r="J179" s="73">
        <v>0</v>
      </c>
      <c r="K179" s="73">
        <v>0</v>
      </c>
      <c r="L179" s="73">
        <v>0</v>
      </c>
      <c r="M179" s="73">
        <v>0</v>
      </c>
      <c r="N179" s="73">
        <v>0</v>
      </c>
      <c r="O179" s="73">
        <v>0</v>
      </c>
      <c r="P179" s="73">
        <v>0</v>
      </c>
      <c r="Q179" s="73">
        <v>0</v>
      </c>
      <c r="R179" s="73">
        <v>0</v>
      </c>
      <c r="S179" s="73">
        <v>0</v>
      </c>
      <c r="T179" s="73">
        <v>0</v>
      </c>
      <c r="U179" s="73">
        <v>0</v>
      </c>
      <c r="V179" s="73">
        <v>0</v>
      </c>
      <c r="W179" s="73">
        <v>0</v>
      </c>
      <c r="X179" s="73">
        <v>0</v>
      </c>
      <c r="Y179" s="73">
        <v>0</v>
      </c>
      <c r="Z179" s="73">
        <v>0</v>
      </c>
      <c r="AA179" s="73">
        <v>0</v>
      </c>
      <c r="AB179" s="73">
        <v>0</v>
      </c>
      <c r="AC179" s="73">
        <v>0</v>
      </c>
      <c r="AD179" s="73">
        <v>0</v>
      </c>
      <c r="AE179" s="73">
        <v>0</v>
      </c>
      <c r="AF179" s="73">
        <v>0</v>
      </c>
      <c r="AG179" s="73">
        <v>0</v>
      </c>
      <c r="AH179" s="73">
        <v>0</v>
      </c>
      <c r="AI179" s="73">
        <v>0</v>
      </c>
      <c r="AJ179" s="73">
        <v>0</v>
      </c>
      <c r="AK179" s="73">
        <v>0</v>
      </c>
      <c r="AL179" s="73">
        <v>0</v>
      </c>
      <c r="AM179" s="73">
        <v>0</v>
      </c>
      <c r="AN179" s="73">
        <v>0</v>
      </c>
      <c r="AO179" s="73">
        <v>0</v>
      </c>
      <c r="AP179" s="73">
        <v>0</v>
      </c>
    </row>
    <row r="180" spans="1:42">
      <c r="A180" s="73">
        <v>0</v>
      </c>
      <c r="B180" s="73">
        <v>0</v>
      </c>
      <c r="C180" s="73">
        <v>0</v>
      </c>
      <c r="D180" s="73">
        <v>0</v>
      </c>
      <c r="E180" s="73">
        <v>0</v>
      </c>
      <c r="F180" s="73">
        <v>0</v>
      </c>
      <c r="G180" s="73">
        <v>0</v>
      </c>
      <c r="H180" s="73">
        <v>0</v>
      </c>
      <c r="I180" s="73">
        <v>0</v>
      </c>
      <c r="J180" s="73">
        <v>0</v>
      </c>
      <c r="K180" s="73">
        <v>0</v>
      </c>
      <c r="L180" s="73">
        <v>0</v>
      </c>
      <c r="M180" s="73">
        <v>0</v>
      </c>
      <c r="N180" s="73">
        <v>0</v>
      </c>
      <c r="O180" s="73">
        <v>0</v>
      </c>
      <c r="P180" s="73">
        <v>0</v>
      </c>
      <c r="Q180" s="73">
        <v>0</v>
      </c>
      <c r="R180" s="73">
        <v>0</v>
      </c>
      <c r="S180" s="73">
        <v>0</v>
      </c>
      <c r="T180" s="73">
        <v>0</v>
      </c>
      <c r="U180" s="73">
        <v>0</v>
      </c>
      <c r="V180" s="73">
        <v>0</v>
      </c>
      <c r="W180" s="73">
        <v>0</v>
      </c>
      <c r="X180" s="73">
        <v>0</v>
      </c>
      <c r="Y180" s="73">
        <v>0</v>
      </c>
      <c r="Z180" s="73">
        <v>0</v>
      </c>
      <c r="AA180" s="73">
        <v>0</v>
      </c>
      <c r="AB180" s="73">
        <v>0</v>
      </c>
      <c r="AC180" s="73">
        <v>0</v>
      </c>
      <c r="AD180" s="73">
        <v>0</v>
      </c>
      <c r="AE180" s="73">
        <v>0</v>
      </c>
      <c r="AF180" s="73">
        <v>0</v>
      </c>
      <c r="AG180" s="73">
        <v>0</v>
      </c>
      <c r="AH180" s="73">
        <v>0</v>
      </c>
      <c r="AI180" s="73">
        <v>0</v>
      </c>
      <c r="AJ180" s="73">
        <v>0</v>
      </c>
      <c r="AK180" s="73">
        <v>0</v>
      </c>
      <c r="AL180" s="73">
        <v>0</v>
      </c>
      <c r="AM180" s="73">
        <v>0</v>
      </c>
      <c r="AN180" s="73">
        <v>0</v>
      </c>
      <c r="AO180" s="73">
        <v>0</v>
      </c>
      <c r="AP180" s="73">
        <v>0</v>
      </c>
    </row>
    <row r="181" spans="1:42">
      <c r="A181" s="73">
        <v>0</v>
      </c>
      <c r="B181" s="73">
        <v>0</v>
      </c>
      <c r="C181" s="73">
        <v>0</v>
      </c>
      <c r="D181" s="73">
        <v>0</v>
      </c>
      <c r="E181" s="73">
        <v>0</v>
      </c>
      <c r="F181" s="73">
        <v>0</v>
      </c>
      <c r="G181" s="73">
        <v>0</v>
      </c>
      <c r="H181" s="73">
        <v>0</v>
      </c>
      <c r="I181" s="73">
        <v>0</v>
      </c>
      <c r="J181" s="73">
        <v>0</v>
      </c>
      <c r="K181" s="73">
        <v>0</v>
      </c>
      <c r="L181" s="73">
        <v>0</v>
      </c>
      <c r="M181" s="73">
        <v>0</v>
      </c>
      <c r="N181" s="73">
        <v>0</v>
      </c>
      <c r="O181" s="73">
        <v>0</v>
      </c>
      <c r="P181" s="73">
        <v>0</v>
      </c>
      <c r="Q181" s="73">
        <v>0</v>
      </c>
      <c r="R181" s="73">
        <v>0</v>
      </c>
      <c r="S181" s="73">
        <v>0</v>
      </c>
      <c r="T181" s="73">
        <v>0</v>
      </c>
      <c r="U181" s="73">
        <v>0</v>
      </c>
      <c r="V181" s="73">
        <v>0</v>
      </c>
      <c r="W181" s="73">
        <v>0</v>
      </c>
      <c r="X181" s="73">
        <v>0</v>
      </c>
      <c r="Y181" s="73">
        <v>0</v>
      </c>
      <c r="Z181" s="73">
        <v>0</v>
      </c>
      <c r="AA181" s="73">
        <v>0</v>
      </c>
      <c r="AB181" s="73">
        <v>0</v>
      </c>
      <c r="AC181" s="73">
        <v>0</v>
      </c>
      <c r="AD181" s="73">
        <v>0</v>
      </c>
      <c r="AE181" s="73">
        <v>0</v>
      </c>
      <c r="AF181" s="73">
        <v>0</v>
      </c>
      <c r="AG181" s="73">
        <v>0</v>
      </c>
      <c r="AH181" s="73">
        <v>0</v>
      </c>
      <c r="AI181" s="73">
        <v>0</v>
      </c>
      <c r="AJ181" s="73">
        <v>0</v>
      </c>
      <c r="AK181" s="73">
        <v>0</v>
      </c>
      <c r="AL181" s="73">
        <v>0</v>
      </c>
      <c r="AM181" s="73">
        <v>0</v>
      </c>
      <c r="AN181" s="73">
        <v>0</v>
      </c>
      <c r="AO181" s="73">
        <v>0</v>
      </c>
      <c r="AP181" s="73">
        <v>0</v>
      </c>
    </row>
    <row r="182" spans="1:42">
      <c r="A182" s="73">
        <v>0</v>
      </c>
      <c r="B182" s="73">
        <v>0</v>
      </c>
      <c r="C182" s="73">
        <v>0</v>
      </c>
      <c r="D182" s="73">
        <v>0</v>
      </c>
      <c r="E182" s="73">
        <v>0</v>
      </c>
      <c r="F182" s="73">
        <v>0</v>
      </c>
      <c r="G182" s="73">
        <v>0</v>
      </c>
      <c r="H182" s="73">
        <v>0</v>
      </c>
      <c r="I182" s="73">
        <v>0</v>
      </c>
      <c r="J182" s="73">
        <v>0</v>
      </c>
      <c r="K182" s="73">
        <v>0</v>
      </c>
      <c r="L182" s="73">
        <v>0</v>
      </c>
      <c r="M182" s="73">
        <v>0</v>
      </c>
      <c r="N182" s="73">
        <v>0</v>
      </c>
      <c r="O182" s="73">
        <v>0</v>
      </c>
      <c r="P182" s="73">
        <v>0</v>
      </c>
      <c r="Q182" s="73">
        <v>0</v>
      </c>
      <c r="R182" s="73">
        <v>0</v>
      </c>
      <c r="S182" s="73">
        <v>0</v>
      </c>
      <c r="T182" s="73">
        <v>0</v>
      </c>
      <c r="U182" s="73">
        <v>0</v>
      </c>
      <c r="V182" s="73">
        <v>0</v>
      </c>
      <c r="W182" s="73">
        <v>0</v>
      </c>
      <c r="X182" s="73">
        <v>0</v>
      </c>
      <c r="Y182" s="73">
        <v>0</v>
      </c>
      <c r="Z182" s="73">
        <v>0</v>
      </c>
      <c r="AA182" s="73">
        <v>0</v>
      </c>
      <c r="AB182" s="73">
        <v>0</v>
      </c>
      <c r="AC182" s="73">
        <v>0</v>
      </c>
      <c r="AD182" s="73">
        <v>0</v>
      </c>
      <c r="AE182" s="73">
        <v>0</v>
      </c>
      <c r="AF182" s="73">
        <v>0</v>
      </c>
      <c r="AG182" s="73">
        <v>0</v>
      </c>
      <c r="AH182" s="73">
        <v>0</v>
      </c>
      <c r="AI182" s="73">
        <v>0</v>
      </c>
      <c r="AJ182" s="73">
        <v>0</v>
      </c>
      <c r="AK182" s="73">
        <v>0</v>
      </c>
      <c r="AL182" s="73">
        <v>0</v>
      </c>
      <c r="AM182" s="73">
        <v>0</v>
      </c>
      <c r="AN182" s="73">
        <v>0</v>
      </c>
      <c r="AO182" s="73">
        <v>0</v>
      </c>
      <c r="AP182" s="73">
        <v>0</v>
      </c>
    </row>
    <row r="183" spans="1:42">
      <c r="A183" s="73">
        <v>0</v>
      </c>
      <c r="B183" s="73">
        <v>0</v>
      </c>
      <c r="C183" s="73">
        <v>0</v>
      </c>
      <c r="D183" s="73">
        <v>0</v>
      </c>
      <c r="E183" s="73">
        <v>0</v>
      </c>
      <c r="F183" s="73">
        <v>0</v>
      </c>
      <c r="G183" s="73">
        <v>0</v>
      </c>
      <c r="H183" s="73">
        <v>0</v>
      </c>
      <c r="I183" s="73">
        <v>0</v>
      </c>
      <c r="J183" s="73">
        <v>0</v>
      </c>
      <c r="K183" s="73">
        <v>0</v>
      </c>
      <c r="L183" s="73">
        <v>0</v>
      </c>
      <c r="M183" s="73">
        <v>0</v>
      </c>
      <c r="N183" s="73">
        <v>0</v>
      </c>
      <c r="O183" s="73">
        <v>0</v>
      </c>
      <c r="P183" s="73">
        <v>0</v>
      </c>
      <c r="Q183" s="73">
        <v>0</v>
      </c>
      <c r="R183" s="73">
        <v>0</v>
      </c>
      <c r="S183" s="73">
        <v>0</v>
      </c>
      <c r="T183" s="73">
        <v>32</v>
      </c>
      <c r="U183" s="73">
        <v>0</v>
      </c>
      <c r="V183" s="73">
        <v>51</v>
      </c>
      <c r="W183" s="73">
        <v>0</v>
      </c>
      <c r="X183" s="73">
        <v>0</v>
      </c>
      <c r="Y183" s="73">
        <v>12</v>
      </c>
      <c r="Z183" s="73">
        <v>0</v>
      </c>
      <c r="AA183" s="73">
        <v>0</v>
      </c>
      <c r="AB183" s="73">
        <v>0</v>
      </c>
      <c r="AC183" s="73">
        <v>0</v>
      </c>
      <c r="AD183" s="73">
        <v>0</v>
      </c>
      <c r="AE183" s="73">
        <v>0</v>
      </c>
      <c r="AF183" s="73">
        <v>0</v>
      </c>
      <c r="AG183" s="73">
        <v>0</v>
      </c>
      <c r="AH183" s="73">
        <v>0</v>
      </c>
      <c r="AI183" s="73">
        <v>0</v>
      </c>
      <c r="AJ183" s="73">
        <v>0</v>
      </c>
      <c r="AK183" s="73">
        <v>0</v>
      </c>
      <c r="AL183" s="73">
        <v>0</v>
      </c>
      <c r="AM183" s="73">
        <v>0</v>
      </c>
      <c r="AN183" s="73">
        <v>0</v>
      </c>
      <c r="AO183" s="73">
        <v>0</v>
      </c>
      <c r="AP183" s="73">
        <v>0</v>
      </c>
    </row>
    <row r="184" spans="1:42">
      <c r="A184" s="73">
        <v>0</v>
      </c>
      <c r="B184" s="73">
        <v>0</v>
      </c>
      <c r="C184" s="73">
        <v>0</v>
      </c>
      <c r="D184" s="73">
        <v>0</v>
      </c>
      <c r="E184" s="73">
        <v>0</v>
      </c>
      <c r="F184" s="73">
        <v>0</v>
      </c>
      <c r="G184" s="73">
        <v>0</v>
      </c>
      <c r="H184" s="73">
        <v>0</v>
      </c>
      <c r="I184" s="73">
        <v>0</v>
      </c>
      <c r="J184" s="73">
        <v>0</v>
      </c>
      <c r="K184" s="73">
        <v>0</v>
      </c>
      <c r="L184" s="73">
        <v>0</v>
      </c>
      <c r="M184" s="73">
        <v>0</v>
      </c>
      <c r="N184" s="73">
        <v>0</v>
      </c>
      <c r="O184" s="73">
        <v>0</v>
      </c>
      <c r="P184" s="73">
        <v>0</v>
      </c>
      <c r="Q184" s="73">
        <v>41</v>
      </c>
      <c r="R184" s="73">
        <v>0</v>
      </c>
      <c r="S184" s="73">
        <v>31</v>
      </c>
      <c r="T184" s="73">
        <v>0</v>
      </c>
      <c r="U184" s="73">
        <v>0</v>
      </c>
      <c r="V184" s="73">
        <v>41</v>
      </c>
      <c r="W184" s="73">
        <v>31</v>
      </c>
      <c r="X184" s="73">
        <v>13</v>
      </c>
      <c r="Y184" s="73">
        <v>0</v>
      </c>
      <c r="Z184" s="73">
        <v>0</v>
      </c>
      <c r="AA184" s="73">
        <v>0</v>
      </c>
      <c r="AB184" s="73">
        <v>0</v>
      </c>
      <c r="AC184" s="73">
        <v>0</v>
      </c>
      <c r="AD184" s="73">
        <v>0</v>
      </c>
      <c r="AE184" s="73">
        <v>0</v>
      </c>
      <c r="AF184" s="73">
        <v>0</v>
      </c>
      <c r="AG184" s="73">
        <v>0</v>
      </c>
      <c r="AH184" s="73">
        <v>0</v>
      </c>
      <c r="AI184" s="73">
        <v>0</v>
      </c>
      <c r="AJ184" s="73">
        <v>0</v>
      </c>
      <c r="AK184" s="73">
        <v>0</v>
      </c>
      <c r="AL184" s="73">
        <v>0</v>
      </c>
      <c r="AM184" s="73">
        <v>0</v>
      </c>
      <c r="AN184" s="73">
        <v>0</v>
      </c>
      <c r="AO184" s="73">
        <v>0</v>
      </c>
      <c r="AP184" s="73">
        <v>0</v>
      </c>
    </row>
    <row r="185" spans="1:42">
      <c r="A185" s="73">
        <v>0</v>
      </c>
      <c r="B185" s="73">
        <v>0</v>
      </c>
      <c r="C185" s="73">
        <v>0</v>
      </c>
      <c r="D185" s="73">
        <v>0</v>
      </c>
      <c r="E185" s="73">
        <v>0</v>
      </c>
      <c r="F185" s="73">
        <v>0</v>
      </c>
      <c r="G185" s="73">
        <v>0</v>
      </c>
      <c r="H185" s="73">
        <v>0</v>
      </c>
      <c r="I185" s="73">
        <v>0</v>
      </c>
      <c r="J185" s="73">
        <v>0</v>
      </c>
      <c r="K185" s="73">
        <v>0</v>
      </c>
      <c r="L185" s="73">
        <v>0</v>
      </c>
      <c r="M185" s="73">
        <v>0</v>
      </c>
      <c r="N185" s="73">
        <v>0</v>
      </c>
      <c r="O185" s="73">
        <v>0</v>
      </c>
      <c r="P185" s="73">
        <v>0</v>
      </c>
      <c r="Q185" s="73">
        <v>0</v>
      </c>
      <c r="R185" s="73">
        <v>21</v>
      </c>
      <c r="S185" s="73">
        <v>0</v>
      </c>
      <c r="T185" s="73">
        <v>24</v>
      </c>
      <c r="U185" s="73">
        <v>32</v>
      </c>
      <c r="V185" s="73">
        <v>21</v>
      </c>
      <c r="W185" s="73">
        <v>0</v>
      </c>
      <c r="X185" s="73">
        <v>0</v>
      </c>
      <c r="Y185" s="73">
        <v>0</v>
      </c>
      <c r="Z185" s="73">
        <v>0</v>
      </c>
      <c r="AA185" s="73">
        <v>0</v>
      </c>
      <c r="AB185" s="73">
        <v>0</v>
      </c>
      <c r="AC185" s="73">
        <v>0</v>
      </c>
      <c r="AD185" s="73">
        <v>0</v>
      </c>
      <c r="AE185" s="73">
        <v>0</v>
      </c>
      <c r="AF185" s="73">
        <v>0</v>
      </c>
      <c r="AG185" s="73">
        <v>0</v>
      </c>
      <c r="AH185" s="73">
        <v>0</v>
      </c>
      <c r="AI185" s="73">
        <v>0</v>
      </c>
      <c r="AJ185" s="73">
        <v>0</v>
      </c>
      <c r="AK185" s="73">
        <v>0</v>
      </c>
      <c r="AL185" s="73">
        <v>0</v>
      </c>
      <c r="AM185" s="73">
        <v>0</v>
      </c>
      <c r="AN185" s="73">
        <v>0</v>
      </c>
      <c r="AO185" s="73">
        <v>0</v>
      </c>
      <c r="AP185" s="73">
        <v>0</v>
      </c>
    </row>
    <row r="186" spans="1:42">
      <c r="A186" s="73">
        <v>0</v>
      </c>
      <c r="B186" s="73">
        <v>0</v>
      </c>
      <c r="C186" s="73">
        <v>0</v>
      </c>
      <c r="D186" s="73">
        <v>0</v>
      </c>
      <c r="E186" s="73">
        <v>0</v>
      </c>
      <c r="F186" s="73">
        <v>0</v>
      </c>
      <c r="G186" s="73">
        <v>0</v>
      </c>
      <c r="H186" s="73">
        <v>0</v>
      </c>
      <c r="I186" s="73">
        <v>0</v>
      </c>
      <c r="J186" s="73">
        <v>0</v>
      </c>
      <c r="K186" s="73">
        <v>0</v>
      </c>
      <c r="L186" s="73">
        <v>0</v>
      </c>
      <c r="M186" s="73">
        <v>0</v>
      </c>
      <c r="N186" s="73">
        <v>0</v>
      </c>
      <c r="O186" s="73">
        <v>0</v>
      </c>
      <c r="P186" s="73">
        <v>0</v>
      </c>
      <c r="Q186" s="73">
        <v>12</v>
      </c>
      <c r="R186" s="73">
        <v>0</v>
      </c>
      <c r="S186" s="73">
        <v>21</v>
      </c>
      <c r="T186" s="73">
        <v>0</v>
      </c>
      <c r="U186" s="73">
        <v>52</v>
      </c>
      <c r="V186" s="73">
        <v>0</v>
      </c>
      <c r="W186" s="73">
        <v>0</v>
      </c>
      <c r="X186" s="73">
        <v>0</v>
      </c>
      <c r="Y186" s="73">
        <v>12</v>
      </c>
      <c r="Z186" s="73">
        <v>0</v>
      </c>
      <c r="AA186" s="73">
        <v>0</v>
      </c>
      <c r="AB186" s="73">
        <v>0</v>
      </c>
      <c r="AC186" s="73">
        <v>0</v>
      </c>
      <c r="AD186" s="73">
        <v>0</v>
      </c>
      <c r="AE186" s="73">
        <v>0</v>
      </c>
      <c r="AF186" s="73">
        <v>0</v>
      </c>
      <c r="AG186" s="73">
        <v>0</v>
      </c>
      <c r="AH186" s="73">
        <v>0</v>
      </c>
      <c r="AI186" s="73">
        <v>0</v>
      </c>
      <c r="AJ186" s="73">
        <v>0</v>
      </c>
      <c r="AK186" s="73">
        <v>0</v>
      </c>
      <c r="AL186" s="73">
        <v>0</v>
      </c>
      <c r="AM186" s="73">
        <v>0</v>
      </c>
      <c r="AN186" s="73">
        <v>0</v>
      </c>
      <c r="AO186" s="73">
        <v>0</v>
      </c>
      <c r="AP186" s="73">
        <v>0</v>
      </c>
    </row>
    <row r="187" spans="1:42">
      <c r="A187" s="73">
        <v>0</v>
      </c>
      <c r="B187" s="73">
        <v>0</v>
      </c>
      <c r="C187" s="73">
        <v>0</v>
      </c>
      <c r="D187" s="73">
        <v>0</v>
      </c>
      <c r="E187" s="73">
        <v>0</v>
      </c>
      <c r="F187" s="73">
        <v>0</v>
      </c>
      <c r="G187" s="73">
        <v>0</v>
      </c>
      <c r="H187" s="73">
        <v>0</v>
      </c>
      <c r="I187" s="73">
        <v>0</v>
      </c>
      <c r="J187" s="73">
        <v>0</v>
      </c>
      <c r="K187" s="73">
        <v>0</v>
      </c>
      <c r="L187" s="73">
        <v>0</v>
      </c>
      <c r="M187" s="73">
        <v>0</v>
      </c>
      <c r="N187" s="73">
        <v>0</v>
      </c>
      <c r="O187" s="73">
        <v>0</v>
      </c>
      <c r="P187" s="73">
        <v>0</v>
      </c>
      <c r="Q187" s="73">
        <v>0</v>
      </c>
      <c r="R187" s="73">
        <v>0</v>
      </c>
      <c r="S187" s="73">
        <v>0</v>
      </c>
      <c r="T187" s="73">
        <v>13</v>
      </c>
      <c r="U187" s="73">
        <v>23</v>
      </c>
      <c r="V187" s="73">
        <v>0</v>
      </c>
      <c r="W187" s="73">
        <v>61</v>
      </c>
      <c r="X187" s="73">
        <v>0</v>
      </c>
      <c r="Y187" s="73">
        <v>0</v>
      </c>
      <c r="Z187" s="73">
        <v>0</v>
      </c>
      <c r="AA187" s="73">
        <v>0</v>
      </c>
      <c r="AB187" s="73">
        <v>0</v>
      </c>
      <c r="AC187" s="73">
        <v>0</v>
      </c>
      <c r="AD187" s="73">
        <v>0</v>
      </c>
      <c r="AE187" s="73">
        <v>0</v>
      </c>
      <c r="AF187" s="73">
        <v>0</v>
      </c>
      <c r="AG187" s="73">
        <v>0</v>
      </c>
      <c r="AH187" s="73">
        <v>0</v>
      </c>
      <c r="AI187" s="73">
        <v>0</v>
      </c>
      <c r="AJ187" s="73">
        <v>0</v>
      </c>
      <c r="AK187" s="73">
        <v>0</v>
      </c>
      <c r="AL187" s="73">
        <v>0</v>
      </c>
      <c r="AM187" s="73">
        <v>0</v>
      </c>
      <c r="AN187" s="73">
        <v>0</v>
      </c>
      <c r="AO187" s="73">
        <v>0</v>
      </c>
      <c r="AP187" s="73">
        <v>0</v>
      </c>
    </row>
    <row r="188" spans="1:42">
      <c r="A188" s="73">
        <v>0</v>
      </c>
      <c r="B188" s="73">
        <v>0</v>
      </c>
      <c r="C188" s="73">
        <v>0</v>
      </c>
      <c r="D188" s="73">
        <v>0</v>
      </c>
      <c r="E188" s="73">
        <v>0</v>
      </c>
      <c r="F188" s="73">
        <v>0</v>
      </c>
      <c r="G188" s="73">
        <v>0</v>
      </c>
      <c r="H188" s="73">
        <v>0</v>
      </c>
      <c r="I188" s="73">
        <v>0</v>
      </c>
      <c r="J188" s="73">
        <v>0</v>
      </c>
      <c r="K188" s="73">
        <v>0</v>
      </c>
      <c r="L188" s="73">
        <v>0</v>
      </c>
      <c r="M188" s="73">
        <v>0</v>
      </c>
      <c r="N188" s="73">
        <v>0</v>
      </c>
      <c r="O188" s="73">
        <v>0</v>
      </c>
      <c r="P188" s="73">
        <v>0</v>
      </c>
      <c r="Q188" s="73">
        <v>0</v>
      </c>
      <c r="R188" s="73">
        <v>0</v>
      </c>
      <c r="S188" s="73">
        <v>0</v>
      </c>
      <c r="T188" s="73">
        <v>0</v>
      </c>
      <c r="U188" s="73">
        <v>0</v>
      </c>
      <c r="V188" s="73">
        <v>0</v>
      </c>
      <c r="W188" s="73">
        <v>0</v>
      </c>
      <c r="X188" s="73">
        <v>0</v>
      </c>
      <c r="Y188" s="73">
        <v>0</v>
      </c>
      <c r="Z188" s="73">
        <v>0</v>
      </c>
      <c r="AA188" s="73">
        <v>0</v>
      </c>
      <c r="AB188" s="73">
        <v>0</v>
      </c>
      <c r="AC188" s="73">
        <v>0</v>
      </c>
      <c r="AD188" s="73">
        <v>0</v>
      </c>
      <c r="AE188" s="73">
        <v>0</v>
      </c>
      <c r="AF188" s="73">
        <v>0</v>
      </c>
      <c r="AG188" s="73">
        <v>0</v>
      </c>
      <c r="AH188" s="73">
        <v>0</v>
      </c>
      <c r="AI188" s="73">
        <v>0</v>
      </c>
      <c r="AJ188" s="73">
        <v>0</v>
      </c>
      <c r="AK188" s="73">
        <v>0</v>
      </c>
      <c r="AL188" s="73">
        <v>0</v>
      </c>
      <c r="AM188" s="73">
        <v>0</v>
      </c>
      <c r="AN188" s="73">
        <v>0</v>
      </c>
      <c r="AO188" s="73">
        <v>0</v>
      </c>
      <c r="AP188" s="73">
        <v>0</v>
      </c>
    </row>
    <row r="189" spans="1:42" ht="15.75" thickBot="1"/>
    <row r="190" spans="1:42">
      <c r="A190" s="52">
        <v>6</v>
      </c>
      <c r="B190" s="53">
        <v>6</v>
      </c>
      <c r="C190" s="53">
        <v>6</v>
      </c>
      <c r="D190" s="53">
        <v>6</v>
      </c>
      <c r="E190" s="53">
        <v>6</v>
      </c>
      <c r="F190" s="53">
        <v>6</v>
      </c>
      <c r="G190" s="53">
        <v>6</v>
      </c>
      <c r="H190" s="53">
        <v>6</v>
      </c>
      <c r="I190" s="53">
        <v>6</v>
      </c>
      <c r="J190" s="53">
        <v>6</v>
      </c>
      <c r="K190" s="53">
        <v>6</v>
      </c>
      <c r="L190" s="53">
        <v>6</v>
      </c>
      <c r="M190" s="53">
        <v>6</v>
      </c>
      <c r="N190" s="54">
        <v>6</v>
      </c>
      <c r="O190" s="54">
        <v>6</v>
      </c>
      <c r="P190" s="54">
        <v>6</v>
      </c>
      <c r="Q190" s="54">
        <v>6</v>
      </c>
      <c r="R190" s="54">
        <v>6</v>
      </c>
      <c r="S190" s="54">
        <v>6</v>
      </c>
      <c r="T190" s="54">
        <v>6</v>
      </c>
      <c r="U190" s="54">
        <v>6</v>
      </c>
      <c r="V190" s="54">
        <v>5</v>
      </c>
      <c r="W190" s="54">
        <v>5</v>
      </c>
      <c r="X190" s="54">
        <v>5</v>
      </c>
      <c r="Y190" s="54">
        <v>5</v>
      </c>
      <c r="Z190" s="54">
        <v>5</v>
      </c>
      <c r="AA190" s="55">
        <v>6</v>
      </c>
      <c r="AB190" s="55">
        <v>6</v>
      </c>
      <c r="AC190" s="55">
        <v>6</v>
      </c>
      <c r="AD190" s="55">
        <v>6</v>
      </c>
      <c r="AE190" s="55">
        <v>6</v>
      </c>
      <c r="AF190" s="55">
        <v>6</v>
      </c>
      <c r="AG190" s="55">
        <v>6</v>
      </c>
      <c r="AH190" s="55">
        <v>6</v>
      </c>
      <c r="AI190" s="55">
        <v>6</v>
      </c>
      <c r="AJ190" s="55">
        <v>6</v>
      </c>
      <c r="AK190" s="55">
        <v>6</v>
      </c>
      <c r="AL190" s="55">
        <v>6</v>
      </c>
      <c r="AM190" s="55">
        <v>6</v>
      </c>
      <c r="AN190" s="55">
        <v>6</v>
      </c>
      <c r="AO190" s="55">
        <v>6</v>
      </c>
      <c r="AP190" s="56">
        <v>6</v>
      </c>
    </row>
    <row r="191" spans="1:42">
      <c r="A191" s="57">
        <v>6</v>
      </c>
      <c r="B191" s="58">
        <v>6</v>
      </c>
      <c r="C191" s="58">
        <v>6</v>
      </c>
      <c r="D191" s="58">
        <v>6</v>
      </c>
      <c r="E191" s="58">
        <v>6</v>
      </c>
      <c r="F191" s="58">
        <v>6</v>
      </c>
      <c r="G191" s="58">
        <v>6</v>
      </c>
      <c r="H191" s="58">
        <v>6</v>
      </c>
      <c r="I191" s="58">
        <v>6</v>
      </c>
      <c r="J191" s="58">
        <v>6</v>
      </c>
      <c r="K191" s="58">
        <v>5</v>
      </c>
      <c r="L191" s="58">
        <v>5</v>
      </c>
      <c r="M191" s="58">
        <v>5</v>
      </c>
      <c r="N191" s="48">
        <v>5</v>
      </c>
      <c r="O191" s="48">
        <v>5</v>
      </c>
      <c r="P191" s="48">
        <v>5</v>
      </c>
      <c r="Q191" s="48">
        <v>6</v>
      </c>
      <c r="R191" s="48">
        <v>6</v>
      </c>
      <c r="S191" s="48">
        <v>6</v>
      </c>
      <c r="T191" s="48">
        <v>6</v>
      </c>
      <c r="U191" s="48">
        <v>6</v>
      </c>
      <c r="V191" s="48">
        <v>5</v>
      </c>
      <c r="W191" s="48">
        <v>5</v>
      </c>
      <c r="X191" s="48">
        <v>5</v>
      </c>
      <c r="Y191" s="48">
        <v>5</v>
      </c>
      <c r="Z191" s="48">
        <v>5</v>
      </c>
      <c r="AA191" s="59">
        <v>5</v>
      </c>
      <c r="AB191" s="59">
        <v>5</v>
      </c>
      <c r="AC191" s="59">
        <v>5</v>
      </c>
      <c r="AD191" s="59">
        <v>6</v>
      </c>
      <c r="AE191" s="59">
        <v>6</v>
      </c>
      <c r="AF191" s="59">
        <v>6</v>
      </c>
      <c r="AG191" s="59">
        <v>6</v>
      </c>
      <c r="AH191" s="59">
        <v>6</v>
      </c>
      <c r="AI191" s="59">
        <v>6</v>
      </c>
      <c r="AJ191" s="59">
        <v>6</v>
      </c>
      <c r="AK191" s="59">
        <v>6</v>
      </c>
      <c r="AL191" s="59">
        <v>6</v>
      </c>
      <c r="AM191" s="59">
        <v>6</v>
      </c>
      <c r="AN191" s="59">
        <v>6</v>
      </c>
      <c r="AO191" s="59">
        <v>6</v>
      </c>
      <c r="AP191" s="60">
        <v>6</v>
      </c>
    </row>
    <row r="192" spans="1:42">
      <c r="A192" s="57">
        <v>6</v>
      </c>
      <c r="B192" s="58">
        <v>6</v>
      </c>
      <c r="C192" s="58">
        <v>6</v>
      </c>
      <c r="D192" s="58">
        <v>6</v>
      </c>
      <c r="E192" s="58">
        <v>6</v>
      </c>
      <c r="F192" s="58">
        <v>6</v>
      </c>
      <c r="G192" s="58">
        <v>6</v>
      </c>
      <c r="H192" s="58">
        <v>6</v>
      </c>
      <c r="I192" s="58">
        <v>6</v>
      </c>
      <c r="J192" s="58">
        <v>6</v>
      </c>
      <c r="K192" s="58">
        <v>6</v>
      </c>
      <c r="L192" s="58">
        <v>6</v>
      </c>
      <c r="M192" s="58">
        <v>5</v>
      </c>
      <c r="N192" s="48">
        <v>5</v>
      </c>
      <c r="O192" s="48">
        <v>4</v>
      </c>
      <c r="P192" s="48">
        <v>4</v>
      </c>
      <c r="Q192" s="48">
        <v>4</v>
      </c>
      <c r="R192" s="48">
        <v>4</v>
      </c>
      <c r="S192" s="48">
        <v>4</v>
      </c>
      <c r="T192" s="48">
        <v>4</v>
      </c>
      <c r="U192" s="48">
        <v>5</v>
      </c>
      <c r="V192" s="48">
        <v>5</v>
      </c>
      <c r="W192" s="48">
        <v>5</v>
      </c>
      <c r="X192" s="48">
        <v>5</v>
      </c>
      <c r="Y192" s="48">
        <v>5</v>
      </c>
      <c r="Z192" s="48">
        <v>5</v>
      </c>
      <c r="AA192" s="59">
        <v>6</v>
      </c>
      <c r="AB192" s="59">
        <v>6</v>
      </c>
      <c r="AC192" s="59">
        <v>6</v>
      </c>
      <c r="AD192" s="59">
        <v>6</v>
      </c>
      <c r="AE192" s="59">
        <v>6</v>
      </c>
      <c r="AF192" s="59">
        <v>6</v>
      </c>
      <c r="AG192" s="59">
        <v>6</v>
      </c>
      <c r="AH192" s="59">
        <v>6</v>
      </c>
      <c r="AI192" s="59">
        <v>6</v>
      </c>
      <c r="AJ192" s="59">
        <v>6</v>
      </c>
      <c r="AK192" s="59">
        <v>6</v>
      </c>
      <c r="AL192" s="59">
        <v>6</v>
      </c>
      <c r="AM192" s="59">
        <v>6</v>
      </c>
      <c r="AN192" s="59">
        <v>6</v>
      </c>
      <c r="AO192" s="59">
        <v>6</v>
      </c>
      <c r="AP192" s="60">
        <v>6</v>
      </c>
    </row>
    <row r="193" spans="1:42">
      <c r="A193" s="57">
        <v>6</v>
      </c>
      <c r="B193" s="58">
        <v>6</v>
      </c>
      <c r="C193" s="58">
        <v>6</v>
      </c>
      <c r="D193" s="58">
        <v>6</v>
      </c>
      <c r="E193" s="58">
        <v>6</v>
      </c>
      <c r="F193" s="58">
        <v>5</v>
      </c>
      <c r="G193" s="58">
        <v>5</v>
      </c>
      <c r="H193" s="58">
        <v>5</v>
      </c>
      <c r="I193" s="58">
        <v>5</v>
      </c>
      <c r="J193" s="58">
        <v>5</v>
      </c>
      <c r="K193" s="58">
        <v>5</v>
      </c>
      <c r="L193" s="58">
        <v>5</v>
      </c>
      <c r="M193" s="58">
        <v>5</v>
      </c>
      <c r="N193" s="48">
        <v>5</v>
      </c>
      <c r="O193" s="48">
        <v>5</v>
      </c>
      <c r="P193" s="48">
        <v>5</v>
      </c>
      <c r="Q193" s="48">
        <v>5</v>
      </c>
      <c r="R193" s="48">
        <v>4</v>
      </c>
      <c r="S193" s="48">
        <v>4</v>
      </c>
      <c r="T193" s="48">
        <v>4</v>
      </c>
      <c r="U193" s="48">
        <v>4</v>
      </c>
      <c r="V193" s="48">
        <v>4</v>
      </c>
      <c r="W193" s="48">
        <v>4</v>
      </c>
      <c r="X193" s="48">
        <v>4</v>
      </c>
      <c r="Y193" s="48">
        <v>4</v>
      </c>
      <c r="Z193" s="48">
        <v>4</v>
      </c>
      <c r="AA193" s="59">
        <v>5</v>
      </c>
      <c r="AB193" s="59">
        <v>5</v>
      </c>
      <c r="AC193" s="59">
        <v>5</v>
      </c>
      <c r="AD193" s="59">
        <v>5</v>
      </c>
      <c r="AE193" s="59">
        <v>5</v>
      </c>
      <c r="AF193" s="59">
        <v>5</v>
      </c>
      <c r="AG193" s="59">
        <v>5</v>
      </c>
      <c r="AH193" s="59">
        <v>5</v>
      </c>
      <c r="AI193" s="59">
        <v>5</v>
      </c>
      <c r="AJ193" s="59">
        <v>6</v>
      </c>
      <c r="AK193" s="59">
        <v>6</v>
      </c>
      <c r="AL193" s="59">
        <v>6</v>
      </c>
      <c r="AM193" s="59">
        <v>6</v>
      </c>
      <c r="AN193" s="59">
        <v>6</v>
      </c>
      <c r="AO193" s="59">
        <v>6</v>
      </c>
      <c r="AP193" s="60">
        <v>6</v>
      </c>
    </row>
    <row r="194" spans="1:42">
      <c r="A194" s="57">
        <v>6</v>
      </c>
      <c r="B194" s="58">
        <v>6</v>
      </c>
      <c r="C194" s="58">
        <v>6</v>
      </c>
      <c r="D194" s="58">
        <v>6</v>
      </c>
      <c r="E194" s="58">
        <v>6</v>
      </c>
      <c r="F194" s="58">
        <v>5</v>
      </c>
      <c r="G194" s="58">
        <v>6</v>
      </c>
      <c r="H194" s="58">
        <v>6</v>
      </c>
      <c r="I194" s="58">
        <v>6</v>
      </c>
      <c r="J194" s="58">
        <v>6</v>
      </c>
      <c r="K194" s="58">
        <v>5</v>
      </c>
      <c r="L194" s="58">
        <v>5</v>
      </c>
      <c r="M194" s="58">
        <v>5</v>
      </c>
      <c r="N194" s="48">
        <v>5</v>
      </c>
      <c r="O194" s="48">
        <v>5</v>
      </c>
      <c r="P194" s="48">
        <v>5</v>
      </c>
      <c r="Q194" s="48">
        <v>4</v>
      </c>
      <c r="R194" s="48">
        <v>2</v>
      </c>
      <c r="S194" s="48">
        <v>3</v>
      </c>
      <c r="T194" s="48">
        <v>3</v>
      </c>
      <c r="U194" s="48">
        <v>3</v>
      </c>
      <c r="V194" s="48">
        <v>2</v>
      </c>
      <c r="W194" s="48">
        <v>3</v>
      </c>
      <c r="X194" s="48">
        <v>3</v>
      </c>
      <c r="Y194" s="48">
        <v>4</v>
      </c>
      <c r="Z194" s="48">
        <v>5</v>
      </c>
      <c r="AA194" s="59">
        <v>5</v>
      </c>
      <c r="AB194" s="59">
        <v>5</v>
      </c>
      <c r="AC194" s="59">
        <v>5</v>
      </c>
      <c r="AD194" s="59">
        <v>5</v>
      </c>
      <c r="AE194" s="59">
        <v>5</v>
      </c>
      <c r="AF194" s="59">
        <v>5</v>
      </c>
      <c r="AG194" s="59">
        <v>5</v>
      </c>
      <c r="AH194" s="59">
        <v>5</v>
      </c>
      <c r="AI194" s="59">
        <v>5</v>
      </c>
      <c r="AJ194" s="59">
        <v>6</v>
      </c>
      <c r="AK194" s="59">
        <v>6</v>
      </c>
      <c r="AL194" s="59">
        <v>6</v>
      </c>
      <c r="AM194" s="59">
        <v>6</v>
      </c>
      <c r="AN194" s="59">
        <v>6</v>
      </c>
      <c r="AO194" s="59">
        <v>6</v>
      </c>
      <c r="AP194" s="60">
        <v>6</v>
      </c>
    </row>
    <row r="195" spans="1:42">
      <c r="A195" s="57">
        <v>6</v>
      </c>
      <c r="B195" s="58">
        <v>6</v>
      </c>
      <c r="C195" s="58">
        <v>6</v>
      </c>
      <c r="D195" s="58">
        <v>6</v>
      </c>
      <c r="E195" s="58">
        <v>6</v>
      </c>
      <c r="F195" s="58">
        <v>5</v>
      </c>
      <c r="G195" s="58">
        <v>5</v>
      </c>
      <c r="H195" s="58">
        <v>5</v>
      </c>
      <c r="I195" s="58">
        <v>5</v>
      </c>
      <c r="J195" s="58">
        <v>5</v>
      </c>
      <c r="K195" s="58">
        <v>5</v>
      </c>
      <c r="L195" s="58">
        <v>5</v>
      </c>
      <c r="M195" s="58">
        <v>5</v>
      </c>
      <c r="N195" s="61">
        <v>5</v>
      </c>
      <c r="O195" s="61">
        <v>5</v>
      </c>
      <c r="P195" s="61">
        <v>4</v>
      </c>
      <c r="Q195" s="61">
        <v>3</v>
      </c>
      <c r="R195" s="61">
        <v>2</v>
      </c>
      <c r="S195" s="61">
        <v>2</v>
      </c>
      <c r="T195" s="61">
        <v>2</v>
      </c>
      <c r="U195" s="61">
        <v>3</v>
      </c>
      <c r="V195" s="61">
        <v>2</v>
      </c>
      <c r="W195" s="61">
        <v>2</v>
      </c>
      <c r="X195" s="61">
        <v>3</v>
      </c>
      <c r="Y195" s="61">
        <v>4</v>
      </c>
      <c r="Z195" s="61">
        <v>5</v>
      </c>
      <c r="AA195" s="59">
        <v>4</v>
      </c>
      <c r="AB195" s="59">
        <v>5</v>
      </c>
      <c r="AC195" s="59">
        <v>5</v>
      </c>
      <c r="AD195" s="59">
        <v>5</v>
      </c>
      <c r="AE195" s="59">
        <v>5</v>
      </c>
      <c r="AF195" s="59">
        <v>5</v>
      </c>
      <c r="AG195" s="59">
        <v>5</v>
      </c>
      <c r="AH195" s="59">
        <v>5</v>
      </c>
      <c r="AI195" s="59">
        <v>5</v>
      </c>
      <c r="AJ195" s="59">
        <v>6</v>
      </c>
      <c r="AK195" s="59">
        <v>6</v>
      </c>
      <c r="AL195" s="59">
        <v>6</v>
      </c>
      <c r="AM195" s="59">
        <v>6</v>
      </c>
      <c r="AN195" s="59">
        <v>6</v>
      </c>
      <c r="AO195" s="59">
        <v>6</v>
      </c>
      <c r="AP195" s="60">
        <v>6</v>
      </c>
    </row>
    <row r="196" spans="1:42" ht="15.75" thickBot="1">
      <c r="A196" s="62">
        <v>6</v>
      </c>
      <c r="B196" s="63">
        <v>6</v>
      </c>
      <c r="C196" s="63">
        <v>6</v>
      </c>
      <c r="D196" s="63">
        <v>6</v>
      </c>
      <c r="E196" s="63">
        <v>6</v>
      </c>
      <c r="F196" s="63">
        <v>5</v>
      </c>
      <c r="G196" s="63">
        <v>5</v>
      </c>
      <c r="H196" s="63">
        <v>5</v>
      </c>
      <c r="I196" s="63">
        <v>5</v>
      </c>
      <c r="J196" s="63">
        <v>5</v>
      </c>
      <c r="K196" s="63">
        <v>5</v>
      </c>
      <c r="L196" s="63">
        <v>5</v>
      </c>
      <c r="M196" s="63">
        <v>5</v>
      </c>
      <c r="N196" s="61">
        <v>4</v>
      </c>
      <c r="O196" s="61">
        <v>4</v>
      </c>
      <c r="P196" s="61">
        <v>4</v>
      </c>
      <c r="Q196" s="61">
        <v>3</v>
      </c>
      <c r="R196" s="61">
        <v>2</v>
      </c>
      <c r="S196" s="61">
        <v>1</v>
      </c>
      <c r="T196" s="61">
        <v>2</v>
      </c>
      <c r="U196" s="61">
        <v>1</v>
      </c>
      <c r="V196" s="61">
        <v>1</v>
      </c>
      <c r="W196" s="61">
        <v>1</v>
      </c>
      <c r="X196" s="61">
        <v>2</v>
      </c>
      <c r="Y196" s="61">
        <v>2</v>
      </c>
      <c r="Z196" s="61">
        <v>3</v>
      </c>
      <c r="AA196" s="59">
        <v>4</v>
      </c>
      <c r="AB196" s="59">
        <v>4</v>
      </c>
      <c r="AC196" s="59">
        <v>5</v>
      </c>
      <c r="AD196" s="59">
        <v>4</v>
      </c>
      <c r="AE196" s="59">
        <v>5</v>
      </c>
      <c r="AF196" s="59">
        <v>5</v>
      </c>
      <c r="AG196" s="59">
        <v>5</v>
      </c>
      <c r="AH196" s="59">
        <v>5</v>
      </c>
      <c r="AI196" s="59">
        <v>5</v>
      </c>
      <c r="AJ196" s="59">
        <v>6</v>
      </c>
      <c r="AK196" s="59">
        <v>6</v>
      </c>
      <c r="AL196" s="59">
        <v>6</v>
      </c>
      <c r="AM196" s="59">
        <v>6</v>
      </c>
      <c r="AN196" s="59">
        <v>6</v>
      </c>
      <c r="AO196" s="59">
        <v>6</v>
      </c>
      <c r="AP196" s="60">
        <v>6</v>
      </c>
    </row>
    <row r="197" spans="1:42" ht="15.75" thickBot="1">
      <c r="A197" s="62">
        <v>6</v>
      </c>
      <c r="B197" s="63">
        <v>6</v>
      </c>
      <c r="C197" s="63">
        <v>6</v>
      </c>
      <c r="D197" s="63">
        <v>6</v>
      </c>
      <c r="E197" s="63">
        <v>6</v>
      </c>
      <c r="F197" s="63">
        <v>5</v>
      </c>
      <c r="G197" s="63">
        <v>6</v>
      </c>
      <c r="H197" s="63">
        <v>6</v>
      </c>
      <c r="I197" s="63">
        <v>6</v>
      </c>
      <c r="J197" s="63">
        <v>6</v>
      </c>
      <c r="K197" s="63">
        <v>5</v>
      </c>
      <c r="L197" s="63">
        <v>5</v>
      </c>
      <c r="M197" s="63">
        <v>5</v>
      </c>
      <c r="N197" s="61">
        <v>4</v>
      </c>
      <c r="O197" s="61">
        <v>4</v>
      </c>
      <c r="P197" s="61">
        <v>3</v>
      </c>
      <c r="Q197" s="61">
        <v>3</v>
      </c>
      <c r="R197" s="61">
        <v>2</v>
      </c>
      <c r="S197" s="61">
        <v>1</v>
      </c>
      <c r="T197" s="61">
        <v>1</v>
      </c>
      <c r="U197" s="64">
        <v>1</v>
      </c>
      <c r="V197" s="61">
        <v>2</v>
      </c>
      <c r="W197" s="61">
        <v>2</v>
      </c>
      <c r="X197" s="61">
        <v>2</v>
      </c>
      <c r="Y197" s="61">
        <v>3</v>
      </c>
      <c r="Z197" s="61">
        <v>3</v>
      </c>
      <c r="AA197" s="59">
        <v>4</v>
      </c>
      <c r="AB197" s="59">
        <v>4</v>
      </c>
      <c r="AC197" s="59">
        <v>4</v>
      </c>
      <c r="AD197" s="59">
        <v>6</v>
      </c>
      <c r="AE197" s="59">
        <v>6</v>
      </c>
      <c r="AF197" s="59">
        <v>6</v>
      </c>
      <c r="AG197" s="59">
        <v>6</v>
      </c>
      <c r="AH197" s="59">
        <v>5</v>
      </c>
      <c r="AI197" s="59">
        <v>5</v>
      </c>
      <c r="AJ197" s="59">
        <v>5</v>
      </c>
      <c r="AK197" s="59">
        <v>5</v>
      </c>
      <c r="AL197" s="59">
        <v>6</v>
      </c>
      <c r="AM197" s="59">
        <v>6</v>
      </c>
      <c r="AN197" s="59">
        <v>6</v>
      </c>
      <c r="AO197" s="59">
        <v>6</v>
      </c>
      <c r="AP197" s="60">
        <v>6</v>
      </c>
    </row>
    <row r="198" spans="1:42">
      <c r="A198" s="62">
        <v>6</v>
      </c>
      <c r="B198" s="63">
        <v>6</v>
      </c>
      <c r="C198" s="63">
        <v>6</v>
      </c>
      <c r="D198" s="63">
        <v>6</v>
      </c>
      <c r="E198" s="63">
        <v>6</v>
      </c>
      <c r="F198" s="63">
        <v>5</v>
      </c>
      <c r="G198" s="63">
        <v>6</v>
      </c>
      <c r="H198" s="63">
        <v>6</v>
      </c>
      <c r="I198" s="63">
        <v>6</v>
      </c>
      <c r="J198" s="63">
        <v>6</v>
      </c>
      <c r="K198" s="63">
        <v>5</v>
      </c>
      <c r="L198" s="63">
        <v>5</v>
      </c>
      <c r="M198" s="63">
        <v>5</v>
      </c>
      <c r="N198" s="65">
        <v>4</v>
      </c>
      <c r="O198" s="65">
        <v>4</v>
      </c>
      <c r="P198" s="65">
        <v>4</v>
      </c>
      <c r="Q198" s="65">
        <v>2</v>
      </c>
      <c r="R198" s="63">
        <v>2</v>
      </c>
      <c r="S198" s="63">
        <v>2</v>
      </c>
      <c r="T198" s="63">
        <v>2</v>
      </c>
      <c r="U198" s="63">
        <v>3</v>
      </c>
      <c r="V198" s="63">
        <v>3</v>
      </c>
      <c r="W198" s="66">
        <v>1</v>
      </c>
      <c r="X198" s="66">
        <v>1</v>
      </c>
      <c r="Y198" s="66">
        <v>1</v>
      </c>
      <c r="Z198" s="66">
        <v>1</v>
      </c>
      <c r="AA198" s="63">
        <v>4</v>
      </c>
      <c r="AB198" s="63">
        <v>4</v>
      </c>
      <c r="AC198" s="63">
        <v>4</v>
      </c>
      <c r="AD198" s="63">
        <v>4</v>
      </c>
      <c r="AE198" s="63">
        <v>4</v>
      </c>
      <c r="AF198" s="63">
        <v>4</v>
      </c>
      <c r="AG198" s="63">
        <v>4</v>
      </c>
      <c r="AH198" s="63">
        <v>5</v>
      </c>
      <c r="AI198" s="63">
        <v>5</v>
      </c>
      <c r="AJ198" s="63">
        <v>5</v>
      </c>
      <c r="AK198" s="63">
        <v>5</v>
      </c>
      <c r="AL198" s="63">
        <v>5</v>
      </c>
      <c r="AM198" s="63">
        <v>5</v>
      </c>
      <c r="AN198" s="63">
        <v>5</v>
      </c>
      <c r="AO198" s="63">
        <v>5</v>
      </c>
      <c r="AP198" s="67">
        <v>5</v>
      </c>
    </row>
    <row r="199" spans="1:42" ht="15.75" thickBot="1">
      <c r="A199" s="68">
        <v>6</v>
      </c>
      <c r="B199" s="69">
        <v>6</v>
      </c>
      <c r="C199" s="69">
        <v>6</v>
      </c>
      <c r="D199" s="69">
        <v>6</v>
      </c>
      <c r="E199" s="69">
        <v>6</v>
      </c>
      <c r="F199" s="69">
        <v>5</v>
      </c>
      <c r="G199" s="69">
        <v>6</v>
      </c>
      <c r="H199" s="69">
        <v>6</v>
      </c>
      <c r="I199" s="69">
        <v>6</v>
      </c>
      <c r="J199" s="69">
        <v>6</v>
      </c>
      <c r="K199" s="69">
        <v>5</v>
      </c>
      <c r="L199" s="69">
        <v>5</v>
      </c>
      <c r="M199" s="69">
        <v>5</v>
      </c>
      <c r="N199" s="70">
        <v>5</v>
      </c>
      <c r="O199" s="70">
        <v>5</v>
      </c>
      <c r="P199" s="70">
        <v>5</v>
      </c>
      <c r="Q199" s="70">
        <v>5</v>
      </c>
      <c r="R199" s="69">
        <v>5</v>
      </c>
      <c r="S199" s="69">
        <v>5</v>
      </c>
      <c r="T199" s="69">
        <v>5</v>
      </c>
      <c r="U199" s="69">
        <v>5</v>
      </c>
      <c r="V199" s="69">
        <v>5</v>
      </c>
      <c r="W199" s="71">
        <v>2</v>
      </c>
      <c r="X199" s="71">
        <v>2</v>
      </c>
      <c r="Y199" s="71">
        <v>2</v>
      </c>
      <c r="Z199" s="71">
        <v>2</v>
      </c>
      <c r="AA199" s="69">
        <v>6</v>
      </c>
      <c r="AB199" s="69">
        <v>6</v>
      </c>
      <c r="AC199" s="69">
        <v>6</v>
      </c>
      <c r="AD199" s="69">
        <v>6</v>
      </c>
      <c r="AE199" s="69">
        <v>6</v>
      </c>
      <c r="AF199" s="69">
        <v>6</v>
      </c>
      <c r="AG199" s="69">
        <v>6</v>
      </c>
      <c r="AH199" s="69">
        <v>6</v>
      </c>
      <c r="AI199" s="69">
        <v>6</v>
      </c>
      <c r="AJ199" s="69">
        <v>6</v>
      </c>
      <c r="AK199" s="69">
        <v>6</v>
      </c>
      <c r="AL199" s="69">
        <v>6</v>
      </c>
      <c r="AM199" s="69">
        <v>6</v>
      </c>
      <c r="AN199" s="69">
        <v>6</v>
      </c>
      <c r="AO199" s="69">
        <v>6</v>
      </c>
      <c r="AP199" s="72">
        <v>6</v>
      </c>
    </row>
    <row r="200" spans="1:42">
      <c r="A200" s="73">
        <v>0</v>
      </c>
      <c r="B200" s="73">
        <v>0</v>
      </c>
      <c r="C200" s="73">
        <v>0</v>
      </c>
      <c r="D200" s="73">
        <v>0</v>
      </c>
      <c r="E200" s="73">
        <v>0</v>
      </c>
      <c r="F200" s="73">
        <v>0</v>
      </c>
      <c r="G200" s="73">
        <v>0</v>
      </c>
      <c r="H200" s="73">
        <v>0</v>
      </c>
      <c r="I200" s="73">
        <v>0</v>
      </c>
      <c r="J200" s="73">
        <v>0</v>
      </c>
      <c r="K200" s="73">
        <v>0</v>
      </c>
      <c r="L200" s="73">
        <v>0</v>
      </c>
      <c r="M200" s="73">
        <v>0</v>
      </c>
      <c r="N200" s="73">
        <v>0</v>
      </c>
      <c r="O200" s="73">
        <v>0</v>
      </c>
      <c r="P200" s="73">
        <v>0</v>
      </c>
      <c r="Q200" s="73">
        <v>0</v>
      </c>
      <c r="R200" s="73">
        <v>0</v>
      </c>
      <c r="S200" s="73">
        <v>0</v>
      </c>
      <c r="T200" s="73">
        <v>0</v>
      </c>
      <c r="U200" s="73">
        <v>0</v>
      </c>
      <c r="V200" s="73">
        <v>0</v>
      </c>
      <c r="W200" s="73">
        <v>0</v>
      </c>
      <c r="X200" s="73">
        <v>0</v>
      </c>
      <c r="Y200" s="73">
        <v>0</v>
      </c>
      <c r="Z200" s="73">
        <v>0</v>
      </c>
      <c r="AA200" s="73">
        <v>0</v>
      </c>
      <c r="AB200" s="73">
        <v>0</v>
      </c>
      <c r="AC200" s="73">
        <v>0</v>
      </c>
      <c r="AD200" s="73">
        <v>0</v>
      </c>
      <c r="AE200" s="73">
        <v>0</v>
      </c>
      <c r="AF200" s="73">
        <v>0</v>
      </c>
      <c r="AG200" s="73">
        <v>0</v>
      </c>
      <c r="AH200" s="73">
        <v>0</v>
      </c>
      <c r="AI200" s="73">
        <v>0</v>
      </c>
      <c r="AJ200" s="73">
        <v>0</v>
      </c>
      <c r="AK200" s="73">
        <v>0</v>
      </c>
      <c r="AL200" s="73">
        <v>0</v>
      </c>
      <c r="AM200" s="73">
        <v>0</v>
      </c>
      <c r="AN200" s="73">
        <v>0</v>
      </c>
      <c r="AO200" s="73">
        <v>0</v>
      </c>
      <c r="AP200" s="73">
        <v>0</v>
      </c>
    </row>
    <row r="201" spans="1:42">
      <c r="A201" s="73">
        <v>0</v>
      </c>
      <c r="B201" s="73">
        <v>0</v>
      </c>
      <c r="C201" s="73">
        <v>0</v>
      </c>
      <c r="D201" s="73">
        <v>0</v>
      </c>
      <c r="E201" s="73">
        <v>0</v>
      </c>
      <c r="F201" s="73">
        <v>0</v>
      </c>
      <c r="G201" s="73">
        <v>0</v>
      </c>
      <c r="H201" s="73">
        <v>0</v>
      </c>
      <c r="I201" s="73">
        <v>0</v>
      </c>
      <c r="J201" s="73">
        <v>0</v>
      </c>
      <c r="K201" s="73">
        <v>0</v>
      </c>
      <c r="L201" s="73">
        <v>0</v>
      </c>
      <c r="M201" s="73">
        <v>0</v>
      </c>
      <c r="N201" s="73">
        <v>0</v>
      </c>
      <c r="O201" s="73">
        <v>0</v>
      </c>
      <c r="P201" s="73">
        <v>0</v>
      </c>
      <c r="Q201" s="73">
        <v>0</v>
      </c>
      <c r="R201" s="73">
        <v>0</v>
      </c>
      <c r="S201" s="73">
        <v>0</v>
      </c>
      <c r="T201" s="73">
        <v>0</v>
      </c>
      <c r="U201" s="73">
        <v>0</v>
      </c>
      <c r="V201" s="73">
        <v>0</v>
      </c>
      <c r="W201" s="73">
        <v>0</v>
      </c>
      <c r="X201" s="73">
        <v>0</v>
      </c>
      <c r="Y201" s="73">
        <v>0</v>
      </c>
      <c r="Z201" s="73">
        <v>0</v>
      </c>
      <c r="AA201" s="73">
        <v>0</v>
      </c>
      <c r="AB201" s="73">
        <v>0</v>
      </c>
      <c r="AC201" s="73">
        <v>0</v>
      </c>
      <c r="AD201" s="73">
        <v>0</v>
      </c>
      <c r="AE201" s="73">
        <v>0</v>
      </c>
      <c r="AF201" s="73">
        <v>0</v>
      </c>
      <c r="AG201" s="73">
        <v>0</v>
      </c>
      <c r="AH201" s="73">
        <v>0</v>
      </c>
      <c r="AI201" s="73">
        <v>0</v>
      </c>
      <c r="AJ201" s="73">
        <v>0</v>
      </c>
      <c r="AK201" s="73">
        <v>0</v>
      </c>
      <c r="AL201" s="73">
        <v>0</v>
      </c>
      <c r="AM201" s="73">
        <v>0</v>
      </c>
      <c r="AN201" s="73">
        <v>0</v>
      </c>
      <c r="AO201" s="73">
        <v>0</v>
      </c>
      <c r="AP201" s="73">
        <v>0</v>
      </c>
    </row>
    <row r="202" spans="1:42">
      <c r="A202" s="73">
        <v>0</v>
      </c>
      <c r="B202" s="73">
        <v>0</v>
      </c>
      <c r="C202" s="73">
        <v>0</v>
      </c>
      <c r="D202" s="73">
        <v>0</v>
      </c>
      <c r="E202" s="73">
        <v>0</v>
      </c>
      <c r="F202" s="73">
        <v>0</v>
      </c>
      <c r="G202" s="73">
        <v>0</v>
      </c>
      <c r="H202" s="73">
        <v>0</v>
      </c>
      <c r="I202" s="73">
        <v>0</v>
      </c>
      <c r="J202" s="73">
        <v>0</v>
      </c>
      <c r="K202" s="73">
        <v>0</v>
      </c>
      <c r="L202" s="73">
        <v>0</v>
      </c>
      <c r="M202" s="73">
        <v>0</v>
      </c>
      <c r="N202" s="73">
        <v>0</v>
      </c>
      <c r="O202" s="73">
        <v>0</v>
      </c>
      <c r="P202" s="73">
        <v>0</v>
      </c>
      <c r="Q202" s="73">
        <v>0</v>
      </c>
      <c r="R202" s="73">
        <v>0</v>
      </c>
      <c r="S202" s="73">
        <v>0</v>
      </c>
      <c r="T202" s="73">
        <v>0</v>
      </c>
      <c r="U202" s="73">
        <v>0</v>
      </c>
      <c r="V202" s="73">
        <v>0</v>
      </c>
      <c r="W202" s="73">
        <v>0</v>
      </c>
      <c r="X202" s="73">
        <v>0</v>
      </c>
      <c r="Y202" s="73">
        <v>0</v>
      </c>
      <c r="Z202" s="73">
        <v>0</v>
      </c>
      <c r="AA202" s="73">
        <v>0</v>
      </c>
      <c r="AB202" s="73">
        <v>0</v>
      </c>
      <c r="AC202" s="73">
        <v>0</v>
      </c>
      <c r="AD202" s="73">
        <v>0</v>
      </c>
      <c r="AE202" s="73">
        <v>0</v>
      </c>
      <c r="AF202" s="73">
        <v>0</v>
      </c>
      <c r="AG202" s="73">
        <v>0</v>
      </c>
      <c r="AH202" s="73">
        <v>0</v>
      </c>
      <c r="AI202" s="73">
        <v>0</v>
      </c>
      <c r="AJ202" s="73">
        <v>0</v>
      </c>
      <c r="AK202" s="73">
        <v>0</v>
      </c>
      <c r="AL202" s="73">
        <v>0</v>
      </c>
      <c r="AM202" s="73">
        <v>0</v>
      </c>
      <c r="AN202" s="73">
        <v>0</v>
      </c>
      <c r="AO202" s="73">
        <v>0</v>
      </c>
      <c r="AP202" s="73">
        <v>0</v>
      </c>
    </row>
    <row r="203" spans="1:42">
      <c r="A203" s="73">
        <v>0</v>
      </c>
      <c r="B203" s="73">
        <v>0</v>
      </c>
      <c r="C203" s="73">
        <v>0</v>
      </c>
      <c r="D203" s="73">
        <v>0</v>
      </c>
      <c r="E203" s="73">
        <v>0</v>
      </c>
      <c r="F203" s="73">
        <v>0</v>
      </c>
      <c r="G203" s="73">
        <v>0</v>
      </c>
      <c r="H203" s="73">
        <v>0</v>
      </c>
      <c r="I203" s="73">
        <v>0</v>
      </c>
      <c r="J203" s="73">
        <v>0</v>
      </c>
      <c r="K203" s="73">
        <v>0</v>
      </c>
      <c r="L203" s="73">
        <v>0</v>
      </c>
      <c r="M203" s="73">
        <v>0</v>
      </c>
      <c r="N203" s="73">
        <v>0</v>
      </c>
      <c r="O203" s="73">
        <v>0</v>
      </c>
      <c r="P203" s="73">
        <v>0</v>
      </c>
      <c r="Q203" s="73">
        <v>0</v>
      </c>
      <c r="R203" s="73">
        <v>0</v>
      </c>
      <c r="S203" s="73">
        <v>0</v>
      </c>
      <c r="T203" s="73">
        <v>0</v>
      </c>
      <c r="U203" s="73">
        <v>0</v>
      </c>
      <c r="V203" s="73">
        <v>0</v>
      </c>
      <c r="W203" s="73">
        <v>0</v>
      </c>
      <c r="X203" s="73">
        <v>0</v>
      </c>
      <c r="Y203" s="73">
        <v>0</v>
      </c>
      <c r="Z203" s="73">
        <v>0</v>
      </c>
      <c r="AA203" s="73">
        <v>0</v>
      </c>
      <c r="AB203" s="73">
        <v>0</v>
      </c>
      <c r="AC203" s="73">
        <v>0</v>
      </c>
      <c r="AD203" s="73">
        <v>0</v>
      </c>
      <c r="AE203" s="73">
        <v>0</v>
      </c>
      <c r="AF203" s="73">
        <v>0</v>
      </c>
      <c r="AG203" s="73">
        <v>0</v>
      </c>
      <c r="AH203" s="73">
        <v>0</v>
      </c>
      <c r="AI203" s="73">
        <v>0</v>
      </c>
      <c r="AJ203" s="73">
        <v>0</v>
      </c>
      <c r="AK203" s="73">
        <v>0</v>
      </c>
      <c r="AL203" s="73">
        <v>0</v>
      </c>
      <c r="AM203" s="73">
        <v>0</v>
      </c>
      <c r="AN203" s="73">
        <v>0</v>
      </c>
      <c r="AO203" s="73">
        <v>0</v>
      </c>
      <c r="AP203" s="73">
        <v>0</v>
      </c>
    </row>
    <row r="204" spans="1:42">
      <c r="A204" s="73">
        <v>0</v>
      </c>
      <c r="B204" s="73">
        <v>0</v>
      </c>
      <c r="C204" s="73">
        <v>0</v>
      </c>
      <c r="D204" s="73">
        <v>0</v>
      </c>
      <c r="E204" s="73">
        <v>0</v>
      </c>
      <c r="F204" s="73">
        <v>0</v>
      </c>
      <c r="G204" s="73">
        <v>0</v>
      </c>
      <c r="H204" s="73">
        <v>0</v>
      </c>
      <c r="I204" s="73">
        <v>0</v>
      </c>
      <c r="J204" s="73">
        <v>0</v>
      </c>
      <c r="K204" s="73">
        <v>0</v>
      </c>
      <c r="L204" s="73">
        <v>0</v>
      </c>
      <c r="M204" s="73">
        <v>0</v>
      </c>
      <c r="N204" s="73">
        <v>0</v>
      </c>
      <c r="O204" s="73">
        <v>0</v>
      </c>
      <c r="P204" s="73">
        <v>0</v>
      </c>
      <c r="Q204" s="73">
        <v>0</v>
      </c>
      <c r="R204" s="73">
        <v>0</v>
      </c>
      <c r="S204" s="73">
        <v>0</v>
      </c>
      <c r="T204" s="73">
        <v>32</v>
      </c>
      <c r="U204" s="73">
        <v>0</v>
      </c>
      <c r="V204" s="73">
        <v>51</v>
      </c>
      <c r="W204" s="73">
        <v>0</v>
      </c>
      <c r="X204" s="73">
        <v>0</v>
      </c>
      <c r="Y204" s="73">
        <v>12</v>
      </c>
      <c r="Z204" s="73">
        <v>0</v>
      </c>
      <c r="AA204" s="73">
        <v>0</v>
      </c>
      <c r="AB204" s="73">
        <v>0</v>
      </c>
      <c r="AC204" s="73">
        <v>0</v>
      </c>
      <c r="AD204" s="73">
        <v>0</v>
      </c>
      <c r="AE204" s="73">
        <v>0</v>
      </c>
      <c r="AF204" s="73">
        <v>0</v>
      </c>
      <c r="AG204" s="73">
        <v>0</v>
      </c>
      <c r="AH204" s="73">
        <v>0</v>
      </c>
      <c r="AI204" s="73">
        <v>0</v>
      </c>
      <c r="AJ204" s="73">
        <v>0</v>
      </c>
      <c r="AK204" s="73">
        <v>0</v>
      </c>
      <c r="AL204" s="73">
        <v>0</v>
      </c>
      <c r="AM204" s="73">
        <v>0</v>
      </c>
      <c r="AN204" s="73">
        <v>0</v>
      </c>
      <c r="AO204" s="73">
        <v>0</v>
      </c>
      <c r="AP204" s="73">
        <v>0</v>
      </c>
    </row>
    <row r="205" spans="1:42">
      <c r="A205" s="73">
        <v>0</v>
      </c>
      <c r="B205" s="73">
        <v>0</v>
      </c>
      <c r="C205" s="73">
        <v>0</v>
      </c>
      <c r="D205" s="73">
        <v>0</v>
      </c>
      <c r="E205" s="73">
        <v>0</v>
      </c>
      <c r="F205" s="73">
        <v>0</v>
      </c>
      <c r="G205" s="73">
        <v>0</v>
      </c>
      <c r="H205" s="73">
        <v>0</v>
      </c>
      <c r="I205" s="73">
        <v>0</v>
      </c>
      <c r="J205" s="73">
        <v>0</v>
      </c>
      <c r="K205" s="73">
        <v>0</v>
      </c>
      <c r="L205" s="73">
        <v>0</v>
      </c>
      <c r="M205" s="73">
        <v>0</v>
      </c>
      <c r="N205" s="73">
        <v>0</v>
      </c>
      <c r="O205" s="73">
        <v>0</v>
      </c>
      <c r="P205" s="73">
        <v>0</v>
      </c>
      <c r="Q205" s="73">
        <v>41</v>
      </c>
      <c r="R205" s="73">
        <v>0</v>
      </c>
      <c r="S205" s="73">
        <v>31</v>
      </c>
      <c r="T205" s="73">
        <v>0</v>
      </c>
      <c r="U205" s="73">
        <v>0</v>
      </c>
      <c r="V205" s="73">
        <v>41</v>
      </c>
      <c r="W205" s="73">
        <v>31</v>
      </c>
      <c r="X205" s="73">
        <v>13</v>
      </c>
      <c r="Y205" s="73">
        <v>0</v>
      </c>
      <c r="Z205" s="73">
        <v>0</v>
      </c>
      <c r="AA205" s="73">
        <v>0</v>
      </c>
      <c r="AB205" s="73">
        <v>0</v>
      </c>
      <c r="AC205" s="73">
        <v>0</v>
      </c>
      <c r="AD205" s="73">
        <v>0</v>
      </c>
      <c r="AE205" s="73">
        <v>0</v>
      </c>
      <c r="AF205" s="73">
        <v>0</v>
      </c>
      <c r="AG205" s="73">
        <v>0</v>
      </c>
      <c r="AH205" s="73">
        <v>0</v>
      </c>
      <c r="AI205" s="73">
        <v>0</v>
      </c>
      <c r="AJ205" s="73">
        <v>0</v>
      </c>
      <c r="AK205" s="73">
        <v>0</v>
      </c>
      <c r="AL205" s="73">
        <v>0</v>
      </c>
      <c r="AM205" s="73">
        <v>0</v>
      </c>
      <c r="AN205" s="73">
        <v>0</v>
      </c>
      <c r="AO205" s="73">
        <v>0</v>
      </c>
      <c r="AP205" s="73">
        <v>0</v>
      </c>
    </row>
    <row r="206" spans="1:42">
      <c r="A206" s="73">
        <v>0</v>
      </c>
      <c r="B206" s="73">
        <v>0</v>
      </c>
      <c r="C206" s="73">
        <v>0</v>
      </c>
      <c r="D206" s="73">
        <v>0</v>
      </c>
      <c r="E206" s="73">
        <v>0</v>
      </c>
      <c r="F206" s="73">
        <v>0</v>
      </c>
      <c r="G206" s="73">
        <v>0</v>
      </c>
      <c r="H206" s="73">
        <v>0</v>
      </c>
      <c r="I206" s="73">
        <v>0</v>
      </c>
      <c r="J206" s="73">
        <v>0</v>
      </c>
      <c r="K206" s="73">
        <v>0</v>
      </c>
      <c r="L206" s="73">
        <v>0</v>
      </c>
      <c r="M206" s="73">
        <v>0</v>
      </c>
      <c r="N206" s="73">
        <v>0</v>
      </c>
      <c r="O206" s="73">
        <v>0</v>
      </c>
      <c r="P206" s="73">
        <v>0</v>
      </c>
      <c r="Q206" s="73">
        <v>0</v>
      </c>
      <c r="R206" s="73">
        <v>21</v>
      </c>
      <c r="S206" s="73">
        <v>0</v>
      </c>
      <c r="T206" s="73">
        <v>24</v>
      </c>
      <c r="U206" s="73">
        <v>32</v>
      </c>
      <c r="V206" s="73">
        <v>21</v>
      </c>
      <c r="W206" s="73">
        <v>0</v>
      </c>
      <c r="X206" s="73">
        <v>0</v>
      </c>
      <c r="Y206" s="73">
        <v>0</v>
      </c>
      <c r="Z206" s="73">
        <v>0</v>
      </c>
      <c r="AA206" s="73">
        <v>0</v>
      </c>
      <c r="AB206" s="73">
        <v>0</v>
      </c>
      <c r="AC206" s="73">
        <v>0</v>
      </c>
      <c r="AD206" s="73">
        <v>0</v>
      </c>
      <c r="AE206" s="73">
        <v>0</v>
      </c>
      <c r="AF206" s="73">
        <v>0</v>
      </c>
      <c r="AG206" s="73">
        <v>0</v>
      </c>
      <c r="AH206" s="73">
        <v>0</v>
      </c>
      <c r="AI206" s="73">
        <v>0</v>
      </c>
      <c r="AJ206" s="73">
        <v>0</v>
      </c>
      <c r="AK206" s="73">
        <v>0</v>
      </c>
      <c r="AL206" s="73">
        <v>0</v>
      </c>
      <c r="AM206" s="73">
        <v>0</v>
      </c>
      <c r="AN206" s="73">
        <v>0</v>
      </c>
      <c r="AO206" s="73">
        <v>0</v>
      </c>
      <c r="AP206" s="73">
        <v>0</v>
      </c>
    </row>
    <row r="207" spans="1:42">
      <c r="A207" s="73">
        <v>0</v>
      </c>
      <c r="B207" s="73">
        <v>0</v>
      </c>
      <c r="C207" s="73">
        <v>0</v>
      </c>
      <c r="D207" s="73">
        <v>0</v>
      </c>
      <c r="E207" s="73">
        <v>0</v>
      </c>
      <c r="F207" s="73">
        <v>0</v>
      </c>
      <c r="G207" s="73">
        <v>0</v>
      </c>
      <c r="H207" s="73">
        <v>0</v>
      </c>
      <c r="I207" s="73">
        <v>0</v>
      </c>
      <c r="J207" s="73">
        <v>0</v>
      </c>
      <c r="K207" s="73">
        <v>0</v>
      </c>
      <c r="L207" s="73">
        <v>0</v>
      </c>
      <c r="M207" s="73">
        <v>0</v>
      </c>
      <c r="N207" s="73">
        <v>0</v>
      </c>
      <c r="O207" s="73">
        <v>0</v>
      </c>
      <c r="P207" s="73">
        <v>0</v>
      </c>
      <c r="Q207" s="73">
        <v>12</v>
      </c>
      <c r="R207" s="73">
        <v>0</v>
      </c>
      <c r="S207" s="73">
        <v>21</v>
      </c>
      <c r="T207" s="73">
        <v>0</v>
      </c>
      <c r="U207" s="73">
        <v>52</v>
      </c>
      <c r="V207" s="73">
        <v>0</v>
      </c>
      <c r="W207" s="73">
        <v>0</v>
      </c>
      <c r="X207" s="73">
        <v>0</v>
      </c>
      <c r="Y207" s="73">
        <v>12</v>
      </c>
      <c r="Z207" s="73">
        <v>0</v>
      </c>
      <c r="AA207" s="73">
        <v>0</v>
      </c>
      <c r="AB207" s="73">
        <v>0</v>
      </c>
      <c r="AC207" s="73">
        <v>0</v>
      </c>
      <c r="AD207" s="73">
        <v>0</v>
      </c>
      <c r="AE207" s="73">
        <v>0</v>
      </c>
      <c r="AF207" s="73">
        <v>0</v>
      </c>
      <c r="AG207" s="73">
        <v>0</v>
      </c>
      <c r="AH207" s="73">
        <v>0</v>
      </c>
      <c r="AI207" s="73">
        <v>0</v>
      </c>
      <c r="AJ207" s="73">
        <v>0</v>
      </c>
      <c r="AK207" s="73">
        <v>0</v>
      </c>
      <c r="AL207" s="73">
        <v>0</v>
      </c>
      <c r="AM207" s="73">
        <v>0</v>
      </c>
      <c r="AN207" s="73">
        <v>0</v>
      </c>
      <c r="AO207" s="73">
        <v>0</v>
      </c>
      <c r="AP207" s="73">
        <v>0</v>
      </c>
    </row>
    <row r="208" spans="1:42">
      <c r="A208" s="73">
        <v>0</v>
      </c>
      <c r="B208" s="73">
        <v>0</v>
      </c>
      <c r="C208" s="73">
        <v>0</v>
      </c>
      <c r="D208" s="73">
        <v>0</v>
      </c>
      <c r="E208" s="73">
        <v>0</v>
      </c>
      <c r="F208" s="73">
        <v>0</v>
      </c>
      <c r="G208" s="73">
        <v>0</v>
      </c>
      <c r="H208" s="73">
        <v>0</v>
      </c>
      <c r="I208" s="73">
        <v>0</v>
      </c>
      <c r="J208" s="73">
        <v>0</v>
      </c>
      <c r="K208" s="73">
        <v>0</v>
      </c>
      <c r="L208" s="73">
        <v>0</v>
      </c>
      <c r="M208" s="73">
        <v>0</v>
      </c>
      <c r="N208" s="73">
        <v>0</v>
      </c>
      <c r="O208" s="73">
        <v>0</v>
      </c>
      <c r="P208" s="73">
        <v>0</v>
      </c>
      <c r="Q208" s="73">
        <v>0</v>
      </c>
      <c r="R208" s="73">
        <v>0</v>
      </c>
      <c r="S208" s="73">
        <v>0</v>
      </c>
      <c r="T208" s="73">
        <v>13</v>
      </c>
      <c r="U208" s="73">
        <v>23</v>
      </c>
      <c r="V208" s="73">
        <v>0</v>
      </c>
      <c r="W208" s="73">
        <v>61</v>
      </c>
      <c r="X208" s="73">
        <v>0</v>
      </c>
      <c r="Y208" s="73">
        <v>0</v>
      </c>
      <c r="Z208" s="73">
        <v>0</v>
      </c>
      <c r="AA208" s="73">
        <v>0</v>
      </c>
      <c r="AB208" s="73">
        <v>0</v>
      </c>
      <c r="AC208" s="73">
        <v>0</v>
      </c>
      <c r="AD208" s="73">
        <v>0</v>
      </c>
      <c r="AE208" s="73">
        <v>0</v>
      </c>
      <c r="AF208" s="73">
        <v>0</v>
      </c>
      <c r="AG208" s="73">
        <v>0</v>
      </c>
      <c r="AH208" s="73">
        <v>0</v>
      </c>
      <c r="AI208" s="73">
        <v>0</v>
      </c>
      <c r="AJ208" s="73">
        <v>0</v>
      </c>
      <c r="AK208" s="73">
        <v>0</v>
      </c>
      <c r="AL208" s="73">
        <v>0</v>
      </c>
      <c r="AM208" s="73">
        <v>0</v>
      </c>
      <c r="AN208" s="73">
        <v>0</v>
      </c>
      <c r="AO208" s="73">
        <v>0</v>
      </c>
      <c r="AP208" s="73">
        <v>0</v>
      </c>
    </row>
    <row r="209" spans="1:42">
      <c r="A209" s="73">
        <v>0</v>
      </c>
      <c r="B209" s="73">
        <v>0</v>
      </c>
      <c r="C209" s="73">
        <v>0</v>
      </c>
      <c r="D209" s="73">
        <v>0</v>
      </c>
      <c r="E209" s="73">
        <v>0</v>
      </c>
      <c r="F209" s="73">
        <v>0</v>
      </c>
      <c r="G209" s="73">
        <v>0</v>
      </c>
      <c r="H209" s="73">
        <v>0</v>
      </c>
      <c r="I209" s="73">
        <v>0</v>
      </c>
      <c r="J209" s="73">
        <v>0</v>
      </c>
      <c r="K209" s="73">
        <v>0</v>
      </c>
      <c r="L209" s="73">
        <v>0</v>
      </c>
      <c r="M209" s="73">
        <v>0</v>
      </c>
      <c r="N209" s="73">
        <v>0</v>
      </c>
      <c r="O209" s="73">
        <v>0</v>
      </c>
      <c r="P209" s="73">
        <v>0</v>
      </c>
      <c r="Q209" s="73">
        <v>0</v>
      </c>
      <c r="R209" s="73">
        <v>0</v>
      </c>
      <c r="S209" s="73">
        <v>0</v>
      </c>
      <c r="T209" s="73">
        <v>0</v>
      </c>
      <c r="U209" s="73">
        <v>0</v>
      </c>
      <c r="V209" s="73">
        <v>0</v>
      </c>
      <c r="W209" s="73">
        <v>0</v>
      </c>
      <c r="X209" s="73">
        <v>0</v>
      </c>
      <c r="Y209" s="73">
        <v>0</v>
      </c>
      <c r="Z209" s="73">
        <v>0</v>
      </c>
      <c r="AA209" s="73">
        <v>0</v>
      </c>
      <c r="AB209" s="73">
        <v>0</v>
      </c>
      <c r="AC209" s="73">
        <v>0</v>
      </c>
      <c r="AD209" s="73">
        <v>0</v>
      </c>
      <c r="AE209" s="73">
        <v>0</v>
      </c>
      <c r="AF209" s="73">
        <v>0</v>
      </c>
      <c r="AG209" s="73">
        <v>0</v>
      </c>
      <c r="AH209" s="73">
        <v>0</v>
      </c>
      <c r="AI209" s="73">
        <v>0</v>
      </c>
      <c r="AJ209" s="73">
        <v>0</v>
      </c>
      <c r="AK209" s="73">
        <v>0</v>
      </c>
      <c r="AL209" s="73">
        <v>0</v>
      </c>
      <c r="AM209" s="73">
        <v>0</v>
      </c>
      <c r="AN209" s="73">
        <v>0</v>
      </c>
      <c r="AO209" s="73">
        <v>0</v>
      </c>
      <c r="AP209" s="73">
        <v>0</v>
      </c>
    </row>
  </sheetData>
  <conditionalFormatting sqref="A11:AP20">
    <cfRule type="colorScale" priority="10">
      <colorScale>
        <cfvo type="min"/>
        <cfvo type="percentile" val="50"/>
        <cfvo type="max"/>
        <color rgb="FF63BE7B"/>
        <color rgb="FFFFEB84"/>
        <color rgb="FFF8696B"/>
      </colorScale>
    </cfRule>
  </conditionalFormatting>
  <conditionalFormatting sqref="A32:AP41">
    <cfRule type="colorScale" priority="9">
      <colorScale>
        <cfvo type="min"/>
        <cfvo type="percentile" val="50"/>
        <cfvo type="max"/>
        <color rgb="FF63BE7B"/>
        <color rgb="FFFFEB84"/>
        <color rgb="FFF8696B"/>
      </colorScale>
    </cfRule>
  </conditionalFormatting>
  <conditionalFormatting sqref="A53:AP62">
    <cfRule type="colorScale" priority="8">
      <colorScale>
        <cfvo type="min"/>
        <cfvo type="percentile" val="50"/>
        <cfvo type="max"/>
        <color rgb="FF63BE7B"/>
        <color rgb="FFFFEB84"/>
        <color rgb="FFF8696B"/>
      </colorScale>
    </cfRule>
  </conditionalFormatting>
  <conditionalFormatting sqref="A74:AP83">
    <cfRule type="colorScale" priority="7">
      <colorScale>
        <cfvo type="min"/>
        <cfvo type="percentile" val="50"/>
        <cfvo type="max"/>
        <color rgb="FF63BE7B"/>
        <color rgb="FFFFEB84"/>
        <color rgb="FFF8696B"/>
      </colorScale>
    </cfRule>
  </conditionalFormatting>
  <conditionalFormatting sqref="A95:AP104">
    <cfRule type="colorScale" priority="6">
      <colorScale>
        <cfvo type="min"/>
        <cfvo type="percentile" val="50"/>
        <cfvo type="max"/>
        <color rgb="FF63BE7B"/>
        <color rgb="FFFFEB84"/>
        <color rgb="FFF8696B"/>
      </colorScale>
    </cfRule>
  </conditionalFormatting>
  <conditionalFormatting sqref="A116:AP125">
    <cfRule type="colorScale" priority="5">
      <colorScale>
        <cfvo type="min"/>
        <cfvo type="percentile" val="50"/>
        <cfvo type="max"/>
        <color rgb="FF63BE7B"/>
        <color rgb="FFFFEB84"/>
        <color rgb="FFF8696B"/>
      </colorScale>
    </cfRule>
  </conditionalFormatting>
  <conditionalFormatting sqref="A137:AP146">
    <cfRule type="colorScale" priority="4">
      <colorScale>
        <cfvo type="min"/>
        <cfvo type="percentile" val="50"/>
        <cfvo type="max"/>
        <color rgb="FF63BE7B"/>
        <color rgb="FFFFEB84"/>
        <color rgb="FFF8696B"/>
      </colorScale>
    </cfRule>
  </conditionalFormatting>
  <conditionalFormatting sqref="A158:AP167">
    <cfRule type="colorScale" priority="3">
      <colorScale>
        <cfvo type="min"/>
        <cfvo type="percentile" val="50"/>
        <cfvo type="max"/>
        <color rgb="FF63BE7B"/>
        <color rgb="FFFFEB84"/>
        <color rgb="FFF8696B"/>
      </colorScale>
    </cfRule>
  </conditionalFormatting>
  <conditionalFormatting sqref="A179:AP188">
    <cfRule type="colorScale" priority="2">
      <colorScale>
        <cfvo type="min"/>
        <cfvo type="percentile" val="50"/>
        <cfvo type="max"/>
        <color rgb="FF63BE7B"/>
        <color rgb="FFFFEB84"/>
        <color rgb="FFF8696B"/>
      </colorScale>
    </cfRule>
  </conditionalFormatting>
  <conditionalFormatting sqref="A200:AP209">
    <cfRule type="colorScale" priority="1">
      <colorScale>
        <cfvo type="min"/>
        <cfvo type="percentile" val="50"/>
        <cfvo type="max"/>
        <color rgb="FF63BE7B"/>
        <color rgb="FFFFEB84"/>
        <color rgb="FFF8696B"/>
      </colorScale>
    </cfRule>
  </conditionalFormatting>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0">
    <tabColor theme="5" tint="0.39997558519241921"/>
  </sheetPr>
  <dimension ref="A1:S13"/>
  <sheetViews>
    <sheetView workbookViewId="0">
      <selection activeCell="O37" sqref="O37"/>
    </sheetView>
  </sheetViews>
  <sheetFormatPr defaultRowHeight="15"/>
  <cols>
    <col min="1" max="1" width="17.85546875" bestFit="1" customWidth="1"/>
    <col min="2" max="9" width="11" bestFit="1" customWidth="1"/>
    <col min="10" max="10" width="11.42578125" customWidth="1"/>
    <col min="11" max="12" width="12" bestFit="1" customWidth="1"/>
    <col min="13" max="13" width="13.7109375" customWidth="1"/>
    <col min="14" max="14" width="12.85546875" customWidth="1"/>
    <col min="15" max="15" width="14.140625" customWidth="1"/>
    <col min="16" max="16" width="13.5703125" customWidth="1"/>
    <col min="17" max="17" width="13.28515625" customWidth="1"/>
    <col min="18" max="19" width="12.5703125" customWidth="1"/>
  </cols>
  <sheetData>
    <row r="1" spans="1:19" ht="18.75">
      <c r="A1" s="50" t="s">
        <v>52</v>
      </c>
      <c r="B1" s="51"/>
      <c r="C1" s="51"/>
      <c r="D1" s="51"/>
      <c r="E1" s="51"/>
    </row>
    <row r="5" spans="1:19">
      <c r="A5" t="s">
        <v>1</v>
      </c>
      <c r="B5" t="s">
        <v>2</v>
      </c>
      <c r="C5" t="s">
        <v>3</v>
      </c>
      <c r="D5" t="s">
        <v>4</v>
      </c>
      <c r="E5" t="s">
        <v>5</v>
      </c>
      <c r="F5" t="s">
        <v>6</v>
      </c>
      <c r="G5" t="s">
        <v>7</v>
      </c>
      <c r="H5" t="s">
        <v>8</v>
      </c>
      <c r="I5" t="s">
        <v>9</v>
      </c>
      <c r="J5" t="s">
        <v>10</v>
      </c>
      <c r="K5" t="s">
        <v>11</v>
      </c>
      <c r="L5" t="s">
        <v>76</v>
      </c>
      <c r="M5" t="s">
        <v>95</v>
      </c>
      <c r="N5" t="s">
        <v>137</v>
      </c>
      <c r="O5" t="s">
        <v>332</v>
      </c>
      <c r="P5" t="s">
        <v>347</v>
      </c>
      <c r="Q5" t="s">
        <v>602</v>
      </c>
      <c r="R5" t="s">
        <v>939</v>
      </c>
      <c r="S5" t="s">
        <v>994</v>
      </c>
    </row>
    <row r="6" spans="1:19">
      <c r="A6" t="s">
        <v>12</v>
      </c>
      <c r="B6">
        <v>1</v>
      </c>
      <c r="C6">
        <v>2</v>
      </c>
      <c r="D6">
        <v>3</v>
      </c>
      <c r="E6">
        <v>4</v>
      </c>
      <c r="F6">
        <v>5</v>
      </c>
      <c r="G6">
        <v>6</v>
      </c>
      <c r="H6">
        <v>7</v>
      </c>
      <c r="I6">
        <v>8</v>
      </c>
      <c r="J6">
        <v>9</v>
      </c>
      <c r="K6">
        <v>10</v>
      </c>
      <c r="L6">
        <v>11</v>
      </c>
      <c r="M6">
        <v>12</v>
      </c>
      <c r="N6">
        <v>13</v>
      </c>
      <c r="O6">
        <v>14</v>
      </c>
      <c r="P6">
        <v>15</v>
      </c>
      <c r="Q6">
        <v>16</v>
      </c>
      <c r="R6">
        <v>17</v>
      </c>
      <c r="S6">
        <v>18</v>
      </c>
    </row>
    <row r="7" spans="1:19">
      <c r="A7" t="s">
        <v>38</v>
      </c>
      <c r="B7">
        <v>8</v>
      </c>
      <c r="C7">
        <v>10</v>
      </c>
      <c r="D7">
        <v>10</v>
      </c>
      <c r="E7">
        <v>10</v>
      </c>
      <c r="F7">
        <v>15</v>
      </c>
      <c r="G7">
        <v>15</v>
      </c>
      <c r="H7">
        <v>15</v>
      </c>
      <c r="I7">
        <v>20</v>
      </c>
      <c r="J7">
        <v>20</v>
      </c>
      <c r="K7">
        <v>20</v>
      </c>
      <c r="L7">
        <v>20</v>
      </c>
      <c r="M7">
        <v>20</v>
      </c>
      <c r="N7">
        <v>20</v>
      </c>
      <c r="O7">
        <v>20</v>
      </c>
      <c r="P7">
        <v>20</v>
      </c>
      <c r="Q7">
        <v>20</v>
      </c>
      <c r="R7">
        <v>25</v>
      </c>
      <c r="S7">
        <v>25</v>
      </c>
    </row>
    <row r="8" spans="1:19">
      <c r="A8" t="s">
        <v>13</v>
      </c>
      <c r="B8">
        <v>0</v>
      </c>
      <c r="C8">
        <v>2000</v>
      </c>
      <c r="D8">
        <v>11000</v>
      </c>
      <c r="E8">
        <v>35000</v>
      </c>
      <c r="F8">
        <v>88000</v>
      </c>
      <c r="G8">
        <v>260000</v>
      </c>
      <c r="H8">
        <v>480000</v>
      </c>
      <c r="I8">
        <v>530000</v>
      </c>
      <c r="J8">
        <v>550000</v>
      </c>
      <c r="K8">
        <v>560000</v>
      </c>
      <c r="L8">
        <v>580000</v>
      </c>
      <c r="M8">
        <v>600000</v>
      </c>
      <c r="N8">
        <v>700000</v>
      </c>
      <c r="O8">
        <v>1000000</v>
      </c>
      <c r="P8">
        <v>1300000</v>
      </c>
      <c r="Q8">
        <v>1800000</v>
      </c>
      <c r="R8">
        <v>2500000</v>
      </c>
      <c r="S8">
        <v>3000000</v>
      </c>
    </row>
    <row r="9" spans="1:19">
      <c r="A9" t="s">
        <v>85</v>
      </c>
      <c r="B9">
        <f>ROUND(B8,2-LEN(B8))</f>
        <v>0</v>
      </c>
      <c r="C9">
        <f t="shared" ref="C9:M9" si="0">ROUND(C8,2-LEN(C8))</f>
        <v>2000</v>
      </c>
      <c r="D9">
        <f t="shared" si="0"/>
        <v>11000</v>
      </c>
      <c r="E9">
        <f t="shared" si="0"/>
        <v>35000</v>
      </c>
      <c r="F9">
        <f>ROUND(F8,2-LEN(F8))</f>
        <v>88000</v>
      </c>
      <c r="G9">
        <f t="shared" si="0"/>
        <v>260000</v>
      </c>
      <c r="H9">
        <f t="shared" si="0"/>
        <v>480000</v>
      </c>
      <c r="I9">
        <f t="shared" si="0"/>
        <v>530000</v>
      </c>
      <c r="J9">
        <f t="shared" si="0"/>
        <v>550000</v>
      </c>
      <c r="K9">
        <f t="shared" si="0"/>
        <v>560000</v>
      </c>
      <c r="L9">
        <f t="shared" si="0"/>
        <v>580000</v>
      </c>
      <c r="M9">
        <f t="shared" si="0"/>
        <v>600000</v>
      </c>
      <c r="N9">
        <f t="shared" ref="N9:S9" si="1">ROUND(N8,2-LEN(N8))</f>
        <v>700000</v>
      </c>
      <c r="O9">
        <f t="shared" si="1"/>
        <v>1000000</v>
      </c>
      <c r="P9">
        <f t="shared" si="1"/>
        <v>1300000</v>
      </c>
      <c r="Q9">
        <f t="shared" si="1"/>
        <v>1800000</v>
      </c>
      <c r="R9">
        <f t="shared" si="1"/>
        <v>2500000</v>
      </c>
      <c r="S9">
        <f t="shared" si="1"/>
        <v>3000000</v>
      </c>
    </row>
    <row r="10" spans="1:19">
      <c r="A10" t="s">
        <v>46</v>
      </c>
      <c r="B10">
        <v>0</v>
      </c>
      <c r="C10">
        <v>10</v>
      </c>
      <c r="D10">
        <v>35</v>
      </c>
      <c r="E10">
        <v>40</v>
      </c>
      <c r="F10">
        <v>50</v>
      </c>
      <c r="G10">
        <v>80</v>
      </c>
      <c r="H10">
        <v>100</v>
      </c>
      <c r="I10">
        <v>100</v>
      </c>
      <c r="J10">
        <v>100</v>
      </c>
      <c r="K10">
        <v>250</v>
      </c>
      <c r="L10">
        <v>250</v>
      </c>
      <c r="M10">
        <v>250</v>
      </c>
      <c r="N10">
        <v>550</v>
      </c>
      <c r="O10">
        <v>550</v>
      </c>
      <c r="P10">
        <v>550</v>
      </c>
      <c r="Q10">
        <v>550</v>
      </c>
      <c r="R10">
        <v>550</v>
      </c>
      <c r="S10">
        <v>550</v>
      </c>
    </row>
    <row r="11" spans="1:19">
      <c r="A11" t="s">
        <v>50</v>
      </c>
      <c r="B11">
        <f>B10/'Offer Simulator'!$B$3</f>
        <v>0</v>
      </c>
      <c r="C11">
        <f>C10/'Offer Simulator'!$B$3</f>
        <v>1</v>
      </c>
      <c r="D11">
        <f>D10/'Offer Simulator'!$B$3</f>
        <v>3.5</v>
      </c>
      <c r="E11">
        <f>E10/'Offer Simulator'!$B$3</f>
        <v>4</v>
      </c>
      <c r="F11">
        <f>F10/'Offer Simulator'!$B$3</f>
        <v>5</v>
      </c>
      <c r="G11">
        <f>G10/'Offer Simulator'!$B$3</f>
        <v>8</v>
      </c>
      <c r="H11">
        <f>H10/'Offer Simulator'!$B$3</f>
        <v>10</v>
      </c>
      <c r="I11">
        <f>I10/'Offer Simulator'!$B$3</f>
        <v>10</v>
      </c>
      <c r="J11">
        <f>J10/'Offer Simulator'!$B$3</f>
        <v>10</v>
      </c>
      <c r="K11">
        <f>K10/'Offer Simulator'!$B$3</f>
        <v>25</v>
      </c>
      <c r="L11">
        <f>L10/'Offer Simulator'!$B$3</f>
        <v>25</v>
      </c>
      <c r="M11">
        <f>M10/'Offer Simulator'!$B$3</f>
        <v>25</v>
      </c>
      <c r="N11">
        <f>N10/'Offer Simulator'!$B$3</f>
        <v>55</v>
      </c>
      <c r="O11">
        <f>O10/'Offer Simulator'!$B$3</f>
        <v>55</v>
      </c>
      <c r="P11">
        <f>P10/'Offer Simulator'!$B$3</f>
        <v>55</v>
      </c>
      <c r="Q11">
        <f>Q10/'Offer Simulator'!$B$3</f>
        <v>55</v>
      </c>
      <c r="R11">
        <f>R10/'Offer Simulator'!$B$3</f>
        <v>55</v>
      </c>
      <c r="S11">
        <f>S10/'Offer Simulator'!$B$3</f>
        <v>55</v>
      </c>
    </row>
    <row r="12" spans="1:19">
      <c r="A12" t="s">
        <v>51</v>
      </c>
      <c r="B12">
        <f>B10/'Offer Simulator'!$B$4</f>
        <v>0</v>
      </c>
      <c r="C12" s="99">
        <f>C10/'Offer Simulator'!$B$4</f>
        <v>0.66666666666666663</v>
      </c>
      <c r="D12" s="99">
        <f>D10/'Offer Simulator'!$B$4</f>
        <v>2.3333333333333335</v>
      </c>
      <c r="E12" s="99">
        <f>E10/'Offer Simulator'!$B$4</f>
        <v>2.6666666666666665</v>
      </c>
      <c r="F12" s="99">
        <f>F10/'Offer Simulator'!$B$4</f>
        <v>3.3333333333333335</v>
      </c>
      <c r="G12" s="99">
        <f>G10/'Offer Simulator'!$B$4</f>
        <v>5.333333333333333</v>
      </c>
      <c r="H12" s="99">
        <f>H10/'Offer Simulator'!$B$4</f>
        <v>6.666666666666667</v>
      </c>
      <c r="I12" s="99">
        <f>I10/'Offer Simulator'!$B$4</f>
        <v>6.666666666666667</v>
      </c>
      <c r="J12" s="99">
        <f>J10/'Offer Simulator'!$B$4</f>
        <v>6.666666666666667</v>
      </c>
      <c r="K12" s="99">
        <f>K10/'Offer Simulator'!$B$4</f>
        <v>16.666666666666668</v>
      </c>
      <c r="L12" s="99">
        <f>L10/'Offer Simulator'!$B$4</f>
        <v>16.666666666666668</v>
      </c>
      <c r="M12" s="99">
        <f>M10/'Offer Simulator'!$B$4</f>
        <v>16.666666666666668</v>
      </c>
      <c r="N12" s="99">
        <f>N10/'Offer Simulator'!$B$4</f>
        <v>36.666666666666664</v>
      </c>
      <c r="O12" s="99">
        <f>O10/'Offer Simulator'!$B$4</f>
        <v>36.666666666666664</v>
      </c>
      <c r="P12" s="99">
        <f>P10/'Offer Simulator'!$B$4</f>
        <v>36.666666666666664</v>
      </c>
      <c r="Q12" s="99">
        <f>Q10/'Offer Simulator'!$B$4</f>
        <v>36.666666666666664</v>
      </c>
      <c r="R12" s="99">
        <f>R10/'Offer Simulator'!$B$4</f>
        <v>36.666666666666664</v>
      </c>
      <c r="S12" s="99">
        <f>S10/'Offer Simulator'!$B$4</f>
        <v>36.666666666666664</v>
      </c>
    </row>
    <row r="13" spans="1:19">
      <c r="A13" t="s">
        <v>63</v>
      </c>
      <c r="B13">
        <v>0</v>
      </c>
      <c r="C13">
        <v>1</v>
      </c>
      <c r="D13">
        <v>1</v>
      </c>
      <c r="E13">
        <v>2</v>
      </c>
      <c r="F13">
        <v>2</v>
      </c>
      <c r="G13">
        <v>2</v>
      </c>
      <c r="H13">
        <v>3</v>
      </c>
      <c r="I13">
        <v>3</v>
      </c>
      <c r="J13">
        <v>3</v>
      </c>
      <c r="K13">
        <v>4</v>
      </c>
      <c r="L13">
        <v>4</v>
      </c>
      <c r="M13">
        <v>4</v>
      </c>
      <c r="N13">
        <v>5</v>
      </c>
      <c r="O13">
        <v>5</v>
      </c>
      <c r="P13">
        <v>5</v>
      </c>
      <c r="Q13">
        <v>5</v>
      </c>
      <c r="R13">
        <v>5</v>
      </c>
      <c r="S13">
        <v>5</v>
      </c>
    </row>
  </sheetData>
  <pageMargins left="0.7" right="0.7" top="0.75" bottom="0.75" header="0.3" footer="0.3"/>
  <pageSetup paperSize="9" orientation="portrait"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1">
    <tabColor theme="5" tint="0.39997558519241921"/>
  </sheetPr>
  <dimension ref="A1:D24"/>
  <sheetViews>
    <sheetView workbookViewId="0">
      <selection activeCell="A31" sqref="A31"/>
    </sheetView>
  </sheetViews>
  <sheetFormatPr defaultRowHeight="15"/>
  <cols>
    <col min="1" max="1" width="22.28515625" customWidth="1"/>
    <col min="2" max="2" width="15.5703125" customWidth="1"/>
    <col min="3" max="3" width="29.5703125" customWidth="1"/>
  </cols>
  <sheetData>
    <row r="1" spans="1:4" ht="18.75">
      <c r="A1" s="33" t="s">
        <v>53</v>
      </c>
      <c r="B1" s="32"/>
      <c r="C1" s="32"/>
    </row>
    <row r="3" spans="1:4">
      <c r="A3" s="4" t="s">
        <v>16</v>
      </c>
      <c r="B3" s="4" t="s">
        <v>61</v>
      </c>
      <c r="C3" s="4" t="s">
        <v>77</v>
      </c>
      <c r="D3" s="4"/>
    </row>
    <row r="4" spans="1:4">
      <c r="A4" s="47">
        <v>1</v>
      </c>
      <c r="B4" s="47">
        <v>3</v>
      </c>
      <c r="C4" s="47">
        <f t="array" ref="C4:D4">LINEST(B4:B5,A4:A5,TRUE)</f>
        <v>0.54545454545454541</v>
      </c>
      <c r="D4" s="47">
        <v>2.454545454545455</v>
      </c>
    </row>
    <row r="5" spans="1:4">
      <c r="A5" s="47">
        <v>12</v>
      </c>
      <c r="B5" s="47">
        <v>9</v>
      </c>
    </row>
    <row r="6" spans="1:4">
      <c r="A6" s="1" t="s">
        <v>37</v>
      </c>
      <c r="B6" s="1" t="s">
        <v>38</v>
      </c>
      <c r="C6" s="1" t="s">
        <v>60</v>
      </c>
    </row>
    <row r="7" spans="1:4">
      <c r="A7" s="78">
        <v>1</v>
      </c>
      <c r="B7" s="79">
        <v>8</v>
      </c>
      <c r="C7" s="80">
        <f>$C$4*RunDuration[[#This Row],[Dragon ID / Level]]+$D$4</f>
        <v>3.0000000000000004</v>
      </c>
    </row>
    <row r="8" spans="1:4">
      <c r="A8" s="76">
        <v>2</v>
      </c>
      <c r="B8" s="77">
        <v>10</v>
      </c>
      <c r="C8" s="80">
        <f>$C$4*RunDuration[[#This Row],[Dragon ID / Level]]+$D$4</f>
        <v>3.5454545454545459</v>
      </c>
    </row>
    <row r="9" spans="1:4">
      <c r="A9" s="76">
        <v>3</v>
      </c>
      <c r="B9" s="77">
        <v>10</v>
      </c>
      <c r="C9" s="80">
        <f>$C$4*RunDuration[[#This Row],[Dragon ID / Level]]+$D$4</f>
        <v>4.0909090909090917</v>
      </c>
    </row>
    <row r="10" spans="1:4">
      <c r="A10" s="20">
        <v>4</v>
      </c>
      <c r="B10" s="27">
        <v>10</v>
      </c>
      <c r="C10" s="80">
        <f>$C$4*RunDuration[[#This Row],[Dragon ID / Level]]+$D$4</f>
        <v>4.6363636363636367</v>
      </c>
    </row>
    <row r="11" spans="1:4">
      <c r="A11" s="20">
        <v>5</v>
      </c>
      <c r="B11" s="27">
        <v>15</v>
      </c>
      <c r="C11" s="80">
        <f>$C$4*RunDuration[[#This Row],[Dragon ID / Level]]+$D$4</f>
        <v>5.1818181818181817</v>
      </c>
    </row>
    <row r="12" spans="1:4">
      <c r="A12" s="20">
        <v>6</v>
      </c>
      <c r="B12" s="27">
        <v>15</v>
      </c>
      <c r="C12" s="80">
        <f>$C$4*RunDuration[[#This Row],[Dragon ID / Level]]+$D$4</f>
        <v>5.7272727272727275</v>
      </c>
    </row>
    <row r="13" spans="1:4">
      <c r="A13" s="18">
        <v>7</v>
      </c>
      <c r="B13" s="26">
        <v>15</v>
      </c>
      <c r="C13" s="80">
        <f>$C$4*RunDuration[[#This Row],[Dragon ID / Level]]+$D$4</f>
        <v>6.2727272727272734</v>
      </c>
    </row>
    <row r="14" spans="1:4">
      <c r="A14" s="18">
        <v>8</v>
      </c>
      <c r="B14" s="26">
        <v>20</v>
      </c>
      <c r="C14" s="80">
        <f>$C$4*RunDuration[[#This Row],[Dragon ID / Level]]+$D$4</f>
        <v>6.8181818181818183</v>
      </c>
    </row>
    <row r="15" spans="1:4">
      <c r="A15" s="18">
        <v>9</v>
      </c>
      <c r="B15" s="26">
        <v>20</v>
      </c>
      <c r="C15" s="80">
        <f>$C$4*RunDuration[[#This Row],[Dragon ID / Level]]+$D$4</f>
        <v>7.3636363636363633</v>
      </c>
    </row>
    <row r="16" spans="1:4">
      <c r="A16" s="24">
        <v>10</v>
      </c>
      <c r="B16" s="28">
        <v>20</v>
      </c>
      <c r="C16" s="80">
        <f>$C$4*RunDuration[[#This Row],[Dragon ID / Level]]+$D$4</f>
        <v>7.9090909090909092</v>
      </c>
    </row>
    <row r="17" spans="1:3">
      <c r="A17" s="24">
        <v>11</v>
      </c>
      <c r="B17" s="28">
        <v>20</v>
      </c>
      <c r="C17" s="80">
        <f>$C$4*RunDuration[[#This Row],[Dragon ID / Level]]+$D$4</f>
        <v>8.454545454545455</v>
      </c>
    </row>
    <row r="18" spans="1:3">
      <c r="A18" s="24">
        <v>12</v>
      </c>
      <c r="B18" s="28">
        <v>20</v>
      </c>
      <c r="C18" s="80">
        <f>$C$4*RunDuration[[#This Row],[Dragon ID / Level]]+$D$4</f>
        <v>9</v>
      </c>
    </row>
    <row r="19" spans="1:3">
      <c r="A19" s="108">
        <v>13</v>
      </c>
      <c r="B19" s="109">
        <v>20</v>
      </c>
      <c r="C19" s="80">
        <f>$C$4*RunDuration[[#This Row],[Dragon ID / Level]]+$D$4</f>
        <v>9.545454545454545</v>
      </c>
    </row>
    <row r="20" spans="1:3">
      <c r="A20" s="108">
        <v>14</v>
      </c>
      <c r="B20" s="109">
        <v>20</v>
      </c>
      <c r="C20" s="80">
        <f>$C$4*RunDuration[[#This Row],[Dragon ID / Level]]+$D$4</f>
        <v>10.09090909090909</v>
      </c>
    </row>
    <row r="21" spans="1:3">
      <c r="A21" s="108">
        <v>15</v>
      </c>
      <c r="B21" s="109">
        <v>20</v>
      </c>
      <c r="C21" s="80">
        <f>$C$4*RunDuration[[#This Row],[Dragon ID / Level]]+$D$4</f>
        <v>10.636363636363637</v>
      </c>
    </row>
    <row r="22" spans="1:3">
      <c r="A22" s="108">
        <v>16</v>
      </c>
      <c r="B22" s="109">
        <v>20</v>
      </c>
      <c r="C22" s="80">
        <f>$C$4*RunDuration[[#This Row],[Dragon ID / Level]]+$D$4</f>
        <v>11.181818181818182</v>
      </c>
    </row>
    <row r="23" spans="1:3">
      <c r="A23" s="108">
        <v>17</v>
      </c>
      <c r="B23" s="109">
        <v>20</v>
      </c>
      <c r="C23" s="80">
        <f>$C$4*RunDuration[[#This Row],[Dragon ID / Level]]+$D$4</f>
        <v>11.727272727272727</v>
      </c>
    </row>
    <row r="24" spans="1:3">
      <c r="A24" s="108">
        <v>18</v>
      </c>
      <c r="B24" s="109">
        <v>25</v>
      </c>
      <c r="C24" s="80">
        <f>$C$4*RunDuration[[#This Row],[Dragon ID / Level]]+$D$4</f>
        <v>12.272727272727272</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1">
    <tabColor theme="5" tint="0.39997558519241921"/>
  </sheetPr>
  <dimension ref="A1:U108"/>
  <sheetViews>
    <sheetView topLeftCell="A82" workbookViewId="0">
      <selection activeCell="D111" sqref="D111"/>
    </sheetView>
  </sheetViews>
  <sheetFormatPr defaultRowHeight="15"/>
  <cols>
    <col min="1" max="1" width="20.7109375" bestFit="1" customWidth="1"/>
  </cols>
  <sheetData>
    <row r="1" spans="1:21" ht="18.75">
      <c r="A1" s="7" t="s">
        <v>39</v>
      </c>
      <c r="B1" s="7"/>
      <c r="C1" s="7"/>
    </row>
    <row r="3" spans="1:21">
      <c r="A3" s="4" t="s">
        <v>37</v>
      </c>
      <c r="B3" s="29" t="s">
        <v>17</v>
      </c>
      <c r="C3" s="29" t="s">
        <v>18</v>
      </c>
      <c r="D3" s="1" t="s">
        <v>19</v>
      </c>
      <c r="E3" s="1" t="s">
        <v>20</v>
      </c>
      <c r="F3" s="1" t="s">
        <v>21</v>
      </c>
      <c r="G3" s="1" t="s">
        <v>22</v>
      </c>
      <c r="H3" s="1" t="s">
        <v>23</v>
      </c>
      <c r="I3" s="1" t="s">
        <v>24</v>
      </c>
      <c r="J3" s="1" t="s">
        <v>25</v>
      </c>
      <c r="K3" s="1" t="s">
        <v>26</v>
      </c>
      <c r="L3" s="1" t="s">
        <v>27</v>
      </c>
      <c r="M3" s="1" t="s">
        <v>28</v>
      </c>
      <c r="N3" s="1" t="s">
        <v>29</v>
      </c>
      <c r="O3" s="1" t="s">
        <v>30</v>
      </c>
      <c r="P3" s="1" t="s">
        <v>31</v>
      </c>
      <c r="Q3" s="1" t="s">
        <v>32</v>
      </c>
      <c r="R3" s="1" t="s">
        <v>33</v>
      </c>
      <c r="S3" s="1" t="s">
        <v>34</v>
      </c>
      <c r="T3" s="1" t="s">
        <v>35</v>
      </c>
      <c r="U3" s="1" t="s">
        <v>36</v>
      </c>
    </row>
    <row r="4" spans="1:21">
      <c r="A4" s="9">
        <v>1</v>
      </c>
      <c r="B4" s="19">
        <v>1</v>
      </c>
      <c r="C4" s="19">
        <v>2</v>
      </c>
      <c r="D4" s="11">
        <v>3</v>
      </c>
      <c r="E4" s="11">
        <v>4</v>
      </c>
      <c r="F4" s="11">
        <v>5</v>
      </c>
      <c r="G4" s="11">
        <v>6</v>
      </c>
      <c r="H4" s="11">
        <v>7</v>
      </c>
      <c r="I4" s="11">
        <v>8</v>
      </c>
      <c r="J4" s="11"/>
      <c r="K4" s="11"/>
      <c r="L4" s="11"/>
      <c r="M4" s="11"/>
      <c r="N4" s="11"/>
      <c r="O4" s="11"/>
      <c r="P4" s="11"/>
      <c r="Q4" s="11"/>
      <c r="R4" s="11"/>
      <c r="S4" s="11"/>
      <c r="T4" s="11"/>
      <c r="U4" s="11"/>
    </row>
    <row r="5" spans="1:21">
      <c r="A5" s="8">
        <v>2</v>
      </c>
      <c r="B5" s="21">
        <v>9</v>
      </c>
      <c r="C5" s="21">
        <v>10</v>
      </c>
      <c r="D5" s="21">
        <v>11</v>
      </c>
      <c r="E5" s="21">
        <v>12</v>
      </c>
      <c r="F5" s="21">
        <v>13</v>
      </c>
      <c r="G5" s="21">
        <v>14</v>
      </c>
      <c r="H5" s="21">
        <v>15</v>
      </c>
      <c r="I5" s="21">
        <v>16</v>
      </c>
      <c r="J5" s="21">
        <v>17</v>
      </c>
      <c r="K5" s="21">
        <v>18</v>
      </c>
      <c r="L5" s="10"/>
      <c r="M5" s="10"/>
      <c r="N5" s="10"/>
      <c r="O5" s="10"/>
      <c r="P5" s="10"/>
      <c r="Q5" s="10"/>
      <c r="R5" s="10"/>
      <c r="S5" s="10"/>
      <c r="T5" s="10"/>
      <c r="U5" s="10"/>
    </row>
    <row r="6" spans="1:21">
      <c r="A6" s="8">
        <v>3</v>
      </c>
      <c r="B6" s="21">
        <v>19</v>
      </c>
      <c r="C6" s="21">
        <v>20</v>
      </c>
      <c r="D6" s="21">
        <v>21</v>
      </c>
      <c r="E6" s="21">
        <v>22</v>
      </c>
      <c r="F6" s="21">
        <v>23</v>
      </c>
      <c r="G6" s="21">
        <v>24</v>
      </c>
      <c r="H6" s="21">
        <v>25</v>
      </c>
      <c r="I6" s="21">
        <v>26</v>
      </c>
      <c r="J6" s="21">
        <v>27</v>
      </c>
      <c r="K6" s="21">
        <v>28</v>
      </c>
      <c r="L6" s="10"/>
      <c r="M6" s="10"/>
      <c r="N6" s="10"/>
      <c r="O6" s="10"/>
      <c r="P6" s="10"/>
      <c r="Q6" s="10"/>
      <c r="R6" s="10"/>
      <c r="S6" s="10"/>
      <c r="T6" s="10"/>
      <c r="U6" s="10"/>
    </row>
    <row r="7" spans="1:21">
      <c r="A7" s="12">
        <v>4</v>
      </c>
      <c r="B7" s="22">
        <v>29</v>
      </c>
      <c r="C7" s="22">
        <v>30</v>
      </c>
      <c r="D7" s="22">
        <v>31</v>
      </c>
      <c r="E7" s="22">
        <v>32</v>
      </c>
      <c r="F7" s="22">
        <v>33</v>
      </c>
      <c r="G7" s="22">
        <v>34</v>
      </c>
      <c r="H7" s="22">
        <v>35</v>
      </c>
      <c r="I7" s="22">
        <v>36</v>
      </c>
      <c r="J7" s="22">
        <v>37</v>
      </c>
      <c r="K7" s="22">
        <v>38</v>
      </c>
      <c r="L7" s="13"/>
      <c r="M7" s="13"/>
      <c r="N7" s="13"/>
      <c r="O7" s="13"/>
      <c r="P7" s="13"/>
      <c r="Q7" s="13"/>
      <c r="R7" s="13"/>
      <c r="S7" s="13"/>
      <c r="T7" s="13"/>
      <c r="U7" s="13"/>
    </row>
    <row r="8" spans="1:21">
      <c r="A8" s="12">
        <v>5</v>
      </c>
      <c r="B8" s="22">
        <v>39</v>
      </c>
      <c r="C8" s="22">
        <v>40</v>
      </c>
      <c r="D8" s="22">
        <v>41</v>
      </c>
      <c r="E8" s="22">
        <v>42</v>
      </c>
      <c r="F8" s="22">
        <v>43</v>
      </c>
      <c r="G8" s="22">
        <v>44</v>
      </c>
      <c r="H8" s="22">
        <v>45</v>
      </c>
      <c r="I8" s="22">
        <v>46</v>
      </c>
      <c r="J8" s="22">
        <v>47</v>
      </c>
      <c r="K8" s="22">
        <v>48</v>
      </c>
      <c r="L8" s="13">
        <v>49</v>
      </c>
      <c r="M8" s="13">
        <v>50</v>
      </c>
      <c r="N8" s="13">
        <v>51</v>
      </c>
      <c r="O8" s="13">
        <v>52</v>
      </c>
      <c r="P8" s="13">
        <v>53</v>
      </c>
      <c r="Q8" s="13"/>
      <c r="R8" s="13"/>
      <c r="S8" s="13"/>
      <c r="T8" s="13"/>
      <c r="U8" s="13"/>
    </row>
    <row r="9" spans="1:21">
      <c r="A9" s="12">
        <v>6</v>
      </c>
      <c r="B9" s="22">
        <v>54</v>
      </c>
      <c r="C9" s="22">
        <v>55</v>
      </c>
      <c r="D9" s="22">
        <v>56</v>
      </c>
      <c r="E9" s="22">
        <v>57</v>
      </c>
      <c r="F9" s="22">
        <v>58</v>
      </c>
      <c r="G9" s="22">
        <v>59</v>
      </c>
      <c r="H9" s="22">
        <v>60</v>
      </c>
      <c r="I9" s="22">
        <v>61</v>
      </c>
      <c r="J9" s="22">
        <v>62</v>
      </c>
      <c r="K9" s="22">
        <v>63</v>
      </c>
      <c r="L9" s="13">
        <v>64</v>
      </c>
      <c r="M9" s="13">
        <v>65</v>
      </c>
      <c r="N9" s="13">
        <v>66</v>
      </c>
      <c r="O9" s="13">
        <v>67</v>
      </c>
      <c r="P9" s="13">
        <v>68</v>
      </c>
      <c r="Q9" s="13"/>
      <c r="R9" s="13"/>
      <c r="S9" s="13"/>
      <c r="T9" s="13"/>
      <c r="U9" s="13"/>
    </row>
    <row r="10" spans="1:21">
      <c r="A10" s="14">
        <v>7</v>
      </c>
      <c r="B10" s="23">
        <v>69</v>
      </c>
      <c r="C10" s="23">
        <v>70</v>
      </c>
      <c r="D10" s="23">
        <v>71</v>
      </c>
      <c r="E10" s="23">
        <v>72</v>
      </c>
      <c r="F10" s="23">
        <v>73</v>
      </c>
      <c r="G10" s="23">
        <v>74</v>
      </c>
      <c r="H10" s="23">
        <v>75</v>
      </c>
      <c r="I10" s="23">
        <v>76</v>
      </c>
      <c r="J10" s="23">
        <v>77</v>
      </c>
      <c r="K10" s="23">
        <v>78</v>
      </c>
      <c r="L10" s="23">
        <v>79</v>
      </c>
      <c r="M10" s="23">
        <v>80</v>
      </c>
      <c r="N10" s="23">
        <v>81</v>
      </c>
      <c r="O10" s="23">
        <v>82</v>
      </c>
      <c r="P10" s="23">
        <v>83</v>
      </c>
      <c r="Q10" s="15"/>
      <c r="R10" s="15"/>
      <c r="S10" s="15"/>
      <c r="T10" s="15"/>
      <c r="U10" s="15"/>
    </row>
    <row r="11" spans="1:21">
      <c r="A11" s="14">
        <v>8</v>
      </c>
      <c r="B11" s="23">
        <v>84</v>
      </c>
      <c r="C11" s="23">
        <v>85</v>
      </c>
      <c r="D11" s="23">
        <v>86</v>
      </c>
      <c r="E11" s="23">
        <v>87</v>
      </c>
      <c r="F11" s="23">
        <v>88</v>
      </c>
      <c r="G11" s="23">
        <v>89</v>
      </c>
      <c r="H11" s="23">
        <v>90</v>
      </c>
      <c r="I11" s="23">
        <v>91</v>
      </c>
      <c r="J11" s="23">
        <v>92</v>
      </c>
      <c r="K11" s="23">
        <v>93</v>
      </c>
      <c r="L11" s="23">
        <v>94</v>
      </c>
      <c r="M11" s="23">
        <v>95</v>
      </c>
      <c r="N11" s="23">
        <v>96</v>
      </c>
      <c r="O11" s="23">
        <v>97</v>
      </c>
      <c r="P11" s="23">
        <v>98</v>
      </c>
      <c r="Q11" s="23">
        <v>99</v>
      </c>
      <c r="R11" s="23">
        <v>100</v>
      </c>
      <c r="S11" s="23">
        <v>101</v>
      </c>
      <c r="T11" s="23">
        <v>102</v>
      </c>
      <c r="U11" s="23">
        <v>103</v>
      </c>
    </row>
    <row r="12" spans="1:21">
      <c r="A12" s="14">
        <v>9</v>
      </c>
      <c r="B12" s="23">
        <v>104</v>
      </c>
      <c r="C12" s="23">
        <v>105</v>
      </c>
      <c r="D12" s="23">
        <v>106</v>
      </c>
      <c r="E12" s="23">
        <v>107</v>
      </c>
      <c r="F12" s="23">
        <v>108</v>
      </c>
      <c r="G12" s="23">
        <v>109</v>
      </c>
      <c r="H12" s="23">
        <v>110</v>
      </c>
      <c r="I12" s="23">
        <v>111</v>
      </c>
      <c r="J12" s="23">
        <v>112</v>
      </c>
      <c r="K12" s="23">
        <v>113</v>
      </c>
      <c r="L12" s="23">
        <v>114</v>
      </c>
      <c r="M12" s="23">
        <v>115</v>
      </c>
      <c r="N12" s="23">
        <v>116</v>
      </c>
      <c r="O12" s="23">
        <v>117</v>
      </c>
      <c r="P12" s="23">
        <v>118</v>
      </c>
      <c r="Q12" s="23">
        <v>119</v>
      </c>
      <c r="R12" s="23">
        <v>120</v>
      </c>
      <c r="S12" s="23">
        <v>121</v>
      </c>
      <c r="T12" s="23">
        <v>122</v>
      </c>
      <c r="U12" s="23">
        <v>123</v>
      </c>
    </row>
    <row r="13" spans="1:21">
      <c r="A13" s="17">
        <v>10</v>
      </c>
      <c r="B13" s="25">
        <v>124</v>
      </c>
      <c r="C13" s="25">
        <v>125</v>
      </c>
      <c r="D13" s="25">
        <v>126</v>
      </c>
      <c r="E13" s="25">
        <v>127</v>
      </c>
      <c r="F13" s="25">
        <v>128</v>
      </c>
      <c r="G13" s="25">
        <v>129</v>
      </c>
      <c r="H13" s="25">
        <v>130</v>
      </c>
      <c r="I13" s="25">
        <v>131</v>
      </c>
      <c r="J13" s="25">
        <v>132</v>
      </c>
      <c r="K13" s="25">
        <v>133</v>
      </c>
      <c r="L13" s="25">
        <v>134</v>
      </c>
      <c r="M13" s="25">
        <v>135</v>
      </c>
      <c r="N13" s="25">
        <v>136</v>
      </c>
      <c r="O13" s="25">
        <v>137</v>
      </c>
      <c r="P13" s="25">
        <v>138</v>
      </c>
      <c r="Q13" s="25">
        <v>139</v>
      </c>
      <c r="R13" s="25">
        <v>140</v>
      </c>
      <c r="S13" s="25">
        <v>141</v>
      </c>
      <c r="T13" s="25">
        <v>142</v>
      </c>
      <c r="U13" s="25">
        <v>143</v>
      </c>
    </row>
    <row r="14" spans="1:21">
      <c r="A14" s="17">
        <v>11</v>
      </c>
      <c r="B14" s="25">
        <v>144</v>
      </c>
      <c r="C14" s="25">
        <v>145</v>
      </c>
      <c r="D14" s="25">
        <v>146</v>
      </c>
      <c r="E14" s="25">
        <v>147</v>
      </c>
      <c r="F14" s="25">
        <v>148</v>
      </c>
      <c r="G14" s="25">
        <v>149</v>
      </c>
      <c r="H14" s="25">
        <v>150</v>
      </c>
      <c r="I14" s="25">
        <v>151</v>
      </c>
      <c r="J14" s="25">
        <v>152</v>
      </c>
      <c r="K14" s="25">
        <v>153</v>
      </c>
      <c r="L14" s="25">
        <v>154</v>
      </c>
      <c r="M14" s="25">
        <v>155</v>
      </c>
      <c r="N14" s="25">
        <v>156</v>
      </c>
      <c r="O14" s="25">
        <v>157</v>
      </c>
      <c r="P14" s="25">
        <v>158</v>
      </c>
      <c r="Q14" s="25">
        <v>159</v>
      </c>
      <c r="R14" s="25">
        <v>160</v>
      </c>
      <c r="S14" s="25">
        <v>161</v>
      </c>
      <c r="T14" s="25">
        <v>162</v>
      </c>
      <c r="U14" s="25">
        <v>163</v>
      </c>
    </row>
    <row r="15" spans="1:21">
      <c r="A15" s="17">
        <v>12</v>
      </c>
      <c r="B15" s="25">
        <v>164</v>
      </c>
      <c r="C15" s="25">
        <v>165</v>
      </c>
      <c r="D15" s="25">
        <v>166</v>
      </c>
      <c r="E15" s="25">
        <v>167</v>
      </c>
      <c r="F15" s="25">
        <v>168</v>
      </c>
      <c r="G15" s="25">
        <v>169</v>
      </c>
      <c r="H15" s="25">
        <v>170</v>
      </c>
      <c r="I15" s="25">
        <v>171</v>
      </c>
      <c r="J15" s="25">
        <v>172</v>
      </c>
      <c r="K15" s="25">
        <v>173</v>
      </c>
      <c r="L15" s="25">
        <v>174</v>
      </c>
      <c r="M15" s="25">
        <v>175</v>
      </c>
      <c r="N15" s="25">
        <v>176</v>
      </c>
      <c r="O15" s="25">
        <v>177</v>
      </c>
      <c r="P15" s="25">
        <v>178</v>
      </c>
      <c r="Q15" s="25">
        <v>179</v>
      </c>
      <c r="R15" s="25">
        <v>180</v>
      </c>
      <c r="S15" s="25">
        <v>181</v>
      </c>
      <c r="T15" s="25">
        <v>182</v>
      </c>
      <c r="U15" s="25">
        <v>183</v>
      </c>
    </row>
    <row r="16" spans="1:21">
      <c r="A16" s="1">
        <v>13</v>
      </c>
      <c r="B16" s="1">
        <v>184</v>
      </c>
      <c r="C16" s="1">
        <v>185</v>
      </c>
      <c r="D16" s="1">
        <v>186</v>
      </c>
      <c r="E16" s="1">
        <v>187</v>
      </c>
      <c r="F16" s="1">
        <v>188</v>
      </c>
      <c r="G16" s="1">
        <v>189</v>
      </c>
      <c r="H16" s="1">
        <v>190</v>
      </c>
      <c r="I16" s="1">
        <v>191</v>
      </c>
      <c r="J16" s="1">
        <v>192</v>
      </c>
      <c r="K16" s="1">
        <v>193</v>
      </c>
      <c r="L16" s="1">
        <v>194</v>
      </c>
      <c r="M16" s="1">
        <v>195</v>
      </c>
      <c r="N16" s="1">
        <v>196</v>
      </c>
      <c r="O16" s="1">
        <v>197</v>
      </c>
      <c r="P16" s="1">
        <v>198</v>
      </c>
      <c r="Q16" s="1">
        <v>199</v>
      </c>
      <c r="R16" s="1">
        <v>200</v>
      </c>
      <c r="S16" s="1">
        <v>201</v>
      </c>
      <c r="T16" s="1">
        <v>202</v>
      </c>
      <c r="U16" s="1">
        <v>203</v>
      </c>
    </row>
    <row r="17" spans="1:21">
      <c r="A17" s="246">
        <v>14</v>
      </c>
      <c r="B17" s="246">
        <v>204</v>
      </c>
      <c r="C17" s="246">
        <v>205</v>
      </c>
      <c r="D17" s="246">
        <v>206</v>
      </c>
      <c r="E17" s="246">
        <v>207</v>
      </c>
      <c r="F17" s="246">
        <v>208</v>
      </c>
      <c r="G17" s="246">
        <v>209</v>
      </c>
      <c r="H17" s="246">
        <v>210</v>
      </c>
      <c r="I17" s="246">
        <v>211</v>
      </c>
      <c r="J17" s="246">
        <v>212</v>
      </c>
      <c r="K17" s="246">
        <v>213</v>
      </c>
      <c r="L17" s="246">
        <v>214</v>
      </c>
      <c r="M17" s="246">
        <v>215</v>
      </c>
      <c r="N17" s="246">
        <v>216</v>
      </c>
      <c r="O17" s="246">
        <v>217</v>
      </c>
      <c r="P17" s="246">
        <v>218</v>
      </c>
      <c r="Q17" s="246">
        <v>219</v>
      </c>
      <c r="R17" s="246">
        <v>220</v>
      </c>
      <c r="S17" s="246">
        <v>221</v>
      </c>
      <c r="T17" s="246">
        <v>222</v>
      </c>
      <c r="U17" s="246">
        <v>223</v>
      </c>
    </row>
    <row r="18" spans="1:21">
      <c r="A18" s="1">
        <v>15</v>
      </c>
      <c r="B18" s="1">
        <v>224</v>
      </c>
      <c r="C18" s="1">
        <v>225</v>
      </c>
      <c r="D18" s="1">
        <v>226</v>
      </c>
      <c r="E18" s="1">
        <v>227</v>
      </c>
      <c r="F18" s="1">
        <v>228</v>
      </c>
      <c r="G18" s="1">
        <v>229</v>
      </c>
      <c r="H18" s="1">
        <v>230</v>
      </c>
      <c r="I18" s="1">
        <v>231</v>
      </c>
      <c r="J18" s="1">
        <v>232</v>
      </c>
      <c r="K18" s="1">
        <v>233</v>
      </c>
      <c r="L18" s="1">
        <v>234</v>
      </c>
      <c r="M18" s="1">
        <v>235</v>
      </c>
      <c r="N18" s="1">
        <v>236</v>
      </c>
      <c r="O18" s="1">
        <v>237</v>
      </c>
      <c r="P18" s="1">
        <v>238</v>
      </c>
      <c r="Q18" s="1">
        <v>239</v>
      </c>
      <c r="R18" s="1">
        <v>240</v>
      </c>
      <c r="S18" s="1">
        <v>241</v>
      </c>
      <c r="T18" s="1">
        <v>242</v>
      </c>
      <c r="U18" s="1">
        <v>243</v>
      </c>
    </row>
    <row r="19" spans="1:21">
      <c r="A19" s="246">
        <v>16</v>
      </c>
      <c r="B19" s="246">
        <v>244</v>
      </c>
      <c r="C19" s="246">
        <v>245</v>
      </c>
      <c r="D19" s="246">
        <v>246</v>
      </c>
      <c r="E19" s="246">
        <v>247</v>
      </c>
      <c r="F19" s="246">
        <v>248</v>
      </c>
      <c r="G19" s="246">
        <v>249</v>
      </c>
      <c r="H19" s="246">
        <v>250</v>
      </c>
      <c r="I19" s="246">
        <v>251</v>
      </c>
      <c r="J19" s="246">
        <v>252</v>
      </c>
      <c r="K19" s="246">
        <v>253</v>
      </c>
      <c r="L19" s="246">
        <v>254</v>
      </c>
      <c r="M19" s="246">
        <v>255</v>
      </c>
      <c r="N19" s="246">
        <v>256</v>
      </c>
      <c r="O19" s="246">
        <v>257</v>
      </c>
      <c r="P19" s="246">
        <v>258</v>
      </c>
      <c r="Q19" s="246">
        <v>259</v>
      </c>
      <c r="R19" s="246">
        <v>260</v>
      </c>
      <c r="S19" s="246">
        <v>261</v>
      </c>
      <c r="T19" s="246">
        <v>262</v>
      </c>
      <c r="U19" s="246">
        <v>263</v>
      </c>
    </row>
    <row r="22" spans="1:21">
      <c r="B22" s="100" t="s">
        <v>241</v>
      </c>
      <c r="D22" s="100" t="s">
        <v>603</v>
      </c>
    </row>
    <row r="23" spans="1:21">
      <c r="B23" t="s">
        <v>242</v>
      </c>
      <c r="D23" t="s">
        <v>604</v>
      </c>
    </row>
    <row r="24" spans="1:21">
      <c r="B24" t="s">
        <v>243</v>
      </c>
      <c r="D24" t="s">
        <v>605</v>
      </c>
    </row>
    <row r="25" spans="1:21">
      <c r="B25" t="s">
        <v>244</v>
      </c>
      <c r="D25" t="s">
        <v>606</v>
      </c>
    </row>
    <row r="26" spans="1:21">
      <c r="B26" t="s">
        <v>245</v>
      </c>
      <c r="D26" t="s">
        <v>607</v>
      </c>
    </row>
    <row r="27" spans="1:21">
      <c r="B27" t="s">
        <v>246</v>
      </c>
      <c r="D27" t="s">
        <v>608</v>
      </c>
    </row>
    <row r="28" spans="1:21">
      <c r="B28" t="s">
        <v>247</v>
      </c>
      <c r="D28" t="s">
        <v>609</v>
      </c>
    </row>
    <row r="29" spans="1:21">
      <c r="B29" t="s">
        <v>248</v>
      </c>
      <c r="D29" t="s">
        <v>610</v>
      </c>
    </row>
    <row r="30" spans="1:21">
      <c r="B30" t="s">
        <v>249</v>
      </c>
      <c r="D30" t="s">
        <v>611</v>
      </c>
    </row>
    <row r="31" spans="1:21">
      <c r="B31" t="s">
        <v>250</v>
      </c>
      <c r="D31" t="s">
        <v>612</v>
      </c>
    </row>
    <row r="32" spans="1:21">
      <c r="B32" t="s">
        <v>251</v>
      </c>
      <c r="D32" t="s">
        <v>613</v>
      </c>
    </row>
    <row r="33" spans="2:4">
      <c r="B33" t="s">
        <v>252</v>
      </c>
      <c r="D33" t="s">
        <v>614</v>
      </c>
    </row>
    <row r="34" spans="2:4">
      <c r="B34" t="s">
        <v>253</v>
      </c>
    </row>
    <row r="35" spans="2:4">
      <c r="B35" t="s">
        <v>254</v>
      </c>
    </row>
    <row r="36" spans="2:4">
      <c r="B36" t="s">
        <v>255</v>
      </c>
    </row>
    <row r="37" spans="2:4">
      <c r="B37" t="s">
        <v>256</v>
      </c>
    </row>
    <row r="38" spans="2:4">
      <c r="B38" t="s">
        <v>257</v>
      </c>
    </row>
    <row r="39" spans="2:4">
      <c r="B39" t="s">
        <v>258</v>
      </c>
    </row>
    <row r="40" spans="2:4">
      <c r="B40" t="s">
        <v>259</v>
      </c>
    </row>
    <row r="41" spans="2:4">
      <c r="B41" t="s">
        <v>260</v>
      </c>
    </row>
    <row r="42" spans="2:4">
      <c r="B42" t="s">
        <v>261</v>
      </c>
    </row>
    <row r="43" spans="2:4">
      <c r="B43" t="s">
        <v>262</v>
      </c>
    </row>
    <row r="44" spans="2:4">
      <c r="B44" t="s">
        <v>263</v>
      </c>
    </row>
    <row r="45" spans="2:4">
      <c r="B45" t="s">
        <v>264</v>
      </c>
    </row>
    <row r="46" spans="2:4">
      <c r="B46" t="s">
        <v>265</v>
      </c>
    </row>
    <row r="47" spans="2:4">
      <c r="B47" t="s">
        <v>266</v>
      </c>
    </row>
    <row r="48" spans="2:4">
      <c r="B48" t="s">
        <v>267</v>
      </c>
    </row>
    <row r="49" spans="2:2">
      <c r="B49" t="s">
        <v>268</v>
      </c>
    </row>
    <row r="50" spans="2:2">
      <c r="B50" t="s">
        <v>269</v>
      </c>
    </row>
    <row r="51" spans="2:2">
      <c r="B51" t="s">
        <v>270</v>
      </c>
    </row>
    <row r="52" spans="2:2">
      <c r="B52" t="s">
        <v>271</v>
      </c>
    </row>
    <row r="53" spans="2:2">
      <c r="B53" t="s">
        <v>272</v>
      </c>
    </row>
    <row r="54" spans="2:2">
      <c r="B54" t="s">
        <v>273</v>
      </c>
    </row>
    <row r="55" spans="2:2">
      <c r="B55" t="s">
        <v>274</v>
      </c>
    </row>
    <row r="56" spans="2:2">
      <c r="B56" t="s">
        <v>275</v>
      </c>
    </row>
    <row r="57" spans="2:2">
      <c r="B57" t="s">
        <v>276</v>
      </c>
    </row>
    <row r="58" spans="2:2">
      <c r="B58" t="s">
        <v>277</v>
      </c>
    </row>
    <row r="59" spans="2:2">
      <c r="B59" t="s">
        <v>278</v>
      </c>
    </row>
    <row r="60" spans="2:2">
      <c r="B60" t="s">
        <v>279</v>
      </c>
    </row>
    <row r="61" spans="2:2">
      <c r="B61" t="s">
        <v>280</v>
      </c>
    </row>
    <row r="62" spans="2:2">
      <c r="B62" t="s">
        <v>281</v>
      </c>
    </row>
    <row r="63" spans="2:2">
      <c r="B63" t="s">
        <v>282</v>
      </c>
    </row>
    <row r="64" spans="2:2">
      <c r="B64" t="s">
        <v>283</v>
      </c>
    </row>
    <row r="65" spans="2:2">
      <c r="B65" t="s">
        <v>284</v>
      </c>
    </row>
    <row r="66" spans="2:2">
      <c r="B66" t="s">
        <v>285</v>
      </c>
    </row>
    <row r="67" spans="2:2">
      <c r="B67" t="s">
        <v>286</v>
      </c>
    </row>
    <row r="68" spans="2:2">
      <c r="B68" t="s">
        <v>287</v>
      </c>
    </row>
    <row r="69" spans="2:2">
      <c r="B69" t="s">
        <v>288</v>
      </c>
    </row>
    <row r="70" spans="2:2">
      <c r="B70" t="s">
        <v>289</v>
      </c>
    </row>
    <row r="71" spans="2:2">
      <c r="B71" t="s">
        <v>290</v>
      </c>
    </row>
    <row r="72" spans="2:2">
      <c r="B72" t="s">
        <v>291</v>
      </c>
    </row>
    <row r="73" spans="2:2">
      <c r="B73" t="s">
        <v>292</v>
      </c>
    </row>
    <row r="74" spans="2:2">
      <c r="B74" t="s">
        <v>293</v>
      </c>
    </row>
    <row r="75" spans="2:2">
      <c r="B75" t="s">
        <v>294</v>
      </c>
    </row>
    <row r="76" spans="2:2">
      <c r="B76" t="s">
        <v>295</v>
      </c>
    </row>
    <row r="77" spans="2:2">
      <c r="B77" t="s">
        <v>296</v>
      </c>
    </row>
    <row r="78" spans="2:2">
      <c r="B78" t="s">
        <v>297</v>
      </c>
    </row>
    <row r="79" spans="2:2">
      <c r="B79" t="s">
        <v>298</v>
      </c>
    </row>
    <row r="80" spans="2:2">
      <c r="B80" t="s">
        <v>299</v>
      </c>
    </row>
    <row r="81" spans="2:2">
      <c r="B81" t="s">
        <v>300</v>
      </c>
    </row>
    <row r="82" spans="2:2">
      <c r="B82" t="s">
        <v>301</v>
      </c>
    </row>
    <row r="83" spans="2:2">
      <c r="B83" t="s">
        <v>302</v>
      </c>
    </row>
    <row r="84" spans="2:2">
      <c r="B84" t="s">
        <v>303</v>
      </c>
    </row>
    <row r="85" spans="2:2">
      <c r="B85" t="s">
        <v>304</v>
      </c>
    </row>
    <row r="86" spans="2:2">
      <c r="B86" t="s">
        <v>305</v>
      </c>
    </row>
    <row r="87" spans="2:2">
      <c r="B87" t="s">
        <v>306</v>
      </c>
    </row>
    <row r="88" spans="2:2">
      <c r="B88" t="s">
        <v>307</v>
      </c>
    </row>
    <row r="89" spans="2:2">
      <c r="B89" t="s">
        <v>308</v>
      </c>
    </row>
    <row r="90" spans="2:2">
      <c r="B90" t="s">
        <v>309</v>
      </c>
    </row>
    <row r="91" spans="2:2">
      <c r="B91" t="s">
        <v>310</v>
      </c>
    </row>
    <row r="92" spans="2:2">
      <c r="B92" t="s">
        <v>311</v>
      </c>
    </row>
    <row r="93" spans="2:2">
      <c r="B93" t="s">
        <v>312</v>
      </c>
    </row>
    <row r="94" spans="2:2">
      <c r="B94" t="s">
        <v>313</v>
      </c>
    </row>
    <row r="95" spans="2:2">
      <c r="B95" t="s">
        <v>314</v>
      </c>
    </row>
    <row r="96" spans="2:2">
      <c r="B96" t="s">
        <v>315</v>
      </c>
    </row>
    <row r="97" spans="2:2">
      <c r="B97" t="s">
        <v>316</v>
      </c>
    </row>
    <row r="98" spans="2:2">
      <c r="B98" t="s">
        <v>348</v>
      </c>
    </row>
    <row r="99" spans="2:2">
      <c r="B99" t="s">
        <v>618</v>
      </c>
    </row>
    <row r="100" spans="2:2">
      <c r="B100" t="s">
        <v>619</v>
      </c>
    </row>
    <row r="101" spans="2:2">
      <c r="B101" t="s">
        <v>940</v>
      </c>
    </row>
    <row r="102" spans="2:2">
      <c r="B102" t="s">
        <v>941</v>
      </c>
    </row>
    <row r="103" spans="2:2">
      <c r="B103" t="s">
        <v>942</v>
      </c>
    </row>
    <row r="104" spans="2:2">
      <c r="B104" t="s">
        <v>943</v>
      </c>
    </row>
    <row r="105" spans="2:2">
      <c r="B105" t="s">
        <v>944</v>
      </c>
    </row>
    <row r="106" spans="2:2">
      <c r="B106" t="s">
        <v>945</v>
      </c>
    </row>
    <row r="107" spans="2:2">
      <c r="B107" t="s">
        <v>946</v>
      </c>
    </row>
    <row r="108" spans="2:2">
      <c r="B108" t="s">
        <v>947</v>
      </c>
    </row>
  </sheetData>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1">
    <tabColor theme="5" tint="0.39997558519241921"/>
  </sheetPr>
  <dimension ref="A1:G34"/>
  <sheetViews>
    <sheetView workbookViewId="0">
      <selection activeCell="J34" sqref="J34"/>
    </sheetView>
  </sheetViews>
  <sheetFormatPr defaultRowHeight="15"/>
  <cols>
    <col min="2" max="2" width="21.5703125" customWidth="1"/>
    <col min="4" max="4" width="10.42578125" bestFit="1" customWidth="1"/>
    <col min="5" max="5" width="10.7109375" bestFit="1" customWidth="1"/>
  </cols>
  <sheetData>
    <row r="1" spans="1:7" ht="18.75">
      <c r="A1" s="30" t="s">
        <v>54</v>
      </c>
      <c r="B1" s="31"/>
      <c r="C1" s="31"/>
      <c r="D1" s="31"/>
    </row>
    <row r="2" spans="1:7">
      <c r="A2" s="2"/>
      <c r="B2" s="2"/>
      <c r="C2" s="2"/>
      <c r="D2" s="2"/>
      <c r="F2" s="4" t="s">
        <v>57</v>
      </c>
      <c r="G2" s="4" t="s">
        <v>58</v>
      </c>
    </row>
    <row r="3" spans="1:7">
      <c r="A3" s="2"/>
      <c r="B3" s="2"/>
      <c r="C3" s="2"/>
      <c r="D3" s="2"/>
      <c r="F3" s="37">
        <v>3.5000000000000003E-2</v>
      </c>
      <c r="G3" s="37">
        <v>3.6</v>
      </c>
    </row>
    <row r="4" spans="1:7">
      <c r="A4" s="2"/>
      <c r="B4" s="2"/>
      <c r="C4" s="2"/>
      <c r="D4" s="2"/>
    </row>
    <row r="5" spans="1:7">
      <c r="A5" s="2"/>
      <c r="B5" s="2"/>
      <c r="C5" s="2"/>
      <c r="D5" s="2"/>
    </row>
    <row r="6" spans="1:7">
      <c r="A6" s="2"/>
      <c r="B6" s="2"/>
      <c r="C6" s="2"/>
      <c r="D6" s="2"/>
    </row>
    <row r="8" spans="1:7">
      <c r="B8" s="1" t="s">
        <v>153</v>
      </c>
      <c r="C8" s="1" t="s">
        <v>40</v>
      </c>
      <c r="D8" s="1" t="s">
        <v>55</v>
      </c>
      <c r="E8" s="1" t="s">
        <v>56</v>
      </c>
    </row>
    <row r="9" spans="1:7">
      <c r="B9" s="1">
        <v>1</v>
      </c>
      <c r="C9" s="1">
        <f>IF(ROUND(HCtoSkipTimers[[#This Row],[Equivalence (min)]]*$F$3+$G$3,0)=0,1,ROUND(HCtoSkipTimers[[#This Row],[Equivalence (min)]]*$F$3+$G$3,0))</f>
        <v>4</v>
      </c>
      <c r="D9" s="35">
        <f>C9/'Offer Simulator'!$B$3</f>
        <v>0.4</v>
      </c>
      <c r="E9" s="35">
        <f>C9/'Offer Simulator'!$B$4</f>
        <v>0.26666666666666666</v>
      </c>
    </row>
    <row r="10" spans="1:7">
      <c r="B10" s="1">
        <v>60</v>
      </c>
      <c r="C10" s="1">
        <f>IF(ROUND(HCtoSkipTimers[[#This Row],[Equivalence (min)]]*$F$3+$G$3,0)=0,1,ROUND(HCtoSkipTimers[[#This Row],[Equivalence (min)]]*$F$3+$G$3,0))</f>
        <v>6</v>
      </c>
      <c r="D10" s="35">
        <f>C10/'Offer Simulator'!$B$3</f>
        <v>0.6</v>
      </c>
      <c r="E10" s="35">
        <f>C10/'Offer Simulator'!$B$4</f>
        <v>0.4</v>
      </c>
    </row>
    <row r="11" spans="1:7">
      <c r="B11" s="1">
        <f>4*60</f>
        <v>240</v>
      </c>
      <c r="C11" s="1">
        <f>IF(ROUND(HCtoSkipTimers[[#This Row],[Equivalence (min)]]*$F$3+$G$3,0)=0,1,ROUND(HCtoSkipTimers[[#This Row],[Equivalence (min)]]*$F$3+$G$3,0))</f>
        <v>12</v>
      </c>
      <c r="D11" s="35">
        <f>C11/'Offer Simulator'!$B$3</f>
        <v>1.2</v>
      </c>
      <c r="E11" s="35">
        <f>C11/'Offer Simulator'!$B$4</f>
        <v>0.8</v>
      </c>
    </row>
    <row r="12" spans="1:7">
      <c r="B12" s="1">
        <v>480</v>
      </c>
      <c r="C12" s="6">
        <f>IF(ROUND(HCtoSkipTimers[[#This Row],[Equivalence (min)]]*$F$3+$G$3,0)=0,1,ROUND(HCtoSkipTimers[[#This Row],[Equivalence (min)]]*$F$3+$G$3,0))</f>
        <v>20</v>
      </c>
      <c r="D12" s="35">
        <f>C12/'Offer Simulator'!$B$3</f>
        <v>2</v>
      </c>
      <c r="E12" s="35">
        <f>C12/'Offer Simulator'!$B$4</f>
        <v>1.3333333333333333</v>
      </c>
    </row>
    <row r="32" spans="2:5">
      <c r="B32" s="1"/>
      <c r="C32" s="1"/>
      <c r="D32" s="35"/>
      <c r="E32" s="35"/>
    </row>
    <row r="33" spans="2:5">
      <c r="B33" s="1"/>
      <c r="C33" s="1"/>
      <c r="D33" s="35"/>
      <c r="E33" s="35"/>
    </row>
    <row r="34" spans="2:5">
      <c r="B34" s="1"/>
      <c r="C34" s="6"/>
      <c r="D34" s="35"/>
      <c r="E34" s="35"/>
    </row>
  </sheetData>
  <pageMargins left="0.7" right="0.7" top="0.75" bottom="0.75" header="0.3" footer="0.3"/>
  <pageSetup paperSize="9" orientation="portrait"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1">
    <tabColor theme="9" tint="0.39997558519241921"/>
  </sheetPr>
  <dimension ref="A1:AD114"/>
  <sheetViews>
    <sheetView topLeftCell="A79" zoomScaleNormal="100" workbookViewId="0">
      <selection activeCell="E114" sqref="E114"/>
    </sheetView>
  </sheetViews>
  <sheetFormatPr defaultRowHeight="15"/>
  <cols>
    <col min="1" max="1" width="48.5703125" bestFit="1" customWidth="1"/>
    <col min="2" max="2" width="23.140625" bestFit="1" customWidth="1"/>
    <col min="3" max="3" width="29.7109375" bestFit="1" customWidth="1"/>
    <col min="4" max="5" width="14.5703125" bestFit="1" customWidth="1"/>
    <col min="6" max="7" width="10" bestFit="1" customWidth="1"/>
    <col min="8" max="8" width="21.85546875" bestFit="1" customWidth="1"/>
    <col min="9" max="9" width="10" bestFit="1" customWidth="1"/>
    <col min="10" max="10" width="11.5703125" customWidth="1"/>
    <col min="11" max="11" width="10" bestFit="1" customWidth="1"/>
    <col min="12" max="12" width="14.85546875" customWidth="1"/>
    <col min="13" max="13" width="12" bestFit="1" customWidth="1"/>
    <col min="14" max="14" width="11" bestFit="1" customWidth="1"/>
    <col min="15" max="15" width="15.85546875" bestFit="1" customWidth="1"/>
    <col min="16" max="20" width="11" bestFit="1" customWidth="1"/>
    <col min="21" max="22" width="10" bestFit="1" customWidth="1"/>
    <col min="23" max="23" width="12" bestFit="1" customWidth="1"/>
    <col min="24" max="24" width="10" bestFit="1" customWidth="1"/>
    <col min="25" max="25" width="14.28515625" customWidth="1"/>
    <col min="26" max="26" width="10.140625" customWidth="1"/>
    <col min="27" max="27" width="11.28515625" customWidth="1"/>
    <col min="28" max="28" width="12.5703125" customWidth="1"/>
    <col min="29" max="29" width="12.42578125" customWidth="1"/>
    <col min="30" max="30" width="10.5703125" customWidth="1"/>
    <col min="31" max="130" width="6" bestFit="1" customWidth="1"/>
    <col min="131" max="144" width="7" bestFit="1" customWidth="1"/>
  </cols>
  <sheetData>
    <row r="1" spans="1:15" ht="21">
      <c r="A1" s="95" t="s">
        <v>59</v>
      </c>
      <c r="B1" s="49"/>
      <c r="C1" s="49"/>
      <c r="D1" s="49"/>
      <c r="E1" s="49"/>
      <c r="F1" s="49"/>
    </row>
    <row r="2" spans="1:15">
      <c r="A2" s="2"/>
      <c r="B2" s="2"/>
      <c r="C2" s="2"/>
      <c r="D2" s="2"/>
      <c r="E2" s="2"/>
      <c r="F2" s="2"/>
      <c r="H2" s="94" t="s">
        <v>79</v>
      </c>
      <c r="I2" s="39"/>
      <c r="J2" s="39"/>
      <c r="L2" s="74" t="s">
        <v>73</v>
      </c>
      <c r="M2" s="74" t="s">
        <v>74</v>
      </c>
      <c r="O2" s="94" t="s">
        <v>84</v>
      </c>
    </row>
    <row r="3" spans="1:15">
      <c r="A3" s="2"/>
      <c r="B3" s="2"/>
      <c r="C3" s="2"/>
      <c r="D3" s="2"/>
      <c r="E3" s="2"/>
      <c r="F3" s="2"/>
      <c r="H3" s="38" t="s">
        <v>14</v>
      </c>
      <c r="I3" s="103">
        <v>1</v>
      </c>
      <c r="J3" s="103">
        <v>10</v>
      </c>
      <c r="L3" s="40">
        <f t="array" ref="L3:M3">LINEST(I4:J4,I3:J3,TRUE,FALSE)</f>
        <v>86.111111111111114</v>
      </c>
      <c r="M3" s="40">
        <v>1513.8888888888889</v>
      </c>
      <c r="O3" s="104">
        <v>0.6</v>
      </c>
    </row>
    <row r="4" spans="1:15">
      <c r="A4" s="2"/>
      <c r="B4" s="2"/>
      <c r="C4" s="2"/>
      <c r="D4" s="2"/>
      <c r="E4" s="2"/>
      <c r="F4" s="2"/>
      <c r="H4" s="38" t="s">
        <v>15</v>
      </c>
      <c r="I4" s="103">
        <v>1600</v>
      </c>
      <c r="J4" s="103">
        <v>2375</v>
      </c>
    </row>
    <row r="5" spans="1:15">
      <c r="A5" s="2"/>
      <c r="B5" s="2"/>
      <c r="C5" s="2"/>
      <c r="D5" s="2"/>
      <c r="E5" s="2"/>
      <c r="F5" s="2"/>
    </row>
    <row r="6" spans="1:15">
      <c r="A6" s="2"/>
      <c r="C6" s="2"/>
      <c r="D6" s="2"/>
      <c r="E6" s="2"/>
      <c r="F6" s="2"/>
    </row>
    <row r="7" spans="1:15">
      <c r="A7" s="2"/>
      <c r="B7" s="2"/>
      <c r="C7" s="2"/>
      <c r="D7" s="2"/>
      <c r="E7" s="2"/>
      <c r="F7" s="2"/>
    </row>
    <row r="9" spans="1:15">
      <c r="A9" s="4" t="s">
        <v>62</v>
      </c>
      <c r="H9" s="493" t="s">
        <v>141</v>
      </c>
      <c r="I9" s="493"/>
      <c r="J9" s="493"/>
      <c r="L9" s="493" t="s">
        <v>144</v>
      </c>
      <c r="M9" s="493"/>
    </row>
    <row r="10" spans="1:15">
      <c r="A10" s="4" t="s">
        <v>37</v>
      </c>
      <c r="B10" s="4" t="s">
        <v>38</v>
      </c>
      <c r="C10" s="46" t="s">
        <v>78</v>
      </c>
      <c r="D10" s="46" t="s">
        <v>83</v>
      </c>
      <c r="E10" s="46" t="s">
        <v>82</v>
      </c>
      <c r="G10" t="s">
        <v>145</v>
      </c>
      <c r="H10" s="46" t="s">
        <v>142</v>
      </c>
      <c r="I10" s="46" t="s">
        <v>140</v>
      </c>
      <c r="J10" s="46" t="s">
        <v>143</v>
      </c>
      <c r="L10" s="46" t="s">
        <v>142</v>
      </c>
      <c r="M10" s="46" t="s">
        <v>140</v>
      </c>
    </row>
    <row r="11" spans="1:15">
      <c r="A11" s="9">
        <v>1</v>
      </c>
      <c r="B11" s="41">
        <v>8</v>
      </c>
      <c r="C11" s="75">
        <f>A11*$L$3+$M$3</f>
        <v>1600</v>
      </c>
      <c r="D11" s="105">
        <v>1100</v>
      </c>
      <c r="E11" s="75">
        <f>IF(ISNUMBER(D11),D11*'Run - Duration'!C7,C11*'Run - Duration'!C7)</f>
        <v>3300.0000000000005</v>
      </c>
      <c r="H11" s="111">
        <v>6</v>
      </c>
      <c r="I11" s="113">
        <f ca="1">H74</f>
        <v>14192</v>
      </c>
      <c r="J11" s="112">
        <f ca="1">ROUND(I11/H11,0)</f>
        <v>2365</v>
      </c>
      <c r="L11" s="106">
        <v>4</v>
      </c>
      <c r="M11" s="112">
        <f ca="1">J11*L11</f>
        <v>9460</v>
      </c>
    </row>
    <row r="12" spans="1:15">
      <c r="A12" s="8">
        <v>2</v>
      </c>
      <c r="B12" s="42">
        <v>10</v>
      </c>
      <c r="C12" s="75">
        <f t="shared" ref="C12:C19" si="0">A12*$L$3+$M$3</f>
        <v>1686.1111111111111</v>
      </c>
      <c r="D12" s="105">
        <v>2200</v>
      </c>
      <c r="E12" s="75">
        <f>IF(ISNUMBER(D12),D12*'Run - Duration'!C8,C12*'Run - Duration'!C8)</f>
        <v>7800.0000000000009</v>
      </c>
    </row>
    <row r="13" spans="1:15">
      <c r="A13" s="8">
        <v>3</v>
      </c>
      <c r="B13" s="42">
        <v>10</v>
      </c>
      <c r="C13" s="75">
        <f t="shared" si="0"/>
        <v>1772.2222222222222</v>
      </c>
      <c r="D13" s="105">
        <v>2700</v>
      </c>
      <c r="E13" s="75">
        <f>IF(ISNUMBER(D13),D13*'Run - Duration'!C9,C13*'Run - Duration'!C9)</f>
        <v>11045.454545454548</v>
      </c>
    </row>
    <row r="14" spans="1:15">
      <c r="A14" s="16">
        <v>4</v>
      </c>
      <c r="B14" s="43">
        <v>10</v>
      </c>
      <c r="C14" s="75">
        <f t="shared" si="0"/>
        <v>1858.3333333333335</v>
      </c>
      <c r="D14" s="105">
        <v>3200</v>
      </c>
      <c r="E14" s="75">
        <f>IF(ISNUMBER(D14),D14*'Run - Duration'!C10,C14*'Run - Duration'!C10)</f>
        <v>14836.363636363638</v>
      </c>
    </row>
    <row r="15" spans="1:15">
      <c r="A15" s="16">
        <v>5</v>
      </c>
      <c r="B15" s="43">
        <v>15</v>
      </c>
      <c r="C15" s="75">
        <f t="shared" si="0"/>
        <v>1944.4444444444443</v>
      </c>
      <c r="D15" s="105">
        <v>4000</v>
      </c>
      <c r="E15" s="75">
        <f>IF(ISNUMBER(D15),D15*'Run - Duration'!C11,C15*'Run - Duration'!C11)</f>
        <v>20727.272727272728</v>
      </c>
    </row>
    <row r="16" spans="1:15">
      <c r="A16" s="16">
        <v>6</v>
      </c>
      <c r="B16" s="43">
        <v>15</v>
      </c>
      <c r="C16" s="75">
        <f t="shared" si="0"/>
        <v>2030.5555555555557</v>
      </c>
      <c r="D16" s="105">
        <v>5200</v>
      </c>
      <c r="E16" s="75">
        <f>IF(ISNUMBER(D16),D16*'Run - Duration'!C12,C16*'Run - Duration'!C12)</f>
        <v>29781.818181818184</v>
      </c>
    </row>
    <row r="17" spans="1:25">
      <c r="A17" s="14">
        <v>7</v>
      </c>
      <c r="B17" s="44">
        <v>15</v>
      </c>
      <c r="C17" s="75">
        <f t="shared" si="0"/>
        <v>2116.666666666667</v>
      </c>
      <c r="D17" s="105">
        <v>6000</v>
      </c>
      <c r="E17" s="75">
        <f>IF(ISNUMBER(D17),D17*'Run - Duration'!C13,C17*'Run - Duration'!C13)</f>
        <v>37636.36363636364</v>
      </c>
    </row>
    <row r="18" spans="1:25">
      <c r="A18" s="14">
        <v>8</v>
      </c>
      <c r="B18" s="44">
        <v>20</v>
      </c>
      <c r="C18" s="75">
        <f t="shared" si="0"/>
        <v>2202.7777777777778</v>
      </c>
      <c r="D18" s="105">
        <v>8000</v>
      </c>
      <c r="E18" s="75">
        <f>IF(ISNUMBER(D18),D18*'Run - Duration'!C14,C18*'Run - Duration'!C14)</f>
        <v>54545.454545454544</v>
      </c>
    </row>
    <row r="19" spans="1:25">
      <c r="A19" s="14">
        <v>9</v>
      </c>
      <c r="B19" s="44">
        <v>20</v>
      </c>
      <c r="C19" s="75">
        <f t="shared" si="0"/>
        <v>2288.8888888888887</v>
      </c>
      <c r="D19" s="105">
        <v>8000</v>
      </c>
      <c r="E19" s="75">
        <f>IF(ISNUMBER(D19),D19*'Run - Duration'!C15,C19*'Run - Duration'!C15)</f>
        <v>58909.090909090904</v>
      </c>
    </row>
    <row r="20" spans="1:25">
      <c r="A20" s="17">
        <v>10</v>
      </c>
      <c r="B20" s="45">
        <v>20</v>
      </c>
      <c r="C20" s="75">
        <f>A20*$L$3+$M$3</f>
        <v>2375</v>
      </c>
      <c r="D20" s="105">
        <v>10000</v>
      </c>
      <c r="E20" s="75">
        <f>IF(ISNUMBER(D20),D20*'Run - Duration'!C16,C20*'Run - Duration'!C16)</f>
        <v>79090.909090909088</v>
      </c>
    </row>
    <row r="21" spans="1:25">
      <c r="A21" s="17">
        <v>11</v>
      </c>
      <c r="B21" s="45">
        <v>20</v>
      </c>
      <c r="C21" s="75">
        <f t="shared" ref="C21:C23" si="1">A21*$L$3+$M$3</f>
        <v>2461.1111111111113</v>
      </c>
      <c r="D21" s="105">
        <v>10000</v>
      </c>
      <c r="E21" s="75">
        <f>IF(ISNUMBER(D21),D21*'Run - Duration'!C17,C21*'Run - Duration'!C17)</f>
        <v>84545.454545454544</v>
      </c>
    </row>
    <row r="22" spans="1:25">
      <c r="A22" s="17">
        <v>12</v>
      </c>
      <c r="B22" s="45">
        <v>20</v>
      </c>
      <c r="C22" s="75">
        <f t="shared" si="1"/>
        <v>2547.2222222222226</v>
      </c>
      <c r="D22" s="105">
        <v>10000</v>
      </c>
      <c r="E22" s="75">
        <f>IF(ISNUMBER(D22),D22*'Run - Duration'!C18,C22*'Run - Duration'!C18)</f>
        <v>90000</v>
      </c>
    </row>
    <row r="23" spans="1:25">
      <c r="A23" s="108">
        <v>13</v>
      </c>
      <c r="B23" s="109">
        <v>20</v>
      </c>
      <c r="C23" s="75">
        <f t="shared" si="1"/>
        <v>2633.3333333333335</v>
      </c>
      <c r="D23" s="105">
        <v>12000</v>
      </c>
      <c r="E23" s="75">
        <f>IF(ISNUMBER(D23),D23*'Run - Duration'!C19,C23*'Run - Duration'!C19)</f>
        <v>114545.45454545454</v>
      </c>
    </row>
    <row r="24" spans="1:25">
      <c r="A24" s="108">
        <v>14</v>
      </c>
      <c r="B24" s="109">
        <v>20</v>
      </c>
      <c r="C24" s="75">
        <f>A24*$L$3+$M$3</f>
        <v>2719.4444444444443</v>
      </c>
      <c r="D24" s="105">
        <v>15000</v>
      </c>
      <c r="E24" s="75">
        <f>IF(ISNUMBER(D24),D24*'Run - Duration'!C20,C24*'Run - Duration'!C20)</f>
        <v>151363.63636363635</v>
      </c>
    </row>
    <row r="25" spans="1:25">
      <c r="A25" s="108">
        <v>15</v>
      </c>
      <c r="B25" s="109">
        <v>20</v>
      </c>
      <c r="C25" s="75">
        <f>A25*$L$3+$M$3</f>
        <v>2805.5555555555557</v>
      </c>
      <c r="D25" s="105">
        <v>18000</v>
      </c>
      <c r="E25" s="75">
        <f>IF(ISNUMBER(D25),D25*'Run - Duration'!C21,C25*'Run - Duration'!C21)</f>
        <v>191454.54545454547</v>
      </c>
    </row>
    <row r="26" spans="1:25">
      <c r="A26" s="108">
        <v>16</v>
      </c>
      <c r="B26" s="109">
        <v>20</v>
      </c>
      <c r="C26" s="75">
        <f>A26*$L$3+$M$3</f>
        <v>2891.666666666667</v>
      </c>
      <c r="D26" s="105">
        <v>22000</v>
      </c>
      <c r="E26" s="75">
        <f>IF(ISNUMBER(D26),D26*'Run - Duration'!C22,C26*'Run - Duration'!C22)</f>
        <v>246000</v>
      </c>
    </row>
    <row r="27" spans="1:25">
      <c r="A27" s="108">
        <v>17</v>
      </c>
      <c r="B27" s="109">
        <v>20</v>
      </c>
      <c r="C27" s="75">
        <f>A27*$L$3+$M$3</f>
        <v>2977.7777777777778</v>
      </c>
      <c r="D27" s="105">
        <v>23000</v>
      </c>
      <c r="E27" s="75">
        <f>IF(ISNUMBER(D27),D27*'Run - Duration'!C23,C27*'Run - Duration'!C23)</f>
        <v>269727.27272727271</v>
      </c>
    </row>
    <row r="28" spans="1:25">
      <c r="A28" s="108">
        <v>18</v>
      </c>
      <c r="B28" s="109">
        <v>25</v>
      </c>
      <c r="C28" s="75">
        <f>A28*$L$3+$M$3</f>
        <v>3063.8888888888887</v>
      </c>
      <c r="D28" s="105">
        <v>25000</v>
      </c>
      <c r="E28" s="75">
        <f>IF(ISNUMBER(D28),D28*'Run - Duration'!C24,C28*'Run - Duration'!C24)</f>
        <v>306818.18181818177</v>
      </c>
    </row>
    <row r="30" spans="1:25" ht="18.75">
      <c r="A30" s="96" t="s">
        <v>99</v>
      </c>
      <c r="B30" s="97"/>
      <c r="C30" s="97"/>
      <c r="D30" t="s">
        <v>147</v>
      </c>
    </row>
    <row r="31" spans="1:25">
      <c r="A31" s="1"/>
      <c r="B31" s="1"/>
      <c r="C31" s="82" t="s">
        <v>70</v>
      </c>
      <c r="D31" s="82" t="s">
        <v>146</v>
      </c>
      <c r="E31" s="1"/>
      <c r="F31" s="1"/>
      <c r="G31" s="1"/>
      <c r="H31" s="1"/>
      <c r="I31" s="1"/>
      <c r="J31" s="1"/>
      <c r="K31" s="1"/>
      <c r="L31" s="1"/>
      <c r="M31" s="1"/>
      <c r="N31" s="1"/>
      <c r="O31" s="1"/>
      <c r="P31" s="1"/>
      <c r="Q31" s="1"/>
      <c r="R31" s="1"/>
      <c r="S31" s="1"/>
      <c r="T31" s="1"/>
      <c r="U31" s="1"/>
      <c r="V31" s="1"/>
      <c r="W31" s="1"/>
      <c r="X31" s="1"/>
      <c r="Y31" s="1"/>
    </row>
    <row r="32" spans="1:25">
      <c r="A32" s="1"/>
      <c r="B32" s="1"/>
      <c r="C32" s="92">
        <v>4000</v>
      </c>
      <c r="D32" s="21">
        <v>471</v>
      </c>
      <c r="E32" s="1"/>
      <c r="F32" s="1"/>
      <c r="G32" s="1"/>
      <c r="H32" s="1"/>
      <c r="I32" s="1"/>
      <c r="J32" s="1"/>
      <c r="K32" s="1"/>
      <c r="L32" s="1"/>
      <c r="M32" s="1"/>
      <c r="N32" s="1"/>
      <c r="O32" s="1"/>
      <c r="P32" s="1"/>
      <c r="Q32" s="1"/>
      <c r="R32" s="1"/>
      <c r="S32" s="1"/>
      <c r="T32" s="1"/>
      <c r="U32" s="1"/>
      <c r="V32" s="1"/>
      <c r="W32" s="1"/>
      <c r="X32" s="1"/>
      <c r="Y32" s="1"/>
    </row>
    <row r="33" spans="1:30">
      <c r="A33" s="1"/>
      <c r="B33" s="1"/>
      <c r="C33" s="98">
        <v>1.2</v>
      </c>
      <c r="D33" s="1"/>
      <c r="E33" s="1"/>
      <c r="F33" s="1"/>
      <c r="G33" s="1"/>
      <c r="H33" s="1"/>
      <c r="I33" s="1"/>
      <c r="J33" s="1"/>
      <c r="K33" s="1"/>
      <c r="L33" s="1"/>
      <c r="M33" s="1"/>
      <c r="N33" s="1"/>
      <c r="O33" s="1"/>
      <c r="P33" s="1"/>
      <c r="Q33" s="1"/>
      <c r="R33" s="1"/>
      <c r="S33" s="1"/>
      <c r="T33" s="1"/>
      <c r="U33" s="1"/>
      <c r="V33" s="1"/>
      <c r="W33" s="1"/>
      <c r="X33" s="1"/>
      <c r="Y33" s="1"/>
    </row>
    <row r="34" spans="1:30">
      <c r="A34" s="82" t="s">
        <v>65</v>
      </c>
      <c r="B34" s="82" t="s">
        <v>66</v>
      </c>
      <c r="C34" s="82" t="s">
        <v>67</v>
      </c>
      <c r="D34" s="82" t="s">
        <v>68</v>
      </c>
      <c r="E34" s="82" t="s">
        <v>69</v>
      </c>
      <c r="F34" s="82">
        <v>1</v>
      </c>
      <c r="G34" s="82">
        <v>2</v>
      </c>
      <c r="H34" s="82">
        <v>3</v>
      </c>
      <c r="I34" s="82">
        <v>4</v>
      </c>
      <c r="J34" s="82">
        <v>5</v>
      </c>
      <c r="K34" s="82">
        <v>6</v>
      </c>
      <c r="L34" s="82">
        <v>7</v>
      </c>
      <c r="M34" s="82">
        <v>8</v>
      </c>
      <c r="N34" s="82">
        <v>9</v>
      </c>
      <c r="O34" s="82">
        <v>10</v>
      </c>
      <c r="P34" s="82">
        <v>11</v>
      </c>
      <c r="Q34" s="82">
        <v>12</v>
      </c>
      <c r="R34" s="82">
        <v>13</v>
      </c>
      <c r="S34" s="82">
        <v>14</v>
      </c>
      <c r="T34" s="82">
        <v>15</v>
      </c>
      <c r="U34" s="82">
        <v>16</v>
      </c>
      <c r="V34" s="82">
        <v>17</v>
      </c>
      <c r="W34" s="82">
        <v>18</v>
      </c>
      <c r="X34" s="82">
        <v>19</v>
      </c>
      <c r="Y34" s="82">
        <v>20</v>
      </c>
      <c r="Z34" s="82">
        <v>21</v>
      </c>
      <c r="AA34" s="82">
        <v>22</v>
      </c>
      <c r="AB34" s="82">
        <v>23</v>
      </c>
      <c r="AC34" s="82">
        <v>24</v>
      </c>
    </row>
    <row r="35" spans="1:30">
      <c r="A35" s="21">
        <v>1</v>
      </c>
      <c r="B35" s="21">
        <v>0</v>
      </c>
      <c r="C35" s="21">
        <f>ROUND(IF(B35=0,0,$C$32*POWER(A35,$C$33)),0)</f>
        <v>0</v>
      </c>
      <c r="D35" s="21"/>
      <c r="E35" s="21"/>
      <c r="F35" s="1" t="b">
        <f t="shared" ref="F35:AC35" si="2">F$34&lt;=MAX($B35:$B36)</f>
        <v>1</v>
      </c>
      <c r="G35" s="1" t="b">
        <f t="shared" si="2"/>
        <v>1</v>
      </c>
      <c r="H35" s="1" t="b">
        <f t="shared" si="2"/>
        <v>1</v>
      </c>
      <c r="I35" s="1" t="b">
        <f t="shared" si="2"/>
        <v>1</v>
      </c>
      <c r="J35" s="1" t="b">
        <f t="shared" si="2"/>
        <v>1</v>
      </c>
      <c r="K35" s="1" t="b">
        <f t="shared" si="2"/>
        <v>1</v>
      </c>
      <c r="L35" s="1" t="b">
        <f t="shared" si="2"/>
        <v>1</v>
      </c>
      <c r="M35" s="1" t="b">
        <f t="shared" si="2"/>
        <v>0</v>
      </c>
      <c r="N35" s="1" t="b">
        <f t="shared" si="2"/>
        <v>0</v>
      </c>
      <c r="O35" s="1" t="b">
        <f t="shared" si="2"/>
        <v>0</v>
      </c>
      <c r="P35" s="1" t="b">
        <f t="shared" si="2"/>
        <v>0</v>
      </c>
      <c r="Q35" s="1" t="b">
        <f t="shared" si="2"/>
        <v>0</v>
      </c>
      <c r="R35" s="1" t="b">
        <f t="shared" si="2"/>
        <v>0</v>
      </c>
      <c r="S35" s="1" t="b">
        <f t="shared" si="2"/>
        <v>0</v>
      </c>
      <c r="T35" s="1" t="b">
        <f t="shared" si="2"/>
        <v>0</v>
      </c>
      <c r="U35" s="1" t="b">
        <f t="shared" si="2"/>
        <v>0</v>
      </c>
      <c r="V35" s="1" t="b">
        <f t="shared" si="2"/>
        <v>0</v>
      </c>
      <c r="W35" s="1" t="b">
        <f t="shared" si="2"/>
        <v>0</v>
      </c>
      <c r="X35" s="1" t="b">
        <f t="shared" si="2"/>
        <v>0</v>
      </c>
      <c r="Y35" s="1" t="b">
        <f t="shared" si="2"/>
        <v>0</v>
      </c>
      <c r="Z35" s="1" t="b">
        <f t="shared" si="2"/>
        <v>0</v>
      </c>
      <c r="AA35" s="1" t="b">
        <f t="shared" si="2"/>
        <v>0</v>
      </c>
      <c r="AB35" s="1" t="b">
        <f t="shared" si="2"/>
        <v>0</v>
      </c>
      <c r="AC35" s="1" t="b">
        <f t="shared" si="2"/>
        <v>0</v>
      </c>
      <c r="AD35" s="1"/>
    </row>
    <row r="36" spans="1:30">
      <c r="A36" s="83">
        <v>1</v>
      </c>
      <c r="B36" s="83">
        <v>7</v>
      </c>
      <c r="C36" s="83">
        <f>ROUND(IF(B36=0,0,$C$32*POWER(A36,$C$33)),0)</f>
        <v>4000</v>
      </c>
      <c r="D36" s="83">
        <f t="array" ref="D36:E36">LINEST(C35:C36,B35:B36,FALSE,FALSE)</f>
        <v>571.42857142857144</v>
      </c>
      <c r="E36" s="83">
        <v>0</v>
      </c>
      <c r="F36" s="34">
        <f>IF(F35,$D$36*F34+$E$36,"")</f>
        <v>571.42857142857144</v>
      </c>
      <c r="G36" s="34">
        <f t="shared" ref="G36:Y36" si="3">IF(G35,$D$36*G34+$E$36,"")</f>
        <v>1142.8571428571429</v>
      </c>
      <c r="H36" s="34">
        <f t="shared" si="3"/>
        <v>1714.2857142857142</v>
      </c>
      <c r="I36" s="34">
        <f t="shared" si="3"/>
        <v>2285.7142857142858</v>
      </c>
      <c r="J36" s="34">
        <f>IF(J35,$D$32*J34+$E$36,"")</f>
        <v>2355</v>
      </c>
      <c r="K36" s="34">
        <f>IF(K35,$D$32*K34+$E$36,"")</f>
        <v>2826</v>
      </c>
      <c r="L36" s="34">
        <f>IF(L35,$D$32*L34+$E$36,"")</f>
        <v>3297</v>
      </c>
      <c r="M36" s="34" t="str">
        <f t="shared" si="3"/>
        <v/>
      </c>
      <c r="N36" s="34" t="str">
        <f t="shared" si="3"/>
        <v/>
      </c>
      <c r="O36" s="34" t="str">
        <f t="shared" si="3"/>
        <v/>
      </c>
      <c r="P36" s="34" t="str">
        <f t="shared" si="3"/>
        <v/>
      </c>
      <c r="Q36" s="34" t="str">
        <f t="shared" si="3"/>
        <v/>
      </c>
      <c r="R36" s="34" t="str">
        <f t="shared" si="3"/>
        <v/>
      </c>
      <c r="S36" s="34" t="str">
        <f t="shared" si="3"/>
        <v/>
      </c>
      <c r="T36" s="34" t="str">
        <f t="shared" si="3"/>
        <v/>
      </c>
      <c r="U36" s="34" t="str">
        <f t="shared" si="3"/>
        <v/>
      </c>
      <c r="V36" s="34" t="str">
        <f t="shared" si="3"/>
        <v/>
      </c>
      <c r="W36" s="34" t="str">
        <f t="shared" si="3"/>
        <v/>
      </c>
      <c r="X36" s="34" t="str">
        <f t="shared" si="3"/>
        <v/>
      </c>
      <c r="Y36" s="34" t="str">
        <f t="shared" si="3"/>
        <v/>
      </c>
    </row>
    <row r="37" spans="1:30">
      <c r="A37" s="84">
        <v>2</v>
      </c>
      <c r="B37" s="84">
        <v>0</v>
      </c>
      <c r="C37" s="84">
        <f t="shared" ref="C37:C53" si="4">ROUND(IF(B37=0,0,$C$32*POWER(A37,$C$33)),0)</f>
        <v>0</v>
      </c>
      <c r="D37" s="84"/>
      <c r="E37" s="84"/>
      <c r="F37" s="1" t="b">
        <f>F$34&lt;=MAX($B37:$B38)</f>
        <v>1</v>
      </c>
      <c r="G37" s="1" t="b">
        <f t="shared" ref="G37:AC37" si="5">G$34&lt;=MAX($B37:$B38)</f>
        <v>1</v>
      </c>
      <c r="H37" s="1" t="b">
        <f t="shared" si="5"/>
        <v>1</v>
      </c>
      <c r="I37" s="1" t="b">
        <f t="shared" si="5"/>
        <v>1</v>
      </c>
      <c r="J37" s="1" t="b">
        <f t="shared" si="5"/>
        <v>1</v>
      </c>
      <c r="K37" s="1" t="b">
        <f t="shared" si="5"/>
        <v>1</v>
      </c>
      <c r="L37" s="1" t="b">
        <f t="shared" si="5"/>
        <v>1</v>
      </c>
      <c r="M37" s="1" t="b">
        <f t="shared" si="5"/>
        <v>1</v>
      </c>
      <c r="N37" s="1" t="b">
        <f t="shared" si="5"/>
        <v>1</v>
      </c>
      <c r="O37" s="1" t="b">
        <f t="shared" si="5"/>
        <v>0</v>
      </c>
      <c r="P37" s="1" t="b">
        <f t="shared" si="5"/>
        <v>0</v>
      </c>
      <c r="Q37" s="1" t="b">
        <f t="shared" si="5"/>
        <v>0</v>
      </c>
      <c r="R37" s="1" t="b">
        <f t="shared" si="5"/>
        <v>0</v>
      </c>
      <c r="S37" s="1" t="b">
        <f t="shared" si="5"/>
        <v>0</v>
      </c>
      <c r="T37" s="1" t="b">
        <f t="shared" si="5"/>
        <v>0</v>
      </c>
      <c r="U37" s="1" t="b">
        <f t="shared" si="5"/>
        <v>0</v>
      </c>
      <c r="V37" s="1" t="b">
        <f t="shared" si="5"/>
        <v>0</v>
      </c>
      <c r="W37" s="1" t="b">
        <f t="shared" si="5"/>
        <v>0</v>
      </c>
      <c r="X37" s="1" t="b">
        <f t="shared" si="5"/>
        <v>0</v>
      </c>
      <c r="Y37" s="1" t="b">
        <f t="shared" si="5"/>
        <v>0</v>
      </c>
      <c r="Z37" s="1" t="b">
        <f t="shared" si="5"/>
        <v>0</v>
      </c>
      <c r="AA37" s="1" t="b">
        <f t="shared" si="5"/>
        <v>0</v>
      </c>
      <c r="AB37" s="1" t="b">
        <f t="shared" si="5"/>
        <v>0</v>
      </c>
      <c r="AC37" s="1" t="b">
        <f t="shared" si="5"/>
        <v>0</v>
      </c>
      <c r="AD37" s="1"/>
    </row>
    <row r="38" spans="1:30">
      <c r="A38" s="85">
        <v>2</v>
      </c>
      <c r="B38" s="85">
        <v>9</v>
      </c>
      <c r="C38" s="85">
        <f t="shared" si="4"/>
        <v>9190</v>
      </c>
      <c r="D38" s="85">
        <f t="array" ref="D38:E38">LINEST(C37:C38,B37:B38,FALSE,FALSE)</f>
        <v>1021.1111111111111</v>
      </c>
      <c r="E38" s="85">
        <v>0</v>
      </c>
      <c r="F38" s="34">
        <f>IF(F37,$D$38*F34+$E$38,"")</f>
        <v>1021.1111111111111</v>
      </c>
      <c r="G38" s="34">
        <f>IF(G37,$D$38*G34+$E$38,"")</f>
        <v>2042.2222222222222</v>
      </c>
      <c r="H38" s="34">
        <f t="shared" ref="H38:Y38" si="6">IF(H37,$D$38*H34+$E$38,"")</f>
        <v>3063.333333333333</v>
      </c>
      <c r="I38" s="34">
        <f t="shared" si="6"/>
        <v>4084.4444444444443</v>
      </c>
      <c r="J38" s="34">
        <f t="shared" si="6"/>
        <v>5105.5555555555557</v>
      </c>
      <c r="K38" s="34">
        <f t="shared" si="6"/>
        <v>6126.6666666666661</v>
      </c>
      <c r="L38" s="34">
        <f t="shared" si="6"/>
        <v>7147.7777777777774</v>
      </c>
      <c r="M38" s="34">
        <f t="shared" si="6"/>
        <v>8168.8888888888887</v>
      </c>
      <c r="N38" s="34">
        <f t="shared" si="6"/>
        <v>9190</v>
      </c>
      <c r="O38" s="34" t="str">
        <f t="shared" si="6"/>
        <v/>
      </c>
      <c r="P38" s="34" t="str">
        <f t="shared" si="6"/>
        <v/>
      </c>
      <c r="Q38" s="34" t="str">
        <f t="shared" si="6"/>
        <v/>
      </c>
      <c r="R38" s="34" t="str">
        <f t="shared" si="6"/>
        <v/>
      </c>
      <c r="S38" s="34" t="str">
        <f t="shared" si="6"/>
        <v/>
      </c>
      <c r="T38" s="34" t="str">
        <f t="shared" si="6"/>
        <v/>
      </c>
      <c r="U38" s="34" t="str">
        <f t="shared" si="6"/>
        <v/>
      </c>
      <c r="V38" s="34" t="str">
        <f t="shared" si="6"/>
        <v/>
      </c>
      <c r="W38" s="34" t="str">
        <f t="shared" si="6"/>
        <v/>
      </c>
      <c r="X38" s="34" t="str">
        <f t="shared" si="6"/>
        <v/>
      </c>
      <c r="Y38" s="34" t="str">
        <f t="shared" si="6"/>
        <v/>
      </c>
    </row>
    <row r="39" spans="1:30">
      <c r="A39" s="84">
        <v>3</v>
      </c>
      <c r="B39" s="84">
        <v>0</v>
      </c>
      <c r="C39" s="84">
        <f t="shared" si="4"/>
        <v>0</v>
      </c>
      <c r="D39" s="84"/>
      <c r="E39" s="84"/>
      <c r="F39" s="1" t="b">
        <f>F$34&lt;=MAX($B39:$B40)</f>
        <v>1</v>
      </c>
      <c r="G39" s="1" t="b">
        <f t="shared" ref="G39:AC39" si="7">G$34&lt;=MAX($B39:$B40)</f>
        <v>1</v>
      </c>
      <c r="H39" s="1" t="b">
        <f t="shared" si="7"/>
        <v>1</v>
      </c>
      <c r="I39" s="1" t="b">
        <f t="shared" si="7"/>
        <v>1</v>
      </c>
      <c r="J39" s="1" t="b">
        <f t="shared" si="7"/>
        <v>1</v>
      </c>
      <c r="K39" s="1" t="b">
        <f t="shared" si="7"/>
        <v>1</v>
      </c>
      <c r="L39" s="1" t="b">
        <f t="shared" si="7"/>
        <v>1</v>
      </c>
      <c r="M39" s="1" t="b">
        <f t="shared" si="7"/>
        <v>1</v>
      </c>
      <c r="N39" s="1" t="b">
        <f t="shared" si="7"/>
        <v>1</v>
      </c>
      <c r="O39" s="1" t="b">
        <f t="shared" si="7"/>
        <v>0</v>
      </c>
      <c r="P39" s="1" t="b">
        <f t="shared" si="7"/>
        <v>0</v>
      </c>
      <c r="Q39" s="1" t="b">
        <f t="shared" si="7"/>
        <v>0</v>
      </c>
      <c r="R39" s="1" t="b">
        <f t="shared" si="7"/>
        <v>0</v>
      </c>
      <c r="S39" s="1" t="b">
        <f t="shared" si="7"/>
        <v>0</v>
      </c>
      <c r="T39" s="1" t="b">
        <f t="shared" si="7"/>
        <v>0</v>
      </c>
      <c r="U39" s="1" t="b">
        <f t="shared" si="7"/>
        <v>0</v>
      </c>
      <c r="V39" s="1" t="b">
        <f t="shared" si="7"/>
        <v>0</v>
      </c>
      <c r="W39" s="1" t="b">
        <f t="shared" si="7"/>
        <v>0</v>
      </c>
      <c r="X39" s="1" t="b">
        <f t="shared" si="7"/>
        <v>0</v>
      </c>
      <c r="Y39" s="1" t="b">
        <f t="shared" si="7"/>
        <v>0</v>
      </c>
      <c r="Z39" s="1" t="b">
        <f t="shared" si="7"/>
        <v>0</v>
      </c>
      <c r="AA39" s="1" t="b">
        <f t="shared" si="7"/>
        <v>0</v>
      </c>
      <c r="AB39" s="1" t="b">
        <f t="shared" si="7"/>
        <v>0</v>
      </c>
      <c r="AC39" s="1" t="b">
        <f t="shared" si="7"/>
        <v>0</v>
      </c>
      <c r="AD39" s="1"/>
    </row>
    <row r="40" spans="1:30">
      <c r="A40" s="85">
        <v>3</v>
      </c>
      <c r="B40" s="85">
        <v>9</v>
      </c>
      <c r="C40" s="85">
        <f t="shared" si="4"/>
        <v>14949</v>
      </c>
      <c r="D40" s="85">
        <f t="array" ref="D40:E40">LINEST(C39:C40,B39:B40,FALSE,FALSE)</f>
        <v>1661</v>
      </c>
      <c r="E40" s="85">
        <v>0</v>
      </c>
      <c r="F40" s="34">
        <f>IF(F39,$D$40*F34+$E$40,"")</f>
        <v>1661</v>
      </c>
      <c r="G40" s="34">
        <f t="shared" ref="G40:Y40" si="8">IF(G39,$D$40*G34+$E$40,"")</f>
        <v>3322</v>
      </c>
      <c r="H40" s="34">
        <f t="shared" si="8"/>
        <v>4983</v>
      </c>
      <c r="I40" s="34">
        <f t="shared" si="8"/>
        <v>6644</v>
      </c>
      <c r="J40" s="34">
        <f t="shared" si="8"/>
        <v>8305</v>
      </c>
      <c r="K40" s="34">
        <f t="shared" si="8"/>
        <v>9966</v>
      </c>
      <c r="L40" s="34">
        <f t="shared" si="8"/>
        <v>11627</v>
      </c>
      <c r="M40" s="34">
        <f t="shared" si="8"/>
        <v>13288</v>
      </c>
      <c r="N40" s="34">
        <f t="shared" si="8"/>
        <v>14949</v>
      </c>
      <c r="O40" s="34" t="str">
        <f t="shared" si="8"/>
        <v/>
      </c>
      <c r="P40" s="34" t="str">
        <f t="shared" si="8"/>
        <v/>
      </c>
      <c r="Q40" s="34" t="str">
        <f t="shared" si="8"/>
        <v/>
      </c>
      <c r="R40" s="34" t="str">
        <f t="shared" si="8"/>
        <v/>
      </c>
      <c r="S40" s="34" t="str">
        <f t="shared" si="8"/>
        <v/>
      </c>
      <c r="T40" s="34" t="str">
        <f t="shared" si="8"/>
        <v/>
      </c>
      <c r="U40" s="34" t="str">
        <f t="shared" si="8"/>
        <v/>
      </c>
      <c r="V40" s="34" t="str">
        <f t="shared" si="8"/>
        <v/>
      </c>
      <c r="W40" s="34" t="str">
        <f t="shared" si="8"/>
        <v/>
      </c>
      <c r="X40" s="34" t="str">
        <f t="shared" si="8"/>
        <v/>
      </c>
      <c r="Y40" s="34" t="str">
        <f t="shared" si="8"/>
        <v/>
      </c>
    </row>
    <row r="41" spans="1:30">
      <c r="A41" s="86">
        <v>4</v>
      </c>
      <c r="B41" s="86">
        <v>0</v>
      </c>
      <c r="C41" s="86">
        <f t="shared" si="4"/>
        <v>0</v>
      </c>
      <c r="D41" s="86"/>
      <c r="E41" s="86"/>
      <c r="F41" s="1" t="b">
        <f>F$34&lt;=MAX($B41:$B42)</f>
        <v>1</v>
      </c>
      <c r="G41" s="1" t="b">
        <f t="shared" ref="G41:AC41" si="9">G$34&lt;=MAX($B41:$B42)</f>
        <v>1</v>
      </c>
      <c r="H41" s="1" t="b">
        <f t="shared" si="9"/>
        <v>1</v>
      </c>
      <c r="I41" s="1" t="b">
        <f t="shared" si="9"/>
        <v>1</v>
      </c>
      <c r="J41" s="1" t="b">
        <f t="shared" si="9"/>
        <v>1</v>
      </c>
      <c r="K41" s="1" t="b">
        <f t="shared" si="9"/>
        <v>1</v>
      </c>
      <c r="L41" s="1" t="b">
        <f t="shared" si="9"/>
        <v>1</v>
      </c>
      <c r="M41" s="1" t="b">
        <f t="shared" si="9"/>
        <v>1</v>
      </c>
      <c r="N41" s="1" t="b">
        <f t="shared" si="9"/>
        <v>1</v>
      </c>
      <c r="O41" s="1" t="b">
        <f t="shared" si="9"/>
        <v>0</v>
      </c>
      <c r="P41" s="1" t="b">
        <f t="shared" si="9"/>
        <v>0</v>
      </c>
      <c r="Q41" s="1" t="b">
        <f t="shared" si="9"/>
        <v>0</v>
      </c>
      <c r="R41" s="1" t="b">
        <f t="shared" si="9"/>
        <v>0</v>
      </c>
      <c r="S41" s="1" t="b">
        <f t="shared" si="9"/>
        <v>0</v>
      </c>
      <c r="T41" s="1" t="b">
        <f t="shared" si="9"/>
        <v>0</v>
      </c>
      <c r="U41" s="1" t="b">
        <f t="shared" si="9"/>
        <v>0</v>
      </c>
      <c r="V41" s="1" t="b">
        <f t="shared" si="9"/>
        <v>0</v>
      </c>
      <c r="W41" s="1" t="b">
        <f t="shared" si="9"/>
        <v>0</v>
      </c>
      <c r="X41" s="1" t="b">
        <f t="shared" si="9"/>
        <v>0</v>
      </c>
      <c r="Y41" s="1" t="b">
        <f t="shared" si="9"/>
        <v>0</v>
      </c>
      <c r="Z41" s="1" t="b">
        <f t="shared" si="9"/>
        <v>0</v>
      </c>
      <c r="AA41" s="1" t="b">
        <f t="shared" si="9"/>
        <v>0</v>
      </c>
      <c r="AB41" s="1" t="b">
        <f t="shared" si="9"/>
        <v>0</v>
      </c>
      <c r="AC41" s="1" t="b">
        <f t="shared" si="9"/>
        <v>0</v>
      </c>
      <c r="AD41" s="1"/>
    </row>
    <row r="42" spans="1:30">
      <c r="A42" s="87">
        <v>4</v>
      </c>
      <c r="B42" s="87">
        <v>9</v>
      </c>
      <c r="C42" s="87">
        <f t="shared" si="4"/>
        <v>21112</v>
      </c>
      <c r="D42" s="87">
        <f t="array" ref="D42:E42">LINEST(C41:C42,B41:B42,FALSE,FALSE)</f>
        <v>2345.7777777777778</v>
      </c>
      <c r="E42" s="87">
        <v>0</v>
      </c>
      <c r="F42" s="34">
        <f>IF(F41,$D$42*F34+$E$42,"")</f>
        <v>2345.7777777777778</v>
      </c>
      <c r="G42" s="34">
        <f t="shared" ref="G42:Y42" si="10">IF(G41,$D$42*G34+$E$42,"")</f>
        <v>4691.5555555555557</v>
      </c>
      <c r="H42" s="34">
        <f t="shared" si="10"/>
        <v>7037.3333333333339</v>
      </c>
      <c r="I42" s="34">
        <f t="shared" si="10"/>
        <v>9383.1111111111113</v>
      </c>
      <c r="J42" s="34">
        <f t="shared" si="10"/>
        <v>11728.888888888889</v>
      </c>
      <c r="K42" s="34">
        <f t="shared" si="10"/>
        <v>14074.666666666668</v>
      </c>
      <c r="L42" s="34">
        <f t="shared" si="10"/>
        <v>16420.444444444445</v>
      </c>
      <c r="M42" s="34">
        <f t="shared" si="10"/>
        <v>18766.222222222223</v>
      </c>
      <c r="N42" s="34">
        <f t="shared" si="10"/>
        <v>21112</v>
      </c>
      <c r="O42" s="34" t="str">
        <f t="shared" si="10"/>
        <v/>
      </c>
      <c r="P42" s="34" t="str">
        <f t="shared" si="10"/>
        <v/>
      </c>
      <c r="Q42" s="34" t="str">
        <f t="shared" si="10"/>
        <v/>
      </c>
      <c r="R42" s="34" t="str">
        <f t="shared" si="10"/>
        <v/>
      </c>
      <c r="S42" s="34" t="str">
        <f t="shared" si="10"/>
        <v/>
      </c>
      <c r="T42" s="34" t="str">
        <f t="shared" si="10"/>
        <v/>
      </c>
      <c r="U42" s="34" t="str">
        <f t="shared" si="10"/>
        <v/>
      </c>
      <c r="V42" s="34" t="str">
        <f t="shared" si="10"/>
        <v/>
      </c>
      <c r="W42" s="34" t="str">
        <f t="shared" si="10"/>
        <v/>
      </c>
      <c r="X42" s="34" t="str">
        <f t="shared" si="10"/>
        <v/>
      </c>
      <c r="Y42" s="34" t="str">
        <f t="shared" si="10"/>
        <v/>
      </c>
    </row>
    <row r="43" spans="1:30">
      <c r="A43" s="86">
        <v>5</v>
      </c>
      <c r="B43" s="86">
        <v>0</v>
      </c>
      <c r="C43" s="86">
        <f t="shared" si="4"/>
        <v>0</v>
      </c>
      <c r="D43" s="86"/>
      <c r="E43" s="86"/>
      <c r="F43" s="1" t="b">
        <f>F$34&lt;=MAX($B43:$B44)</f>
        <v>1</v>
      </c>
      <c r="G43" s="1" t="b">
        <f t="shared" ref="G43:AC43" si="11">G$34&lt;=MAX($B43:$B44)</f>
        <v>1</v>
      </c>
      <c r="H43" s="1" t="b">
        <f t="shared" si="11"/>
        <v>1</v>
      </c>
      <c r="I43" s="1" t="b">
        <f t="shared" si="11"/>
        <v>1</v>
      </c>
      <c r="J43" s="1" t="b">
        <f t="shared" si="11"/>
        <v>1</v>
      </c>
      <c r="K43" s="1" t="b">
        <f t="shared" si="11"/>
        <v>1</v>
      </c>
      <c r="L43" s="1" t="b">
        <f t="shared" si="11"/>
        <v>1</v>
      </c>
      <c r="M43" s="1" t="b">
        <f t="shared" si="11"/>
        <v>1</v>
      </c>
      <c r="N43" s="1" t="b">
        <f t="shared" si="11"/>
        <v>1</v>
      </c>
      <c r="O43" s="1" t="b">
        <f t="shared" si="11"/>
        <v>1</v>
      </c>
      <c r="P43" s="1" t="b">
        <f t="shared" si="11"/>
        <v>1</v>
      </c>
      <c r="Q43" s="1" t="b">
        <f t="shared" si="11"/>
        <v>1</v>
      </c>
      <c r="R43" s="1" t="b">
        <f t="shared" si="11"/>
        <v>1</v>
      </c>
      <c r="S43" s="1" t="b">
        <f t="shared" si="11"/>
        <v>1</v>
      </c>
      <c r="T43" s="1" t="b">
        <f t="shared" si="11"/>
        <v>0</v>
      </c>
      <c r="U43" s="1" t="b">
        <f t="shared" si="11"/>
        <v>0</v>
      </c>
      <c r="V43" s="1" t="b">
        <f t="shared" si="11"/>
        <v>0</v>
      </c>
      <c r="W43" s="1" t="b">
        <f t="shared" si="11"/>
        <v>0</v>
      </c>
      <c r="X43" s="1" t="b">
        <f t="shared" si="11"/>
        <v>0</v>
      </c>
      <c r="Y43" s="1" t="b">
        <f t="shared" si="11"/>
        <v>0</v>
      </c>
      <c r="Z43" s="1" t="b">
        <f t="shared" si="11"/>
        <v>0</v>
      </c>
      <c r="AA43" s="1" t="b">
        <f t="shared" si="11"/>
        <v>0</v>
      </c>
      <c r="AB43" s="1" t="b">
        <f t="shared" si="11"/>
        <v>0</v>
      </c>
      <c r="AC43" s="1" t="b">
        <f t="shared" si="11"/>
        <v>0</v>
      </c>
      <c r="AD43" s="1"/>
    </row>
    <row r="44" spans="1:30">
      <c r="A44" s="87">
        <v>5</v>
      </c>
      <c r="B44" s="87">
        <v>14</v>
      </c>
      <c r="C44" s="87">
        <f t="shared" si="4"/>
        <v>27595</v>
      </c>
      <c r="D44" s="87">
        <f t="array" ref="D44:E44">LINEST(C43:C44,B43:B44,TRUE,FALSE)</f>
        <v>1971.0714285714287</v>
      </c>
      <c r="E44" s="87">
        <v>0</v>
      </c>
      <c r="F44" s="34">
        <f>IF(F43,$D$44*F34+$E$44,"")</f>
        <v>1971.0714285714287</v>
      </c>
      <c r="G44" s="34">
        <f t="shared" ref="G44:Y44" si="12">IF(G43,$D$44*G34+$E$44,"")</f>
        <v>3942.1428571428573</v>
      </c>
      <c r="H44" s="34">
        <f t="shared" si="12"/>
        <v>5913.2142857142862</v>
      </c>
      <c r="I44" s="34">
        <f t="shared" si="12"/>
        <v>7884.2857142857147</v>
      </c>
      <c r="J44" s="34">
        <f t="shared" si="12"/>
        <v>9855.3571428571431</v>
      </c>
      <c r="K44" s="34">
        <f t="shared" si="12"/>
        <v>11826.428571428572</v>
      </c>
      <c r="L44" s="34">
        <f t="shared" si="12"/>
        <v>13797.5</v>
      </c>
      <c r="M44" s="34">
        <f t="shared" si="12"/>
        <v>15768.571428571429</v>
      </c>
      <c r="N44" s="34">
        <f t="shared" si="12"/>
        <v>17739.642857142859</v>
      </c>
      <c r="O44" s="34">
        <f t="shared" si="12"/>
        <v>19710.714285714286</v>
      </c>
      <c r="P44" s="34">
        <f t="shared" si="12"/>
        <v>21681.785714285714</v>
      </c>
      <c r="Q44" s="34">
        <f t="shared" si="12"/>
        <v>23652.857142857145</v>
      </c>
      <c r="R44" s="34">
        <f t="shared" si="12"/>
        <v>25623.928571428572</v>
      </c>
      <c r="S44" s="34">
        <f t="shared" si="12"/>
        <v>27595</v>
      </c>
      <c r="T44" s="34" t="str">
        <f t="shared" si="12"/>
        <v/>
      </c>
      <c r="U44" s="34" t="str">
        <f t="shared" si="12"/>
        <v/>
      </c>
      <c r="V44" s="34" t="str">
        <f t="shared" si="12"/>
        <v/>
      </c>
      <c r="W44" s="34" t="str">
        <f t="shared" si="12"/>
        <v/>
      </c>
      <c r="X44" s="34" t="str">
        <f t="shared" si="12"/>
        <v/>
      </c>
      <c r="Y44" s="34" t="str">
        <f t="shared" si="12"/>
        <v/>
      </c>
    </row>
    <row r="45" spans="1:30">
      <c r="A45" s="86">
        <v>6</v>
      </c>
      <c r="B45" s="86">
        <v>0</v>
      </c>
      <c r="C45" s="86">
        <f t="shared" si="4"/>
        <v>0</v>
      </c>
      <c r="D45" s="86"/>
      <c r="E45" s="86"/>
      <c r="F45" s="1" t="b">
        <f>F$34&lt;=MAX($B45:$B46)</f>
        <v>1</v>
      </c>
      <c r="G45" s="1" t="b">
        <f t="shared" ref="G45:AC45" si="13">G$34&lt;=MAX($B45:$B46)</f>
        <v>1</v>
      </c>
      <c r="H45" s="1" t="b">
        <f t="shared" si="13"/>
        <v>1</v>
      </c>
      <c r="I45" s="1" t="b">
        <f t="shared" si="13"/>
        <v>1</v>
      </c>
      <c r="J45" s="1" t="b">
        <f t="shared" si="13"/>
        <v>1</v>
      </c>
      <c r="K45" s="1" t="b">
        <f t="shared" si="13"/>
        <v>1</v>
      </c>
      <c r="L45" s="1" t="b">
        <f t="shared" si="13"/>
        <v>1</v>
      </c>
      <c r="M45" s="1" t="b">
        <f t="shared" si="13"/>
        <v>1</v>
      </c>
      <c r="N45" s="1" t="b">
        <f t="shared" si="13"/>
        <v>1</v>
      </c>
      <c r="O45" s="1" t="b">
        <f t="shared" si="13"/>
        <v>1</v>
      </c>
      <c r="P45" s="1" t="b">
        <f t="shared" si="13"/>
        <v>1</v>
      </c>
      <c r="Q45" s="1" t="b">
        <f t="shared" si="13"/>
        <v>1</v>
      </c>
      <c r="R45" s="1" t="b">
        <f t="shared" si="13"/>
        <v>1</v>
      </c>
      <c r="S45" s="1" t="b">
        <f t="shared" si="13"/>
        <v>1</v>
      </c>
      <c r="T45" s="1" t="b">
        <f t="shared" si="13"/>
        <v>0</v>
      </c>
      <c r="U45" s="1" t="b">
        <f t="shared" si="13"/>
        <v>0</v>
      </c>
      <c r="V45" s="1" t="b">
        <f t="shared" si="13"/>
        <v>0</v>
      </c>
      <c r="W45" s="1" t="b">
        <f t="shared" si="13"/>
        <v>0</v>
      </c>
      <c r="X45" s="1" t="b">
        <f t="shared" si="13"/>
        <v>0</v>
      </c>
      <c r="Y45" s="1" t="b">
        <f t="shared" si="13"/>
        <v>0</v>
      </c>
      <c r="Z45" s="1" t="b">
        <f t="shared" si="13"/>
        <v>0</v>
      </c>
      <c r="AA45" s="1" t="b">
        <f t="shared" si="13"/>
        <v>0</v>
      </c>
      <c r="AB45" s="1" t="b">
        <f t="shared" si="13"/>
        <v>0</v>
      </c>
      <c r="AC45" s="1" t="b">
        <f t="shared" si="13"/>
        <v>0</v>
      </c>
      <c r="AD45" s="1"/>
    </row>
    <row r="46" spans="1:30">
      <c r="A46" s="87">
        <v>6</v>
      </c>
      <c r="B46" s="87">
        <v>14</v>
      </c>
      <c r="C46" s="87">
        <f t="shared" si="4"/>
        <v>34343</v>
      </c>
      <c r="D46" s="87">
        <f t="array" ref="D46:E46">LINEST(C45:C46,B45:B46,TRUE,FALSE)</f>
        <v>2453.0714285714284</v>
      </c>
      <c r="E46" s="87">
        <v>0</v>
      </c>
      <c r="F46" s="34">
        <f>IF(F45,$D$46*F34+$E$46,"")</f>
        <v>2453.0714285714284</v>
      </c>
      <c r="G46" s="34">
        <f t="shared" ref="G46:Y46" si="14">IF(G45,$D$46*G34+$E$46,"")</f>
        <v>4906.1428571428569</v>
      </c>
      <c r="H46" s="34">
        <f t="shared" si="14"/>
        <v>7359.2142857142853</v>
      </c>
      <c r="I46" s="34">
        <f t="shared" si="14"/>
        <v>9812.2857142857138</v>
      </c>
      <c r="J46" s="34">
        <f t="shared" si="14"/>
        <v>12265.357142857141</v>
      </c>
      <c r="K46" s="34">
        <f t="shared" si="14"/>
        <v>14718.428571428571</v>
      </c>
      <c r="L46" s="34">
        <f t="shared" si="14"/>
        <v>17171.5</v>
      </c>
      <c r="M46" s="34">
        <f t="shared" si="14"/>
        <v>19624.571428571428</v>
      </c>
      <c r="N46" s="34">
        <f t="shared" si="14"/>
        <v>22077.642857142855</v>
      </c>
      <c r="O46" s="34">
        <f t="shared" si="14"/>
        <v>24530.714285714283</v>
      </c>
      <c r="P46" s="34">
        <f t="shared" si="14"/>
        <v>26983.785714285714</v>
      </c>
      <c r="Q46" s="34">
        <f t="shared" si="14"/>
        <v>29436.857142857141</v>
      </c>
      <c r="R46" s="34">
        <f t="shared" si="14"/>
        <v>31889.928571428569</v>
      </c>
      <c r="S46" s="34">
        <f t="shared" si="14"/>
        <v>34343</v>
      </c>
      <c r="T46" s="34" t="str">
        <f t="shared" si="14"/>
        <v/>
      </c>
      <c r="U46" s="34" t="str">
        <f t="shared" si="14"/>
        <v/>
      </c>
      <c r="V46" s="34" t="str">
        <f t="shared" si="14"/>
        <v/>
      </c>
      <c r="W46" s="34" t="str">
        <f t="shared" si="14"/>
        <v/>
      </c>
      <c r="X46" s="34" t="str">
        <f t="shared" si="14"/>
        <v/>
      </c>
      <c r="Y46" s="34" t="str">
        <f t="shared" si="14"/>
        <v/>
      </c>
    </row>
    <row r="47" spans="1:30">
      <c r="A47" s="88">
        <v>7</v>
      </c>
      <c r="B47" s="88">
        <v>0</v>
      </c>
      <c r="C47" s="88">
        <f t="shared" si="4"/>
        <v>0</v>
      </c>
      <c r="D47" s="88"/>
      <c r="E47" s="88"/>
      <c r="F47" s="1" t="b">
        <f>F$34&lt;=MAX($B47:$B48)</f>
        <v>1</v>
      </c>
      <c r="G47" s="1" t="b">
        <f t="shared" ref="G47:AC47" si="15">G$34&lt;=MAX($B47:$B48)</f>
        <v>1</v>
      </c>
      <c r="H47" s="1" t="b">
        <f t="shared" si="15"/>
        <v>1</v>
      </c>
      <c r="I47" s="1" t="b">
        <f t="shared" si="15"/>
        <v>1</v>
      </c>
      <c r="J47" s="1" t="b">
        <f t="shared" si="15"/>
        <v>1</v>
      </c>
      <c r="K47" s="1" t="b">
        <f t="shared" si="15"/>
        <v>1</v>
      </c>
      <c r="L47" s="1" t="b">
        <f t="shared" si="15"/>
        <v>1</v>
      </c>
      <c r="M47" s="1" t="b">
        <f t="shared" si="15"/>
        <v>1</v>
      </c>
      <c r="N47" s="1" t="b">
        <f t="shared" si="15"/>
        <v>1</v>
      </c>
      <c r="O47" s="1" t="b">
        <f t="shared" si="15"/>
        <v>1</v>
      </c>
      <c r="P47" s="1" t="b">
        <f t="shared" si="15"/>
        <v>1</v>
      </c>
      <c r="Q47" s="1" t="b">
        <f t="shared" si="15"/>
        <v>1</v>
      </c>
      <c r="R47" s="1" t="b">
        <f t="shared" si="15"/>
        <v>1</v>
      </c>
      <c r="S47" s="1" t="b">
        <f t="shared" si="15"/>
        <v>1</v>
      </c>
      <c r="T47" s="1" t="b">
        <f t="shared" si="15"/>
        <v>0</v>
      </c>
      <c r="U47" s="1" t="b">
        <f t="shared" si="15"/>
        <v>0</v>
      </c>
      <c r="V47" s="1" t="b">
        <f t="shared" si="15"/>
        <v>0</v>
      </c>
      <c r="W47" s="1" t="b">
        <f t="shared" si="15"/>
        <v>0</v>
      </c>
      <c r="X47" s="1" t="b">
        <f t="shared" si="15"/>
        <v>0</v>
      </c>
      <c r="Y47" s="1" t="b">
        <f t="shared" si="15"/>
        <v>0</v>
      </c>
      <c r="Z47" s="1" t="b">
        <f t="shared" si="15"/>
        <v>0</v>
      </c>
      <c r="AA47" s="1" t="b">
        <f t="shared" si="15"/>
        <v>0</v>
      </c>
      <c r="AB47" s="1" t="b">
        <f t="shared" si="15"/>
        <v>0</v>
      </c>
      <c r="AC47" s="1" t="b">
        <f t="shared" si="15"/>
        <v>0</v>
      </c>
      <c r="AD47" s="1"/>
    </row>
    <row r="48" spans="1:30">
      <c r="A48" s="89">
        <v>7</v>
      </c>
      <c r="B48" s="89">
        <v>14</v>
      </c>
      <c r="C48" s="89">
        <f t="shared" si="4"/>
        <v>41322</v>
      </c>
      <c r="D48" s="89">
        <f t="array" ref="D48:E48">LINEST(C47:C48,B47:B48,TRUE,FALSE)</f>
        <v>2951.5714285714275</v>
      </c>
      <c r="E48" s="89">
        <v>7.2759576141834259E-12</v>
      </c>
      <c r="F48" s="34">
        <f>IF(F47,$D$48*F34+$E$48,"")</f>
        <v>2951.5714285714348</v>
      </c>
      <c r="G48" s="34">
        <f t="shared" ref="G48:Y48" si="16">IF(G47,$D$48*G34+$E$48,"")</f>
        <v>5903.1428571428623</v>
      </c>
      <c r="H48" s="34">
        <f t="shared" si="16"/>
        <v>8854.7142857142899</v>
      </c>
      <c r="I48" s="34">
        <f t="shared" si="16"/>
        <v>11806.285714285717</v>
      </c>
      <c r="J48" s="34">
        <f t="shared" si="16"/>
        <v>14757.857142857145</v>
      </c>
      <c r="K48" s="34">
        <f t="shared" si="16"/>
        <v>17709.428571428572</v>
      </c>
      <c r="L48" s="34">
        <f t="shared" si="16"/>
        <v>20661</v>
      </c>
      <c r="M48" s="34">
        <f t="shared" si="16"/>
        <v>23612.571428571428</v>
      </c>
      <c r="N48" s="34">
        <f t="shared" si="16"/>
        <v>26564.142857142855</v>
      </c>
      <c r="O48" s="34">
        <f t="shared" si="16"/>
        <v>29515.714285714283</v>
      </c>
      <c r="P48" s="34">
        <f t="shared" si="16"/>
        <v>32467.28571428571</v>
      </c>
      <c r="Q48" s="34">
        <f t="shared" si="16"/>
        <v>35418.857142857138</v>
      </c>
      <c r="R48" s="34">
        <f t="shared" si="16"/>
        <v>38370.428571428565</v>
      </c>
      <c r="S48" s="34">
        <f t="shared" si="16"/>
        <v>41321.999999999993</v>
      </c>
      <c r="T48" s="34" t="str">
        <f t="shared" si="16"/>
        <v/>
      </c>
      <c r="U48" s="34" t="str">
        <f t="shared" si="16"/>
        <v/>
      </c>
      <c r="V48" s="34" t="str">
        <f t="shared" si="16"/>
        <v/>
      </c>
      <c r="W48" s="34" t="str">
        <f t="shared" si="16"/>
        <v/>
      </c>
      <c r="X48" s="34" t="str">
        <f t="shared" si="16"/>
        <v/>
      </c>
      <c r="Y48" s="34" t="str">
        <f t="shared" si="16"/>
        <v/>
      </c>
    </row>
    <row r="49" spans="1:30">
      <c r="A49" s="88">
        <v>8</v>
      </c>
      <c r="B49" s="88">
        <v>0</v>
      </c>
      <c r="C49" s="88">
        <f t="shared" si="4"/>
        <v>0</v>
      </c>
      <c r="D49" s="88"/>
      <c r="E49" s="88"/>
      <c r="F49" s="1" t="b">
        <f>F$34&lt;=MAX($B49:$B50)</f>
        <v>1</v>
      </c>
      <c r="G49" s="1" t="b">
        <f t="shared" ref="G49:AC49" si="17">G$34&lt;=MAX($B49:$B50)</f>
        <v>1</v>
      </c>
      <c r="H49" s="1" t="b">
        <f t="shared" si="17"/>
        <v>1</v>
      </c>
      <c r="I49" s="1" t="b">
        <f t="shared" si="17"/>
        <v>1</v>
      </c>
      <c r="J49" s="1" t="b">
        <f t="shared" si="17"/>
        <v>1</v>
      </c>
      <c r="K49" s="1" t="b">
        <f t="shared" si="17"/>
        <v>1</v>
      </c>
      <c r="L49" s="1" t="b">
        <f t="shared" si="17"/>
        <v>1</v>
      </c>
      <c r="M49" s="1" t="b">
        <f t="shared" si="17"/>
        <v>1</v>
      </c>
      <c r="N49" s="1" t="b">
        <f t="shared" si="17"/>
        <v>1</v>
      </c>
      <c r="O49" s="1" t="b">
        <f t="shared" si="17"/>
        <v>1</v>
      </c>
      <c r="P49" s="1" t="b">
        <f t="shared" si="17"/>
        <v>1</v>
      </c>
      <c r="Q49" s="1" t="b">
        <f t="shared" si="17"/>
        <v>1</v>
      </c>
      <c r="R49" s="1" t="b">
        <f t="shared" si="17"/>
        <v>1</v>
      </c>
      <c r="S49" s="1" t="b">
        <f t="shared" si="17"/>
        <v>1</v>
      </c>
      <c r="T49" s="1" t="b">
        <f t="shared" si="17"/>
        <v>1</v>
      </c>
      <c r="U49" s="1" t="b">
        <f t="shared" si="17"/>
        <v>1</v>
      </c>
      <c r="V49" s="1" t="b">
        <f t="shared" si="17"/>
        <v>1</v>
      </c>
      <c r="W49" s="1" t="b">
        <f t="shared" si="17"/>
        <v>1</v>
      </c>
      <c r="X49" s="1" t="b">
        <f t="shared" si="17"/>
        <v>1</v>
      </c>
      <c r="Y49" s="1" t="b">
        <f t="shared" si="17"/>
        <v>0</v>
      </c>
      <c r="Z49" s="1" t="b">
        <f t="shared" si="17"/>
        <v>0</v>
      </c>
      <c r="AA49" s="1" t="b">
        <f t="shared" si="17"/>
        <v>0</v>
      </c>
      <c r="AB49" s="1" t="b">
        <f t="shared" si="17"/>
        <v>0</v>
      </c>
      <c r="AC49" s="1" t="b">
        <f t="shared" si="17"/>
        <v>0</v>
      </c>
      <c r="AD49" s="1"/>
    </row>
    <row r="50" spans="1:30">
      <c r="A50" s="89">
        <v>8</v>
      </c>
      <c r="B50" s="89">
        <v>19</v>
      </c>
      <c r="C50" s="89">
        <f t="shared" si="4"/>
        <v>48503</v>
      </c>
      <c r="D50" s="89">
        <f t="array" ref="D50:E50">LINEST(C49:C50,B49:B50,TRUE,FALSE)</f>
        <v>2552.7894736842104</v>
      </c>
      <c r="E50" s="89">
        <v>0</v>
      </c>
      <c r="F50" s="34">
        <f>IF(F49,$D$50*F34+$E$50,"")</f>
        <v>2552.7894736842104</v>
      </c>
      <c r="G50" s="34">
        <f t="shared" ref="G50:Y50" si="18">IF(G49,$D$50*G34+$E$50,"")</f>
        <v>5105.5789473684208</v>
      </c>
      <c r="H50" s="34">
        <f t="shared" si="18"/>
        <v>7658.3684210526317</v>
      </c>
      <c r="I50" s="34">
        <f t="shared" si="18"/>
        <v>10211.157894736842</v>
      </c>
      <c r="J50" s="34">
        <f t="shared" si="18"/>
        <v>12763.947368421052</v>
      </c>
      <c r="K50" s="34">
        <f t="shared" si="18"/>
        <v>15316.736842105263</v>
      </c>
      <c r="L50" s="34">
        <f t="shared" si="18"/>
        <v>17869.526315789473</v>
      </c>
      <c r="M50" s="34">
        <f t="shared" si="18"/>
        <v>20422.315789473683</v>
      </c>
      <c r="N50" s="34">
        <f t="shared" si="18"/>
        <v>22975.105263157893</v>
      </c>
      <c r="O50" s="34">
        <f t="shared" si="18"/>
        <v>25527.894736842103</v>
      </c>
      <c r="P50" s="34">
        <f t="shared" si="18"/>
        <v>28080.684210526313</v>
      </c>
      <c r="Q50" s="34">
        <f t="shared" si="18"/>
        <v>30633.473684210527</v>
      </c>
      <c r="R50" s="34">
        <f t="shared" si="18"/>
        <v>33186.263157894733</v>
      </c>
      <c r="S50" s="34">
        <f t="shared" si="18"/>
        <v>35739.052631578947</v>
      </c>
      <c r="T50" s="34">
        <f t="shared" si="18"/>
        <v>38291.842105263153</v>
      </c>
      <c r="U50" s="34">
        <f t="shared" si="18"/>
        <v>40844.631578947367</v>
      </c>
      <c r="V50" s="34">
        <f t="shared" si="18"/>
        <v>43397.42105263158</v>
      </c>
      <c r="W50" s="34">
        <f t="shared" si="18"/>
        <v>45950.210526315786</v>
      </c>
      <c r="X50" s="34">
        <f t="shared" si="18"/>
        <v>48503</v>
      </c>
      <c r="Y50" s="34" t="str">
        <f t="shared" si="18"/>
        <v/>
      </c>
    </row>
    <row r="51" spans="1:30">
      <c r="A51" s="88">
        <v>9</v>
      </c>
      <c r="B51" s="88">
        <v>0</v>
      </c>
      <c r="C51" s="88">
        <f t="shared" si="4"/>
        <v>0</v>
      </c>
      <c r="D51" s="88"/>
      <c r="E51" s="88"/>
      <c r="F51" s="1" t="b">
        <f>F$34&lt;=MAX($B51:$B52)</f>
        <v>1</v>
      </c>
      <c r="G51" s="1" t="b">
        <f t="shared" ref="G51:AC51" si="19">G$34&lt;=MAX($B51:$B52)</f>
        <v>1</v>
      </c>
      <c r="H51" s="1" t="b">
        <f t="shared" si="19"/>
        <v>1</v>
      </c>
      <c r="I51" s="1" t="b">
        <f t="shared" si="19"/>
        <v>1</v>
      </c>
      <c r="J51" s="1" t="b">
        <f t="shared" si="19"/>
        <v>1</v>
      </c>
      <c r="K51" s="1" t="b">
        <f t="shared" si="19"/>
        <v>1</v>
      </c>
      <c r="L51" s="1" t="b">
        <f t="shared" si="19"/>
        <v>1</v>
      </c>
      <c r="M51" s="1" t="b">
        <f t="shared" si="19"/>
        <v>1</v>
      </c>
      <c r="N51" s="1" t="b">
        <f t="shared" si="19"/>
        <v>1</v>
      </c>
      <c r="O51" s="1" t="b">
        <f t="shared" si="19"/>
        <v>1</v>
      </c>
      <c r="P51" s="1" t="b">
        <f t="shared" si="19"/>
        <v>1</v>
      </c>
      <c r="Q51" s="1" t="b">
        <f t="shared" si="19"/>
        <v>1</v>
      </c>
      <c r="R51" s="1" t="b">
        <f t="shared" si="19"/>
        <v>1</v>
      </c>
      <c r="S51" s="1" t="b">
        <f t="shared" si="19"/>
        <v>1</v>
      </c>
      <c r="T51" s="1" t="b">
        <f t="shared" si="19"/>
        <v>1</v>
      </c>
      <c r="U51" s="1" t="b">
        <f t="shared" si="19"/>
        <v>1</v>
      </c>
      <c r="V51" s="1" t="b">
        <f t="shared" si="19"/>
        <v>1</v>
      </c>
      <c r="W51" s="1" t="b">
        <f t="shared" si="19"/>
        <v>1</v>
      </c>
      <c r="X51" s="1" t="b">
        <f t="shared" si="19"/>
        <v>1</v>
      </c>
      <c r="Y51" s="1" t="b">
        <f t="shared" si="19"/>
        <v>0</v>
      </c>
      <c r="Z51" s="1" t="b">
        <f t="shared" si="19"/>
        <v>0</v>
      </c>
      <c r="AA51" s="1" t="b">
        <f t="shared" si="19"/>
        <v>0</v>
      </c>
      <c r="AB51" s="1" t="b">
        <f t="shared" si="19"/>
        <v>0</v>
      </c>
      <c r="AC51" s="1" t="b">
        <f t="shared" si="19"/>
        <v>0</v>
      </c>
      <c r="AD51" s="1"/>
    </row>
    <row r="52" spans="1:30">
      <c r="A52" s="89">
        <v>9</v>
      </c>
      <c r="B52" s="89">
        <v>19</v>
      </c>
      <c r="C52" s="89">
        <f t="shared" si="4"/>
        <v>55866</v>
      </c>
      <c r="D52" s="89">
        <f t="array" ref="D52:E52">LINEST(C51:C52,B51:B52,TRUE,FALSE)</f>
        <v>2940.3157894736842</v>
      </c>
      <c r="E52" s="89">
        <v>0</v>
      </c>
      <c r="F52" s="34">
        <f>IF(F51,$D$52*F34+$E$52,"")</f>
        <v>2940.3157894736842</v>
      </c>
      <c r="G52" s="34">
        <f t="shared" ref="G52:Y52" si="20">IF(G51,$D$52*G34+$E$52,"")</f>
        <v>5880.6315789473683</v>
      </c>
      <c r="H52" s="34">
        <f t="shared" si="20"/>
        <v>8820.9473684210534</v>
      </c>
      <c r="I52" s="34">
        <f t="shared" si="20"/>
        <v>11761.263157894737</v>
      </c>
      <c r="J52" s="34">
        <f t="shared" si="20"/>
        <v>14701.57894736842</v>
      </c>
      <c r="K52" s="34">
        <f t="shared" si="20"/>
        <v>17641.894736842107</v>
      </c>
      <c r="L52" s="34">
        <f t="shared" si="20"/>
        <v>20582.21052631579</v>
      </c>
      <c r="M52" s="34">
        <f t="shared" si="20"/>
        <v>23522.526315789473</v>
      </c>
      <c r="N52" s="34">
        <f t="shared" si="20"/>
        <v>26462.842105263157</v>
      </c>
      <c r="O52" s="34">
        <f t="shared" si="20"/>
        <v>29403.15789473684</v>
      </c>
      <c r="P52" s="34">
        <f t="shared" si="20"/>
        <v>32343.473684210527</v>
      </c>
      <c r="Q52" s="34">
        <f t="shared" si="20"/>
        <v>35283.789473684214</v>
      </c>
      <c r="R52" s="34">
        <f t="shared" si="20"/>
        <v>38224.105263157893</v>
      </c>
      <c r="S52" s="34">
        <f t="shared" si="20"/>
        <v>41164.42105263158</v>
      </c>
      <c r="T52" s="34">
        <f t="shared" si="20"/>
        <v>44104.73684210526</v>
      </c>
      <c r="U52" s="34">
        <f t="shared" si="20"/>
        <v>47045.052631578947</v>
      </c>
      <c r="V52" s="34">
        <f t="shared" si="20"/>
        <v>49985.368421052633</v>
      </c>
      <c r="W52" s="34">
        <f t="shared" si="20"/>
        <v>52925.684210526313</v>
      </c>
      <c r="X52" s="34">
        <f t="shared" si="20"/>
        <v>55866</v>
      </c>
      <c r="Y52" s="34" t="str">
        <f t="shared" si="20"/>
        <v/>
      </c>
    </row>
    <row r="53" spans="1:30">
      <c r="A53" s="90">
        <v>10</v>
      </c>
      <c r="B53" s="90">
        <v>0</v>
      </c>
      <c r="C53" s="90">
        <f t="shared" si="4"/>
        <v>0</v>
      </c>
      <c r="D53" s="90"/>
      <c r="E53" s="90"/>
      <c r="F53" s="1" t="b">
        <f>F$34&lt;=MAX($B53:$B54)</f>
        <v>1</v>
      </c>
      <c r="G53" s="1" t="b">
        <f t="shared" ref="G53:AC53" si="21">G$34&lt;=MAX($B53:$B54)</f>
        <v>1</v>
      </c>
      <c r="H53" s="1" t="b">
        <f t="shared" si="21"/>
        <v>1</v>
      </c>
      <c r="I53" s="1" t="b">
        <f t="shared" si="21"/>
        <v>1</v>
      </c>
      <c r="J53" s="1" t="b">
        <f t="shared" si="21"/>
        <v>1</v>
      </c>
      <c r="K53" s="1" t="b">
        <f t="shared" si="21"/>
        <v>1</v>
      </c>
      <c r="L53" s="1" t="b">
        <f t="shared" si="21"/>
        <v>1</v>
      </c>
      <c r="M53" s="1" t="b">
        <f t="shared" si="21"/>
        <v>1</v>
      </c>
      <c r="N53" s="1" t="b">
        <f t="shared" si="21"/>
        <v>1</v>
      </c>
      <c r="O53" s="1" t="b">
        <f t="shared" si="21"/>
        <v>1</v>
      </c>
      <c r="P53" s="1" t="b">
        <f t="shared" si="21"/>
        <v>1</v>
      </c>
      <c r="Q53" s="1" t="b">
        <f t="shared" si="21"/>
        <v>1</v>
      </c>
      <c r="R53" s="1" t="b">
        <f t="shared" si="21"/>
        <v>1</v>
      </c>
      <c r="S53" s="1" t="b">
        <f t="shared" si="21"/>
        <v>1</v>
      </c>
      <c r="T53" s="1" t="b">
        <f t="shared" si="21"/>
        <v>1</v>
      </c>
      <c r="U53" s="1" t="b">
        <f t="shared" si="21"/>
        <v>1</v>
      </c>
      <c r="V53" s="1" t="b">
        <f t="shared" si="21"/>
        <v>1</v>
      </c>
      <c r="W53" s="1" t="b">
        <f t="shared" si="21"/>
        <v>1</v>
      </c>
      <c r="X53" s="1" t="b">
        <f t="shared" si="21"/>
        <v>1</v>
      </c>
      <c r="Y53" s="1" t="b">
        <f t="shared" si="21"/>
        <v>0</v>
      </c>
      <c r="Z53" s="1" t="b">
        <f t="shared" si="21"/>
        <v>0</v>
      </c>
      <c r="AA53" s="1" t="b">
        <f t="shared" si="21"/>
        <v>0</v>
      </c>
      <c r="AB53" s="1" t="b">
        <f t="shared" si="21"/>
        <v>0</v>
      </c>
      <c r="AC53" s="1" t="b">
        <f t="shared" si="21"/>
        <v>0</v>
      </c>
      <c r="AD53" s="1"/>
    </row>
    <row r="54" spans="1:30">
      <c r="A54" s="91">
        <v>10</v>
      </c>
      <c r="B54" s="91">
        <v>19</v>
      </c>
      <c r="C54" s="91">
        <f>ROUND(IF(B54=0,0,$C$32*POWER(A54,$C$33)),0)</f>
        <v>63396</v>
      </c>
      <c r="D54" s="91">
        <f t="array" ref="D54:E54">LINEST(C53:C54,B53:B54,TRUE,FALSE)</f>
        <v>3336.6315789473679</v>
      </c>
      <c r="E54" s="91">
        <v>3.637978807091713E-12</v>
      </c>
      <c r="F54" s="34">
        <f>IF(F53,$D$54*F34+$E$54,"")</f>
        <v>3336.6315789473715</v>
      </c>
      <c r="G54" s="34">
        <f t="shared" ref="G54:Y54" si="22">IF(G53,$D$54*G34+$E$54,"")</f>
        <v>6673.2631578947394</v>
      </c>
      <c r="H54" s="34">
        <f t="shared" si="22"/>
        <v>10009.894736842107</v>
      </c>
      <c r="I54" s="34">
        <f t="shared" si="22"/>
        <v>13346.526315789475</v>
      </c>
      <c r="J54" s="34">
        <f t="shared" si="22"/>
        <v>16683.157894736843</v>
      </c>
      <c r="K54" s="34">
        <f t="shared" si="22"/>
        <v>20019.78947368421</v>
      </c>
      <c r="L54" s="34">
        <f t="shared" si="22"/>
        <v>23356.42105263158</v>
      </c>
      <c r="M54" s="34">
        <f t="shared" si="22"/>
        <v>26693.052631578947</v>
      </c>
      <c r="N54" s="34">
        <f t="shared" si="22"/>
        <v>30029.684210526313</v>
      </c>
      <c r="O54" s="34">
        <f t="shared" si="22"/>
        <v>33366.31578947368</v>
      </c>
      <c r="P54" s="34">
        <f t="shared" si="22"/>
        <v>36702.947368421053</v>
      </c>
      <c r="Q54" s="34">
        <f t="shared" si="22"/>
        <v>40039.578947368413</v>
      </c>
      <c r="R54" s="34">
        <f t="shared" si="22"/>
        <v>43376.210526315786</v>
      </c>
      <c r="S54" s="34">
        <f t="shared" si="22"/>
        <v>46712.84210526316</v>
      </c>
      <c r="T54" s="34">
        <f t="shared" si="22"/>
        <v>50049.473684210519</v>
      </c>
      <c r="U54" s="34">
        <f t="shared" si="22"/>
        <v>53386.105263157893</v>
      </c>
      <c r="V54" s="34">
        <f t="shared" si="22"/>
        <v>56722.736842105252</v>
      </c>
      <c r="W54" s="34">
        <f t="shared" si="22"/>
        <v>60059.368421052626</v>
      </c>
      <c r="X54" s="34">
        <f t="shared" si="22"/>
        <v>63396</v>
      </c>
      <c r="Y54" s="34" t="str">
        <f t="shared" si="22"/>
        <v/>
      </c>
    </row>
    <row r="55" spans="1:30">
      <c r="A55" s="63">
        <v>11</v>
      </c>
      <c r="B55" s="63">
        <v>0</v>
      </c>
      <c r="C55" s="63">
        <f t="shared" ref="C55" si="23">ROUND(IF(B55=0,0,$C$32*POWER(A55,$C$33)),0)</f>
        <v>0</v>
      </c>
      <c r="D55" s="63"/>
      <c r="E55" s="63"/>
      <c r="F55" s="1" t="b">
        <f>F$34&lt;=MAX($B55:$B56)</f>
        <v>1</v>
      </c>
      <c r="G55" s="1" t="b">
        <f t="shared" ref="G55:AC55" si="24">G$34&lt;=MAX($B55:$B56)</f>
        <v>1</v>
      </c>
      <c r="H55" s="1" t="b">
        <f t="shared" si="24"/>
        <v>1</v>
      </c>
      <c r="I55" s="1" t="b">
        <f t="shared" si="24"/>
        <v>1</v>
      </c>
      <c r="J55" s="1" t="b">
        <f t="shared" si="24"/>
        <v>1</v>
      </c>
      <c r="K55" s="1" t="b">
        <f t="shared" si="24"/>
        <v>1</v>
      </c>
      <c r="L55" s="1" t="b">
        <f t="shared" si="24"/>
        <v>1</v>
      </c>
      <c r="M55" s="1" t="b">
        <f t="shared" si="24"/>
        <v>1</v>
      </c>
      <c r="N55" s="1" t="b">
        <f t="shared" si="24"/>
        <v>1</v>
      </c>
      <c r="O55" s="1" t="b">
        <f t="shared" si="24"/>
        <v>1</v>
      </c>
      <c r="P55" s="1" t="b">
        <f t="shared" si="24"/>
        <v>1</v>
      </c>
      <c r="Q55" s="1" t="b">
        <f t="shared" si="24"/>
        <v>1</v>
      </c>
      <c r="R55" s="1" t="b">
        <f t="shared" si="24"/>
        <v>1</v>
      </c>
      <c r="S55" s="1" t="b">
        <f t="shared" si="24"/>
        <v>1</v>
      </c>
      <c r="T55" s="1" t="b">
        <f t="shared" si="24"/>
        <v>1</v>
      </c>
      <c r="U55" s="1" t="b">
        <f t="shared" si="24"/>
        <v>1</v>
      </c>
      <c r="V55" s="1" t="b">
        <f t="shared" si="24"/>
        <v>1</v>
      </c>
      <c r="W55" s="1" t="b">
        <f t="shared" si="24"/>
        <v>1</v>
      </c>
      <c r="X55" s="1" t="b">
        <f t="shared" si="24"/>
        <v>1</v>
      </c>
      <c r="Y55" s="1" t="b">
        <f t="shared" si="24"/>
        <v>0</v>
      </c>
      <c r="Z55" s="1" t="b">
        <f t="shared" si="24"/>
        <v>0</v>
      </c>
      <c r="AA55" s="1" t="b">
        <f t="shared" si="24"/>
        <v>0</v>
      </c>
      <c r="AB55" s="1" t="b">
        <f t="shared" si="24"/>
        <v>0</v>
      </c>
      <c r="AC55" s="1" t="b">
        <f t="shared" si="24"/>
        <v>0</v>
      </c>
      <c r="AD55" s="1"/>
    </row>
    <row r="56" spans="1:30">
      <c r="A56" s="91">
        <v>11</v>
      </c>
      <c r="B56" s="91">
        <v>19</v>
      </c>
      <c r="C56" s="91">
        <f>ROUND(IF(B56=0,0,$C$32*POWER(A56,$C$33)),0)</f>
        <v>71077</v>
      </c>
      <c r="D56" s="91">
        <f t="array" ref="D56:E56">LINEST(C55:C56,B55:B56,TRUE,FALSE)</f>
        <v>3740.8947368421054</v>
      </c>
      <c r="E56" s="91">
        <v>0</v>
      </c>
      <c r="F56" s="34">
        <f>IF(F55,$D$56*F34+$E$56,"")</f>
        <v>3740.8947368421054</v>
      </c>
      <c r="G56" s="34">
        <f t="shared" ref="G56:Y56" si="25">IF(G55,$D$56*G34+$E$56,"")</f>
        <v>7481.7894736842109</v>
      </c>
      <c r="H56" s="34">
        <f t="shared" si="25"/>
        <v>11222.684210526317</v>
      </c>
      <c r="I56" s="34">
        <f t="shared" si="25"/>
        <v>14963.578947368422</v>
      </c>
      <c r="J56" s="34">
        <f t="shared" si="25"/>
        <v>18704.473684210527</v>
      </c>
      <c r="K56" s="34">
        <f t="shared" si="25"/>
        <v>22445.368421052633</v>
      </c>
      <c r="L56" s="34">
        <f t="shared" si="25"/>
        <v>26186.263157894737</v>
      </c>
      <c r="M56" s="34">
        <f t="shared" si="25"/>
        <v>29927.157894736843</v>
      </c>
      <c r="N56" s="34">
        <f t="shared" si="25"/>
        <v>33668.052631578947</v>
      </c>
      <c r="O56" s="34">
        <f t="shared" si="25"/>
        <v>37408.947368421053</v>
      </c>
      <c r="P56" s="34">
        <f t="shared" si="25"/>
        <v>41149.84210526316</v>
      </c>
      <c r="Q56" s="34">
        <f t="shared" si="25"/>
        <v>44890.736842105267</v>
      </c>
      <c r="R56" s="34">
        <f t="shared" si="25"/>
        <v>48631.631578947374</v>
      </c>
      <c r="S56" s="34">
        <f t="shared" si="25"/>
        <v>52372.526315789473</v>
      </c>
      <c r="T56" s="34">
        <f t="shared" si="25"/>
        <v>56113.42105263158</v>
      </c>
      <c r="U56" s="34">
        <f t="shared" si="25"/>
        <v>59854.315789473687</v>
      </c>
      <c r="V56" s="34">
        <f t="shared" si="25"/>
        <v>63595.210526315794</v>
      </c>
      <c r="W56" s="34">
        <f t="shared" si="25"/>
        <v>67336.105263157893</v>
      </c>
      <c r="X56" s="34">
        <f t="shared" si="25"/>
        <v>71077</v>
      </c>
      <c r="Y56" s="34" t="str">
        <f t="shared" si="25"/>
        <v/>
      </c>
    </row>
    <row r="57" spans="1:30">
      <c r="A57" s="63">
        <v>12</v>
      </c>
      <c r="B57" s="63">
        <v>0</v>
      </c>
      <c r="C57" s="63">
        <f t="shared" ref="C57" si="26">ROUND(IF(B57=0,0,$C$32*POWER(A57,$C$33)),0)</f>
        <v>0</v>
      </c>
      <c r="D57" s="63"/>
      <c r="E57" s="63"/>
      <c r="F57" s="1" t="b">
        <f>F$34&lt;=MAX($B57:$B58)</f>
        <v>1</v>
      </c>
      <c r="G57" s="1" t="b">
        <f t="shared" ref="G57:AC57" si="27">G$34&lt;=MAX($B57:$B58)</f>
        <v>1</v>
      </c>
      <c r="H57" s="1" t="b">
        <f t="shared" si="27"/>
        <v>1</v>
      </c>
      <c r="I57" s="1" t="b">
        <f t="shared" si="27"/>
        <v>1</v>
      </c>
      <c r="J57" s="1" t="b">
        <f t="shared" si="27"/>
        <v>1</v>
      </c>
      <c r="K57" s="1" t="b">
        <f t="shared" si="27"/>
        <v>1</v>
      </c>
      <c r="L57" s="1" t="b">
        <f t="shared" si="27"/>
        <v>1</v>
      </c>
      <c r="M57" s="1" t="b">
        <f t="shared" si="27"/>
        <v>1</v>
      </c>
      <c r="N57" s="1" t="b">
        <f t="shared" si="27"/>
        <v>1</v>
      </c>
      <c r="O57" s="1" t="b">
        <f t="shared" si="27"/>
        <v>1</v>
      </c>
      <c r="P57" s="1" t="b">
        <f t="shared" si="27"/>
        <v>1</v>
      </c>
      <c r="Q57" s="1" t="b">
        <f t="shared" si="27"/>
        <v>1</v>
      </c>
      <c r="R57" s="1" t="b">
        <f t="shared" si="27"/>
        <v>1</v>
      </c>
      <c r="S57" s="1" t="b">
        <f t="shared" si="27"/>
        <v>1</v>
      </c>
      <c r="T57" s="1" t="b">
        <f t="shared" si="27"/>
        <v>1</v>
      </c>
      <c r="U57" s="1" t="b">
        <f t="shared" si="27"/>
        <v>1</v>
      </c>
      <c r="V57" s="1" t="b">
        <f t="shared" si="27"/>
        <v>1</v>
      </c>
      <c r="W57" s="1" t="b">
        <f t="shared" si="27"/>
        <v>1</v>
      </c>
      <c r="X57" s="1" t="b">
        <f t="shared" si="27"/>
        <v>1</v>
      </c>
      <c r="Y57" s="1" t="b">
        <f t="shared" si="27"/>
        <v>0</v>
      </c>
      <c r="Z57" s="1" t="b">
        <f t="shared" si="27"/>
        <v>0</v>
      </c>
      <c r="AA57" s="1" t="b">
        <f t="shared" si="27"/>
        <v>0</v>
      </c>
      <c r="AB57" s="1" t="b">
        <f t="shared" si="27"/>
        <v>0</v>
      </c>
      <c r="AC57" s="1" t="b">
        <f t="shared" si="27"/>
        <v>0</v>
      </c>
      <c r="AD57" s="1"/>
    </row>
    <row r="58" spans="1:30">
      <c r="A58" s="91">
        <v>12</v>
      </c>
      <c r="B58" s="91">
        <v>19</v>
      </c>
      <c r="C58" s="91">
        <f t="shared" ref="C58:C67" si="28">ROUND(IF(B58=0,0,$C$32*POWER(A58,$C$33)),0)</f>
        <v>78900</v>
      </c>
      <c r="D58" s="91">
        <f t="array" ref="D58:E58">LINEST(C57:C58,B57:B58,TRUE,FALSE)</f>
        <v>4152.6315789473683</v>
      </c>
      <c r="E58" s="91">
        <v>0</v>
      </c>
      <c r="F58" s="34">
        <f>IF(F57,$D$58*F34+$E$58,"")</f>
        <v>4152.6315789473683</v>
      </c>
      <c r="G58" s="34">
        <f t="shared" ref="G58:Y58" si="29">IF(G57,$D$58*G34+$E$58,"")</f>
        <v>8305.2631578947367</v>
      </c>
      <c r="H58" s="34">
        <f t="shared" si="29"/>
        <v>12457.894736842105</v>
      </c>
      <c r="I58" s="34">
        <f t="shared" si="29"/>
        <v>16610.526315789473</v>
      </c>
      <c r="J58" s="34">
        <f t="shared" si="29"/>
        <v>20763.15789473684</v>
      </c>
      <c r="K58" s="34">
        <f t="shared" si="29"/>
        <v>24915.78947368421</v>
      </c>
      <c r="L58" s="34">
        <f t="shared" si="29"/>
        <v>29068.42105263158</v>
      </c>
      <c r="M58" s="34">
        <f t="shared" si="29"/>
        <v>33221.052631578947</v>
      </c>
      <c r="N58" s="34">
        <f t="shared" si="29"/>
        <v>37373.684210526313</v>
      </c>
      <c r="O58" s="34">
        <f t="shared" si="29"/>
        <v>41526.31578947368</v>
      </c>
      <c r="P58" s="34">
        <f t="shared" si="29"/>
        <v>45678.947368421053</v>
      </c>
      <c r="Q58" s="34">
        <f t="shared" si="29"/>
        <v>49831.57894736842</v>
      </c>
      <c r="R58" s="34">
        <f t="shared" si="29"/>
        <v>53984.210526315786</v>
      </c>
      <c r="S58" s="34">
        <f t="shared" si="29"/>
        <v>58136.84210526316</v>
      </c>
      <c r="T58" s="34">
        <f t="shared" si="29"/>
        <v>62289.473684210527</v>
      </c>
      <c r="U58" s="34">
        <f t="shared" si="29"/>
        <v>66442.105263157893</v>
      </c>
      <c r="V58" s="34">
        <f t="shared" si="29"/>
        <v>70594.736842105267</v>
      </c>
      <c r="W58" s="34">
        <f t="shared" si="29"/>
        <v>74747.368421052626</v>
      </c>
      <c r="X58" s="34">
        <f t="shared" si="29"/>
        <v>78900</v>
      </c>
      <c r="Y58" s="34" t="str">
        <f t="shared" si="29"/>
        <v/>
      </c>
    </row>
    <row r="59" spans="1:30">
      <c r="A59" s="110">
        <v>13</v>
      </c>
      <c r="B59" s="110">
        <v>0</v>
      </c>
      <c r="C59" s="110">
        <f t="shared" si="28"/>
        <v>0</v>
      </c>
      <c r="D59" s="110"/>
      <c r="E59" s="110"/>
      <c r="F59" s="1" t="b">
        <f>F$34&lt;=MAX($B59:$B60)</f>
        <v>1</v>
      </c>
      <c r="G59" s="1" t="b">
        <f t="shared" ref="G59:AC59" si="30">G$34&lt;=MAX($B59:$B60)</f>
        <v>1</v>
      </c>
      <c r="H59" s="1" t="b">
        <f t="shared" si="30"/>
        <v>1</v>
      </c>
      <c r="I59" s="1" t="b">
        <f t="shared" si="30"/>
        <v>1</v>
      </c>
      <c r="J59" s="1" t="b">
        <f t="shared" si="30"/>
        <v>1</v>
      </c>
      <c r="K59" s="1" t="b">
        <f t="shared" si="30"/>
        <v>1</v>
      </c>
      <c r="L59" s="1" t="b">
        <f t="shared" si="30"/>
        <v>1</v>
      </c>
      <c r="M59" s="1" t="b">
        <f t="shared" si="30"/>
        <v>1</v>
      </c>
      <c r="N59" s="1" t="b">
        <f t="shared" si="30"/>
        <v>1</v>
      </c>
      <c r="O59" s="1" t="b">
        <f t="shared" si="30"/>
        <v>1</v>
      </c>
      <c r="P59" s="1" t="b">
        <f t="shared" si="30"/>
        <v>1</v>
      </c>
      <c r="Q59" s="1" t="b">
        <f t="shared" si="30"/>
        <v>1</v>
      </c>
      <c r="R59" s="1" t="b">
        <f t="shared" si="30"/>
        <v>1</v>
      </c>
      <c r="S59" s="1" t="b">
        <f t="shared" si="30"/>
        <v>1</v>
      </c>
      <c r="T59" s="1" t="b">
        <f t="shared" si="30"/>
        <v>1</v>
      </c>
      <c r="U59" s="1" t="b">
        <f t="shared" si="30"/>
        <v>1</v>
      </c>
      <c r="V59" s="1" t="b">
        <f t="shared" si="30"/>
        <v>1</v>
      </c>
      <c r="W59" s="1" t="b">
        <f t="shared" si="30"/>
        <v>1</v>
      </c>
      <c r="X59" s="1" t="b">
        <f t="shared" si="30"/>
        <v>1</v>
      </c>
      <c r="Y59" s="1" t="b">
        <f t="shared" si="30"/>
        <v>0</v>
      </c>
      <c r="Z59" s="1" t="b">
        <f t="shared" si="30"/>
        <v>0</v>
      </c>
      <c r="AA59" s="1" t="b">
        <f t="shared" si="30"/>
        <v>0</v>
      </c>
      <c r="AB59" s="1" t="b">
        <f t="shared" si="30"/>
        <v>0</v>
      </c>
      <c r="AC59" s="1" t="b">
        <f t="shared" si="30"/>
        <v>0</v>
      </c>
      <c r="AD59" s="1"/>
    </row>
    <row r="60" spans="1:30">
      <c r="A60" s="110">
        <v>13</v>
      </c>
      <c r="B60" s="110">
        <v>19</v>
      </c>
      <c r="C60" s="110">
        <f t="shared" si="28"/>
        <v>86854</v>
      </c>
      <c r="D60" s="110">
        <f t="array" ref="D60:E60">LINEST(C59:C60,B59:B60,TRUE,FALSE)</f>
        <v>4571.2631578947367</v>
      </c>
      <c r="E60" s="110">
        <v>0</v>
      </c>
      <c r="F60" s="34">
        <f>IF(F59,$D$60*F34+$E$60,"")</f>
        <v>4571.2631578947367</v>
      </c>
      <c r="G60" s="34">
        <f t="shared" ref="G60:X60" si="31">IF(G59,$D$60*G34+$E$60,"")</f>
        <v>9142.5263157894733</v>
      </c>
      <c r="H60" s="34">
        <f t="shared" si="31"/>
        <v>13713.78947368421</v>
      </c>
      <c r="I60" s="34">
        <f t="shared" si="31"/>
        <v>18285.052631578947</v>
      </c>
      <c r="J60" s="34">
        <f t="shared" si="31"/>
        <v>22856.315789473683</v>
      </c>
      <c r="K60" s="34">
        <f t="shared" si="31"/>
        <v>27427.57894736842</v>
      </c>
      <c r="L60" s="34">
        <f t="shared" si="31"/>
        <v>31998.842105263157</v>
      </c>
      <c r="M60" s="34">
        <f t="shared" si="31"/>
        <v>36570.105263157893</v>
      </c>
      <c r="N60" s="34">
        <f t="shared" si="31"/>
        <v>41141.368421052626</v>
      </c>
      <c r="O60" s="34">
        <f t="shared" si="31"/>
        <v>45712.631578947367</v>
      </c>
      <c r="P60" s="34">
        <f t="shared" si="31"/>
        <v>50283.894736842107</v>
      </c>
      <c r="Q60" s="34">
        <f t="shared" si="31"/>
        <v>54855.15789473684</v>
      </c>
      <c r="R60" s="34">
        <f t="shared" si="31"/>
        <v>59426.421052631573</v>
      </c>
      <c r="S60" s="34">
        <f t="shared" si="31"/>
        <v>63997.684210526313</v>
      </c>
      <c r="T60" s="34">
        <f t="shared" si="31"/>
        <v>68568.947368421053</v>
      </c>
      <c r="U60" s="34">
        <f t="shared" si="31"/>
        <v>73140.210526315786</v>
      </c>
      <c r="V60" s="34">
        <f t="shared" si="31"/>
        <v>77711.473684210519</v>
      </c>
      <c r="W60" s="34">
        <f t="shared" si="31"/>
        <v>82282.736842105252</v>
      </c>
      <c r="X60" s="34">
        <f t="shared" si="31"/>
        <v>86854</v>
      </c>
      <c r="Y60" s="34"/>
    </row>
    <row r="61" spans="1:30">
      <c r="A61" s="247">
        <v>14</v>
      </c>
      <c r="B61" s="247">
        <v>0</v>
      </c>
      <c r="C61" s="247">
        <f t="shared" si="28"/>
        <v>0</v>
      </c>
      <c r="D61" s="247"/>
      <c r="E61" s="247"/>
      <c r="F61" s="1" t="b">
        <f t="shared" ref="F61:Z61" si="32">F$34&lt;=MAX($B61:$B62)</f>
        <v>1</v>
      </c>
      <c r="G61" s="1" t="b">
        <f t="shared" si="32"/>
        <v>1</v>
      </c>
      <c r="H61" s="1" t="b">
        <f t="shared" si="32"/>
        <v>1</v>
      </c>
      <c r="I61" s="1" t="b">
        <f t="shared" si="32"/>
        <v>1</v>
      </c>
      <c r="J61" s="1" t="b">
        <f t="shared" si="32"/>
        <v>1</v>
      </c>
      <c r="K61" s="1" t="b">
        <f t="shared" si="32"/>
        <v>1</v>
      </c>
      <c r="L61" s="1" t="b">
        <f t="shared" si="32"/>
        <v>1</v>
      </c>
      <c r="M61" s="1" t="b">
        <f t="shared" si="32"/>
        <v>1</v>
      </c>
      <c r="N61" s="1" t="b">
        <f t="shared" si="32"/>
        <v>1</v>
      </c>
      <c r="O61" s="1" t="b">
        <f t="shared" si="32"/>
        <v>1</v>
      </c>
      <c r="P61" s="1" t="b">
        <f t="shared" si="32"/>
        <v>1</v>
      </c>
      <c r="Q61" s="1" t="b">
        <f t="shared" si="32"/>
        <v>1</v>
      </c>
      <c r="R61" s="1" t="b">
        <f t="shared" si="32"/>
        <v>1</v>
      </c>
      <c r="S61" s="1" t="b">
        <f t="shared" si="32"/>
        <v>1</v>
      </c>
      <c r="T61" s="1" t="b">
        <f t="shared" si="32"/>
        <v>1</v>
      </c>
      <c r="U61" s="1" t="b">
        <f t="shared" si="32"/>
        <v>1</v>
      </c>
      <c r="V61" s="1" t="b">
        <f t="shared" si="32"/>
        <v>1</v>
      </c>
      <c r="W61" s="1" t="b">
        <f t="shared" si="32"/>
        <v>1</v>
      </c>
      <c r="X61" s="1" t="b">
        <f t="shared" si="32"/>
        <v>1</v>
      </c>
      <c r="Y61" s="1" t="b">
        <f t="shared" si="32"/>
        <v>0</v>
      </c>
      <c r="Z61" s="1" t="b">
        <f t="shared" si="32"/>
        <v>0</v>
      </c>
      <c r="AA61" s="1" t="b">
        <f t="shared" ref="AA61:AC61" si="33">AA$34&lt;=MAX($B61:$B62)</f>
        <v>0</v>
      </c>
      <c r="AB61" s="1" t="b">
        <f t="shared" si="33"/>
        <v>0</v>
      </c>
      <c r="AC61" s="1" t="b">
        <f t="shared" si="33"/>
        <v>0</v>
      </c>
      <c r="AD61" s="1"/>
    </row>
    <row r="62" spans="1:30">
      <c r="A62" s="110">
        <v>14</v>
      </c>
      <c r="B62" s="110">
        <v>19</v>
      </c>
      <c r="C62" s="110">
        <f t="shared" si="28"/>
        <v>94932</v>
      </c>
      <c r="D62" s="110">
        <f t="array" ref="D62:E62">LINEST(C61:C62,B61:B62,TRUE,FALSE)</f>
        <v>4996.4210526315792</v>
      </c>
      <c r="E62" s="110">
        <v>0</v>
      </c>
      <c r="F62" s="34">
        <f>IF(F61,$D$62*F34+$E$62,"")</f>
        <v>4996.4210526315792</v>
      </c>
      <c r="G62" s="34">
        <f t="shared" ref="G62:X62" si="34">IF(G61,$D$62*G34+$E$62,"")</f>
        <v>9992.8421052631584</v>
      </c>
      <c r="H62" s="34">
        <f t="shared" si="34"/>
        <v>14989.263157894737</v>
      </c>
      <c r="I62" s="34">
        <f t="shared" si="34"/>
        <v>19985.684210526317</v>
      </c>
      <c r="J62" s="34">
        <f t="shared" si="34"/>
        <v>24982.105263157897</v>
      </c>
      <c r="K62" s="34">
        <f t="shared" si="34"/>
        <v>29978.526315789473</v>
      </c>
      <c r="L62" s="34">
        <f t="shared" si="34"/>
        <v>34974.947368421053</v>
      </c>
      <c r="M62" s="34">
        <f t="shared" si="34"/>
        <v>39971.368421052633</v>
      </c>
      <c r="N62" s="34">
        <f t="shared" si="34"/>
        <v>44967.789473684214</v>
      </c>
      <c r="O62" s="34">
        <f t="shared" si="34"/>
        <v>49964.210526315794</v>
      </c>
      <c r="P62" s="34">
        <f t="shared" si="34"/>
        <v>54960.631578947374</v>
      </c>
      <c r="Q62" s="34">
        <f t="shared" si="34"/>
        <v>59957.052631578947</v>
      </c>
      <c r="R62" s="34">
        <f t="shared" si="34"/>
        <v>64953.473684210527</v>
      </c>
      <c r="S62" s="34">
        <f t="shared" si="34"/>
        <v>69949.894736842107</v>
      </c>
      <c r="T62" s="34">
        <f t="shared" si="34"/>
        <v>74946.315789473694</v>
      </c>
      <c r="U62" s="34">
        <f t="shared" si="34"/>
        <v>79942.736842105267</v>
      </c>
      <c r="V62" s="34">
        <f t="shared" si="34"/>
        <v>84939.15789473684</v>
      </c>
      <c r="W62" s="34">
        <f t="shared" si="34"/>
        <v>89935.578947368427</v>
      </c>
      <c r="X62" s="34">
        <f t="shared" si="34"/>
        <v>94932</v>
      </c>
      <c r="Y62" s="34"/>
    </row>
    <row r="63" spans="1:30">
      <c r="A63" s="247">
        <v>15</v>
      </c>
      <c r="B63" s="247">
        <v>0</v>
      </c>
      <c r="C63" s="247">
        <f t="shared" si="28"/>
        <v>0</v>
      </c>
      <c r="D63" s="247"/>
      <c r="E63" s="247"/>
      <c r="F63" s="1" t="b">
        <f t="shared" ref="F63:Z63" si="35">F$34&lt;=MAX($B63:$B64)</f>
        <v>1</v>
      </c>
      <c r="G63" s="1" t="b">
        <f t="shared" si="35"/>
        <v>1</v>
      </c>
      <c r="H63" s="1" t="b">
        <f t="shared" si="35"/>
        <v>1</v>
      </c>
      <c r="I63" s="1" t="b">
        <f t="shared" si="35"/>
        <v>1</v>
      </c>
      <c r="J63" s="1" t="b">
        <f t="shared" si="35"/>
        <v>1</v>
      </c>
      <c r="K63" s="1" t="b">
        <f t="shared" si="35"/>
        <v>1</v>
      </c>
      <c r="L63" s="1" t="b">
        <f t="shared" si="35"/>
        <v>1</v>
      </c>
      <c r="M63" s="1" t="b">
        <f t="shared" si="35"/>
        <v>1</v>
      </c>
      <c r="N63" s="1" t="b">
        <f t="shared" si="35"/>
        <v>1</v>
      </c>
      <c r="O63" s="1" t="b">
        <f t="shared" si="35"/>
        <v>1</v>
      </c>
      <c r="P63" s="1" t="b">
        <f t="shared" si="35"/>
        <v>1</v>
      </c>
      <c r="Q63" s="1" t="b">
        <f t="shared" si="35"/>
        <v>1</v>
      </c>
      <c r="R63" s="1" t="b">
        <f t="shared" si="35"/>
        <v>1</v>
      </c>
      <c r="S63" s="1" t="b">
        <f t="shared" si="35"/>
        <v>1</v>
      </c>
      <c r="T63" s="1" t="b">
        <f t="shared" si="35"/>
        <v>1</v>
      </c>
      <c r="U63" s="1" t="b">
        <f t="shared" si="35"/>
        <v>1</v>
      </c>
      <c r="V63" s="1" t="b">
        <f t="shared" si="35"/>
        <v>1</v>
      </c>
      <c r="W63" s="1" t="b">
        <f t="shared" si="35"/>
        <v>1</v>
      </c>
      <c r="X63" s="1" t="b">
        <f t="shared" si="35"/>
        <v>1</v>
      </c>
      <c r="Y63" s="1" t="b">
        <f t="shared" si="35"/>
        <v>0</v>
      </c>
      <c r="Z63" s="1" t="b">
        <f t="shared" si="35"/>
        <v>0</v>
      </c>
      <c r="AA63" s="1" t="b">
        <f t="shared" ref="AA63:AC63" si="36">AA$34&lt;=MAX($B63:$B64)</f>
        <v>0</v>
      </c>
      <c r="AB63" s="1" t="b">
        <f t="shared" si="36"/>
        <v>0</v>
      </c>
      <c r="AC63" s="1" t="b">
        <f t="shared" si="36"/>
        <v>0</v>
      </c>
      <c r="AD63" s="1"/>
    </row>
    <row r="64" spans="1:30">
      <c r="A64" s="110">
        <v>15</v>
      </c>
      <c r="B64" s="110">
        <v>19</v>
      </c>
      <c r="C64" s="110">
        <f t="shared" si="28"/>
        <v>103126</v>
      </c>
      <c r="D64" s="110">
        <f t="array" ref="D64:E64">LINEST(C63:C64,B63:B64,TRUE,FALSE)</f>
        <v>5427.6842105263186</v>
      </c>
      <c r="E64" s="110">
        <v>-2.9103830456733704E-11</v>
      </c>
      <c r="F64" s="34">
        <f>IF(F63,$D$64*F34+$E$64,"")</f>
        <v>5427.6842105262895</v>
      </c>
      <c r="G64" s="34">
        <f t="shared" ref="G64:X64" si="37">IF(G63,$D$64*G34+$E$64,"")</f>
        <v>10855.368421052608</v>
      </c>
      <c r="H64" s="34">
        <f t="shared" si="37"/>
        <v>16283.052631578927</v>
      </c>
      <c r="I64" s="34">
        <f t="shared" si="37"/>
        <v>21710.736842105245</v>
      </c>
      <c r="J64" s="34">
        <f t="shared" si="37"/>
        <v>27138.421052631566</v>
      </c>
      <c r="K64" s="34">
        <f t="shared" si="37"/>
        <v>32566.105263157882</v>
      </c>
      <c r="L64" s="34">
        <f t="shared" si="37"/>
        <v>37993.789473684199</v>
      </c>
      <c r="M64" s="34">
        <f t="shared" si="37"/>
        <v>43421.473684210519</v>
      </c>
      <c r="N64" s="34">
        <f t="shared" si="37"/>
        <v>48849.15789473684</v>
      </c>
      <c r="O64" s="34">
        <f t="shared" si="37"/>
        <v>54276.84210526316</v>
      </c>
      <c r="P64" s="34">
        <f t="shared" si="37"/>
        <v>59704.526315789473</v>
      </c>
      <c r="Q64" s="34">
        <f t="shared" si="37"/>
        <v>65132.210526315794</v>
      </c>
      <c r="R64" s="34">
        <f t="shared" si="37"/>
        <v>70559.894736842107</v>
      </c>
      <c r="S64" s="34">
        <f t="shared" si="37"/>
        <v>75987.578947368427</v>
      </c>
      <c r="T64" s="34">
        <f t="shared" si="37"/>
        <v>81415.263157894748</v>
      </c>
      <c r="U64" s="34">
        <f t="shared" si="37"/>
        <v>86842.947368421068</v>
      </c>
      <c r="V64" s="34">
        <f t="shared" si="37"/>
        <v>92270.631578947388</v>
      </c>
      <c r="W64" s="34">
        <f t="shared" si="37"/>
        <v>97698.315789473709</v>
      </c>
      <c r="X64" s="34">
        <f t="shared" si="37"/>
        <v>103126.00000000003</v>
      </c>
      <c r="Y64" s="34"/>
    </row>
    <row r="65" spans="1:30">
      <c r="A65" s="247">
        <v>16</v>
      </c>
      <c r="B65" s="247">
        <v>0</v>
      </c>
      <c r="C65" s="247">
        <f t="shared" si="28"/>
        <v>0</v>
      </c>
      <c r="D65" s="247"/>
      <c r="E65" s="247"/>
      <c r="F65" s="1" t="b">
        <f t="shared" ref="F65:Z65" si="38">F$34&lt;=MAX($B65:$B66)</f>
        <v>1</v>
      </c>
      <c r="G65" s="1" t="b">
        <f t="shared" si="38"/>
        <v>1</v>
      </c>
      <c r="H65" s="1" t="b">
        <f t="shared" si="38"/>
        <v>1</v>
      </c>
      <c r="I65" s="1" t="b">
        <f t="shared" si="38"/>
        <v>1</v>
      </c>
      <c r="J65" s="1" t="b">
        <f t="shared" si="38"/>
        <v>1</v>
      </c>
      <c r="K65" s="1" t="b">
        <f t="shared" si="38"/>
        <v>1</v>
      </c>
      <c r="L65" s="1" t="b">
        <f t="shared" si="38"/>
        <v>1</v>
      </c>
      <c r="M65" s="1" t="b">
        <f t="shared" si="38"/>
        <v>1</v>
      </c>
      <c r="N65" s="1" t="b">
        <f t="shared" si="38"/>
        <v>1</v>
      </c>
      <c r="O65" s="1" t="b">
        <f t="shared" si="38"/>
        <v>1</v>
      </c>
      <c r="P65" s="1" t="b">
        <f t="shared" si="38"/>
        <v>1</v>
      </c>
      <c r="Q65" s="1" t="b">
        <f t="shared" si="38"/>
        <v>1</v>
      </c>
      <c r="R65" s="1" t="b">
        <f t="shared" si="38"/>
        <v>1</v>
      </c>
      <c r="S65" s="1" t="b">
        <f t="shared" si="38"/>
        <v>1</v>
      </c>
      <c r="T65" s="1" t="b">
        <f t="shared" si="38"/>
        <v>1</v>
      </c>
      <c r="U65" s="1" t="b">
        <f t="shared" si="38"/>
        <v>1</v>
      </c>
      <c r="V65" s="1" t="b">
        <f t="shared" si="38"/>
        <v>1</v>
      </c>
      <c r="W65" s="1" t="b">
        <f t="shared" si="38"/>
        <v>1</v>
      </c>
      <c r="X65" s="1" t="b">
        <f t="shared" si="38"/>
        <v>1</v>
      </c>
      <c r="Y65" s="1" t="b">
        <f>Y$34&lt;=MAX($B65:$B66)</f>
        <v>0</v>
      </c>
      <c r="Z65" s="1" t="b">
        <f t="shared" si="38"/>
        <v>0</v>
      </c>
      <c r="AA65" s="1" t="b">
        <f t="shared" ref="AA65:AC65" si="39">AA$34&lt;=MAX($B65:$B66)</f>
        <v>0</v>
      </c>
      <c r="AB65" s="1" t="b">
        <f t="shared" si="39"/>
        <v>0</v>
      </c>
      <c r="AC65" s="1" t="b">
        <f t="shared" si="39"/>
        <v>0</v>
      </c>
      <c r="AD65" s="1"/>
    </row>
    <row r="66" spans="1:30">
      <c r="A66" s="110">
        <v>16</v>
      </c>
      <c r="B66" s="110">
        <v>19</v>
      </c>
      <c r="C66" s="110">
        <f t="shared" si="28"/>
        <v>111430</v>
      </c>
      <c r="D66" s="110">
        <f t="array" ref="D66:E66">LINEST(C65:C66,B65:B66,TRUE,FALSE)</f>
        <v>5864.7368421052652</v>
      </c>
      <c r="E66" s="110">
        <v>-2.1827872842550278E-11</v>
      </c>
      <c r="F66" s="34">
        <f>IF(F65,$D$66*F34+$E$66,"")</f>
        <v>5864.7368421052433</v>
      </c>
      <c r="G66" s="34">
        <f t="shared" ref="G66:X66" si="40">IF(G65,$D$66*G34+$E$66,"")</f>
        <v>11729.473684210509</v>
      </c>
      <c r="H66" s="34">
        <f t="shared" si="40"/>
        <v>17594.210526315772</v>
      </c>
      <c r="I66" s="34">
        <f t="shared" si="40"/>
        <v>23458.947368421039</v>
      </c>
      <c r="J66" s="34">
        <f t="shared" si="40"/>
        <v>29323.684210526306</v>
      </c>
      <c r="K66" s="34">
        <f t="shared" si="40"/>
        <v>35188.421052631566</v>
      </c>
      <c r="L66" s="34">
        <f t="shared" si="40"/>
        <v>41053.157894736833</v>
      </c>
      <c r="M66" s="34">
        <f t="shared" si="40"/>
        <v>46917.8947368421</v>
      </c>
      <c r="N66" s="34">
        <f t="shared" si="40"/>
        <v>52782.631578947367</v>
      </c>
      <c r="O66" s="34">
        <f t="shared" si="40"/>
        <v>58647.368421052633</v>
      </c>
      <c r="P66" s="34">
        <f t="shared" si="40"/>
        <v>64512.105263157893</v>
      </c>
      <c r="Q66" s="34">
        <f t="shared" si="40"/>
        <v>70376.842105263146</v>
      </c>
      <c r="R66" s="34">
        <f t="shared" si="40"/>
        <v>76241.578947368427</v>
      </c>
      <c r="S66" s="34">
        <f t="shared" si="40"/>
        <v>82106.31578947368</v>
      </c>
      <c r="T66" s="34">
        <f t="shared" si="40"/>
        <v>87971.052631578961</v>
      </c>
      <c r="U66" s="34">
        <f t="shared" si="40"/>
        <v>93835.789473684214</v>
      </c>
      <c r="V66" s="34">
        <f t="shared" si="40"/>
        <v>99700.526315789495</v>
      </c>
      <c r="W66" s="34">
        <f t="shared" si="40"/>
        <v>105565.26315789475</v>
      </c>
      <c r="X66" s="34">
        <f t="shared" si="40"/>
        <v>111430.00000000003</v>
      </c>
      <c r="Y66" s="34"/>
    </row>
    <row r="67" spans="1:30">
      <c r="A67" s="247">
        <v>17</v>
      </c>
      <c r="B67" s="247">
        <v>0</v>
      </c>
      <c r="C67" s="247">
        <f t="shared" si="28"/>
        <v>0</v>
      </c>
      <c r="D67" s="247"/>
      <c r="E67" s="247"/>
      <c r="F67" s="34" t="b">
        <f>F$34&lt;=MAX($B67:$B68)</f>
        <v>1</v>
      </c>
      <c r="G67" s="34" t="b">
        <f t="shared" ref="G67:AC67" si="41">G$34&lt;=MAX($B67:$B68)</f>
        <v>1</v>
      </c>
      <c r="H67" s="34" t="b">
        <f t="shared" si="41"/>
        <v>1</v>
      </c>
      <c r="I67" s="34" t="b">
        <f t="shared" si="41"/>
        <v>1</v>
      </c>
      <c r="J67" s="34" t="b">
        <f t="shared" si="41"/>
        <v>1</v>
      </c>
      <c r="K67" s="34" t="b">
        <f t="shared" si="41"/>
        <v>1</v>
      </c>
      <c r="L67" s="34" t="b">
        <f t="shared" si="41"/>
        <v>1</v>
      </c>
      <c r="M67" s="34" t="b">
        <f t="shared" si="41"/>
        <v>1</v>
      </c>
      <c r="N67" s="34" t="b">
        <f t="shared" si="41"/>
        <v>1</v>
      </c>
      <c r="O67" s="34" t="b">
        <f t="shared" si="41"/>
        <v>1</v>
      </c>
      <c r="P67" s="34" t="b">
        <f t="shared" si="41"/>
        <v>1</v>
      </c>
      <c r="Q67" s="34" t="b">
        <f t="shared" si="41"/>
        <v>1</v>
      </c>
      <c r="R67" s="34" t="b">
        <f t="shared" si="41"/>
        <v>1</v>
      </c>
      <c r="S67" s="34" t="b">
        <f t="shared" si="41"/>
        <v>1</v>
      </c>
      <c r="T67" s="34" t="b">
        <f t="shared" si="41"/>
        <v>1</v>
      </c>
      <c r="U67" s="34" t="b">
        <f t="shared" si="41"/>
        <v>1</v>
      </c>
      <c r="V67" s="34" t="b">
        <f t="shared" si="41"/>
        <v>1</v>
      </c>
      <c r="W67" s="34" t="b">
        <f t="shared" si="41"/>
        <v>1</v>
      </c>
      <c r="X67" s="34" t="b">
        <f t="shared" si="41"/>
        <v>1</v>
      </c>
      <c r="Y67" s="34" t="b">
        <f t="shared" si="41"/>
        <v>1</v>
      </c>
      <c r="Z67" s="34" t="b">
        <f t="shared" si="41"/>
        <v>1</v>
      </c>
      <c r="AA67" s="34" t="b">
        <f t="shared" si="41"/>
        <v>1</v>
      </c>
      <c r="AB67" s="34" t="b">
        <f t="shared" si="41"/>
        <v>1</v>
      </c>
      <c r="AC67" s="34" t="b">
        <f t="shared" si="41"/>
        <v>1</v>
      </c>
    </row>
    <row r="68" spans="1:30">
      <c r="A68" s="110">
        <v>17</v>
      </c>
      <c r="B68" s="110">
        <v>24</v>
      </c>
      <c r="C68" s="110">
        <f>ROUND(IF(B68=0,0,$C$32*POWER(A68,($C$33+0.1))),0)</f>
        <v>159090</v>
      </c>
      <c r="D68" s="110">
        <f t="array" ref="D68:E68">LINEST(C67:C68,B67:B68,TRUE,FALSE)</f>
        <v>6628.7500000000009</v>
      </c>
      <c r="E68" s="110">
        <v>-1.4551915228366852E-11</v>
      </c>
      <c r="F68" s="34">
        <f>IF(F67,$D$68*F34+$E$68,"")</f>
        <v>6628.7499999999864</v>
      </c>
      <c r="G68" s="34">
        <f t="shared" ref="G68:AC68" si="42">IF(G67,$D$68*G34+$E$68,"")</f>
        <v>13257.499999999987</v>
      </c>
      <c r="H68" s="34">
        <f t="shared" si="42"/>
        <v>19886.249999999989</v>
      </c>
      <c r="I68" s="34">
        <f t="shared" si="42"/>
        <v>26514.999999999989</v>
      </c>
      <c r="J68" s="34">
        <f t="shared" si="42"/>
        <v>33143.749999999993</v>
      </c>
      <c r="K68" s="34">
        <f t="shared" si="42"/>
        <v>39772.499999999993</v>
      </c>
      <c r="L68" s="34">
        <f t="shared" si="42"/>
        <v>46401.249999999993</v>
      </c>
      <c r="M68" s="34">
        <f t="shared" si="42"/>
        <v>53029.999999999993</v>
      </c>
      <c r="N68" s="34">
        <f t="shared" si="42"/>
        <v>59658.749999999993</v>
      </c>
      <c r="O68" s="34">
        <f t="shared" si="42"/>
        <v>66287.5</v>
      </c>
      <c r="P68" s="34">
        <f t="shared" si="42"/>
        <v>72916.25</v>
      </c>
      <c r="Q68" s="34">
        <f t="shared" si="42"/>
        <v>79545</v>
      </c>
      <c r="R68" s="34">
        <f t="shared" si="42"/>
        <v>86173.75</v>
      </c>
      <c r="S68" s="34">
        <f t="shared" si="42"/>
        <v>92802.5</v>
      </c>
      <c r="T68" s="34">
        <f t="shared" si="42"/>
        <v>99431.25</v>
      </c>
      <c r="U68" s="34">
        <f t="shared" si="42"/>
        <v>106060</v>
      </c>
      <c r="V68" s="34">
        <f t="shared" si="42"/>
        <v>112688.75</v>
      </c>
      <c r="W68" s="34">
        <f t="shared" si="42"/>
        <v>119317.5</v>
      </c>
      <c r="X68" s="34">
        <f t="shared" si="42"/>
        <v>125946.25</v>
      </c>
      <c r="Y68" s="34">
        <f t="shared" si="42"/>
        <v>132575</v>
      </c>
      <c r="Z68" s="34">
        <f t="shared" si="42"/>
        <v>139203.75</v>
      </c>
      <c r="AA68" s="34">
        <f t="shared" si="42"/>
        <v>145832.5</v>
      </c>
      <c r="AB68" s="34">
        <f t="shared" si="42"/>
        <v>152461.25</v>
      </c>
      <c r="AC68" s="34">
        <f t="shared" si="42"/>
        <v>159090</v>
      </c>
    </row>
    <row r="69" spans="1:30">
      <c r="A69" s="247">
        <v>18</v>
      </c>
      <c r="B69" s="247">
        <v>0</v>
      </c>
      <c r="C69" s="247">
        <f>ROUND(IF(B69=0,0,$C$32*POWER(A69,($C$33+0.1))),0)</f>
        <v>0</v>
      </c>
      <c r="D69" s="247"/>
      <c r="E69" s="247"/>
      <c r="F69" s="34" t="b">
        <f>F$34&lt;=MAX($B69:$B70)</f>
        <v>1</v>
      </c>
      <c r="G69" s="34" t="b">
        <f t="shared" ref="G69:H69" si="43">G$34&lt;=MAX($B69:$B70)</f>
        <v>1</v>
      </c>
      <c r="H69" s="34" t="b">
        <f t="shared" si="43"/>
        <v>1</v>
      </c>
      <c r="I69" s="34" t="b">
        <f t="shared" ref="I69" si="44">I$34&lt;=MAX($B69:$B70)</f>
        <v>1</v>
      </c>
      <c r="J69" s="34" t="b">
        <f t="shared" ref="J69" si="45">J$34&lt;=MAX($B69:$B70)</f>
        <v>1</v>
      </c>
      <c r="K69" s="34" t="b">
        <f t="shared" ref="K69" si="46">K$34&lt;=MAX($B69:$B70)</f>
        <v>1</v>
      </c>
      <c r="L69" s="34" t="b">
        <f t="shared" ref="L69" si="47">L$34&lt;=MAX($B69:$B70)</f>
        <v>1</v>
      </c>
      <c r="M69" s="34" t="b">
        <f t="shared" ref="M69" si="48">M$34&lt;=MAX($B69:$B70)</f>
        <v>1</v>
      </c>
      <c r="N69" s="34" t="b">
        <f t="shared" ref="N69" si="49">N$34&lt;=MAX($B69:$B70)</f>
        <v>1</v>
      </c>
      <c r="O69" s="34" t="b">
        <f t="shared" ref="O69" si="50">O$34&lt;=MAX($B69:$B70)</f>
        <v>1</v>
      </c>
      <c r="P69" s="34" t="b">
        <f t="shared" ref="P69" si="51">P$34&lt;=MAX($B69:$B70)</f>
        <v>1</v>
      </c>
      <c r="Q69" s="34" t="b">
        <f t="shared" ref="Q69" si="52">Q$34&lt;=MAX($B69:$B70)</f>
        <v>1</v>
      </c>
      <c r="R69" s="34" t="b">
        <f t="shared" ref="R69" si="53">R$34&lt;=MAX($B69:$B70)</f>
        <v>1</v>
      </c>
      <c r="S69" s="34" t="b">
        <f t="shared" ref="S69" si="54">S$34&lt;=MAX($B69:$B70)</f>
        <v>1</v>
      </c>
      <c r="T69" s="34" t="b">
        <f t="shared" ref="T69" si="55">T$34&lt;=MAX($B69:$B70)</f>
        <v>1</v>
      </c>
      <c r="U69" s="34" t="b">
        <f t="shared" ref="U69" si="56">U$34&lt;=MAX($B69:$B70)</f>
        <v>1</v>
      </c>
      <c r="V69" s="34" t="b">
        <f t="shared" ref="V69" si="57">V$34&lt;=MAX($B69:$B70)</f>
        <v>1</v>
      </c>
      <c r="W69" s="34" t="b">
        <f t="shared" ref="W69" si="58">W$34&lt;=MAX($B69:$B70)</f>
        <v>1</v>
      </c>
      <c r="X69" s="34" t="b">
        <f t="shared" ref="X69" si="59">X$34&lt;=MAX($B69:$B70)</f>
        <v>1</v>
      </c>
      <c r="Y69" s="34" t="b">
        <f t="shared" ref="Y69" si="60">Y$34&lt;=MAX($B69:$B70)</f>
        <v>1</v>
      </c>
      <c r="Z69" s="34" t="b">
        <f t="shared" ref="Z69" si="61">Z$34&lt;=MAX($B69:$B70)</f>
        <v>1</v>
      </c>
      <c r="AA69" s="34" t="b">
        <f t="shared" ref="AA69" si="62">AA$34&lt;=MAX($B69:$B70)</f>
        <v>1</v>
      </c>
      <c r="AB69" s="34" t="b">
        <f t="shared" ref="AB69" si="63">AB$34&lt;=MAX($B69:$B70)</f>
        <v>1</v>
      </c>
      <c r="AC69" s="34" t="b">
        <f t="shared" ref="AC69" si="64">AC$34&lt;=MAX($B69:$B70)</f>
        <v>1</v>
      </c>
    </row>
    <row r="70" spans="1:30">
      <c r="A70" s="110">
        <v>18</v>
      </c>
      <c r="B70" s="110">
        <v>24</v>
      </c>
      <c r="C70" s="110">
        <f>ROUND(IF(B70=0,0,$C$32*POWER(A70,($C$33+0.1))),0)</f>
        <v>171362</v>
      </c>
      <c r="D70" s="110">
        <f t="array" ref="D70:E70">LINEST(C69:C70,B69:B70,TRUE,FALSE)</f>
        <v>7140.0833333333339</v>
      </c>
      <c r="E70" s="110">
        <v>0</v>
      </c>
      <c r="F70" s="34">
        <f>IF(F69,$D$70*F34+$E$70,"")</f>
        <v>7140.0833333333339</v>
      </c>
      <c r="G70" s="34">
        <f t="shared" ref="G70:AC70" si="65">IF(G69,$D$70*G34+$E$70,"")</f>
        <v>14280.166666666668</v>
      </c>
      <c r="H70" s="34">
        <f t="shared" si="65"/>
        <v>21420.25</v>
      </c>
      <c r="I70" s="34">
        <f t="shared" si="65"/>
        <v>28560.333333333336</v>
      </c>
      <c r="J70" s="34">
        <f t="shared" si="65"/>
        <v>35700.416666666672</v>
      </c>
      <c r="K70" s="34">
        <f t="shared" si="65"/>
        <v>42840.5</v>
      </c>
      <c r="L70" s="34">
        <f t="shared" si="65"/>
        <v>49980.583333333336</v>
      </c>
      <c r="M70" s="34">
        <f t="shared" si="65"/>
        <v>57120.666666666672</v>
      </c>
      <c r="N70" s="34">
        <f t="shared" si="65"/>
        <v>64260.750000000007</v>
      </c>
      <c r="O70" s="34">
        <f t="shared" si="65"/>
        <v>71400.833333333343</v>
      </c>
      <c r="P70" s="34">
        <f t="shared" si="65"/>
        <v>78540.916666666672</v>
      </c>
      <c r="Q70" s="34">
        <f t="shared" si="65"/>
        <v>85681</v>
      </c>
      <c r="R70" s="34">
        <f t="shared" si="65"/>
        <v>92821.083333333343</v>
      </c>
      <c r="S70" s="34">
        <f t="shared" si="65"/>
        <v>99961.166666666672</v>
      </c>
      <c r="T70" s="34">
        <f t="shared" si="65"/>
        <v>107101.25000000001</v>
      </c>
      <c r="U70" s="34">
        <f t="shared" si="65"/>
        <v>114241.33333333334</v>
      </c>
      <c r="V70" s="34">
        <f t="shared" si="65"/>
        <v>121381.41666666667</v>
      </c>
      <c r="W70" s="34">
        <f t="shared" si="65"/>
        <v>128521.50000000001</v>
      </c>
      <c r="X70" s="34">
        <f t="shared" si="65"/>
        <v>135661.58333333334</v>
      </c>
      <c r="Y70" s="34">
        <f t="shared" si="65"/>
        <v>142801.66666666669</v>
      </c>
      <c r="Z70" s="34">
        <f t="shared" si="65"/>
        <v>149941.75</v>
      </c>
      <c r="AA70" s="34">
        <f t="shared" si="65"/>
        <v>157081.83333333334</v>
      </c>
      <c r="AB70" s="34">
        <f t="shared" si="65"/>
        <v>164221.91666666669</v>
      </c>
      <c r="AC70" s="34">
        <f t="shared" si="65"/>
        <v>171362</v>
      </c>
    </row>
    <row r="72" spans="1:30" ht="18.75">
      <c r="A72" s="81" t="s">
        <v>98</v>
      </c>
    </row>
    <row r="73" spans="1:30">
      <c r="A73" s="1" t="s">
        <v>71</v>
      </c>
      <c r="B73" s="1" t="s">
        <v>17</v>
      </c>
      <c r="C73" s="1" t="s">
        <v>18</v>
      </c>
      <c r="D73" s="1" t="s">
        <v>19</v>
      </c>
      <c r="E73" s="1" t="s">
        <v>20</v>
      </c>
      <c r="F73" s="1" t="s">
        <v>21</v>
      </c>
      <c r="G73" s="1" t="s">
        <v>22</v>
      </c>
      <c r="H73" s="1" t="s">
        <v>23</v>
      </c>
      <c r="I73" s="1" t="s">
        <v>24</v>
      </c>
      <c r="J73" s="1" t="s">
        <v>25</v>
      </c>
      <c r="K73" s="1" t="s">
        <v>26</v>
      </c>
      <c r="L73" s="1" t="s">
        <v>27</v>
      </c>
      <c r="M73" s="1" t="s">
        <v>28</v>
      </c>
      <c r="N73" s="1" t="s">
        <v>29</v>
      </c>
      <c r="O73" s="1" t="s">
        <v>30</v>
      </c>
      <c r="P73" s="1" t="s">
        <v>31</v>
      </c>
      <c r="Q73" s="1" t="s">
        <v>32</v>
      </c>
      <c r="R73" s="1" t="s">
        <v>33</v>
      </c>
      <c r="S73" s="1" t="s">
        <v>34</v>
      </c>
      <c r="T73" s="1" t="s">
        <v>35</v>
      </c>
      <c r="U73" s="1" t="s">
        <v>36</v>
      </c>
      <c r="V73" s="1" t="s">
        <v>948</v>
      </c>
      <c r="W73" s="1" t="s">
        <v>949</v>
      </c>
      <c r="X73" s="1" t="s">
        <v>950</v>
      </c>
      <c r="Y73" s="1" t="s">
        <v>951</v>
      </c>
    </row>
    <row r="74" spans="1:30">
      <c r="A74" s="1">
        <v>1</v>
      </c>
      <c r="B74" s="1">
        <f ca="1">IF(OFFSET(F35,$A74,0)="","",ROUND(SUM(OFFSET($F35:F35,$A74,0)),0))</f>
        <v>571</v>
      </c>
      <c r="C74" s="1">
        <f ca="1">IF(OFFSET(G35,$A74,0)="","",ROUND(SUM(OFFSET($F35:G35,$A74,0)),0))</f>
        <v>1714</v>
      </c>
      <c r="D74" s="1">
        <f ca="1">IF(OFFSET(H35,$A74,0)="","",ROUND(SUM(OFFSET($F35:H35,$A74,0)),0))</f>
        <v>3429</v>
      </c>
      <c r="E74" s="1">
        <f ca="1">IF(OFFSET(I35,$A74,0)="","",ROUND(SUM(OFFSET($F35:I35,$A74,0)),0))</f>
        <v>5714</v>
      </c>
      <c r="F74" s="1">
        <f ca="1">IF(OFFSET(J35,$A74,0)="","",ROUND(SUM(OFFSET($F35:J35,$A74,0)),0))</f>
        <v>8069</v>
      </c>
      <c r="G74" s="1">
        <f ca="1">IF(OFFSET(K35,$A74,0)="","",ROUND(SUM(OFFSET($F35:K35,$A74,0)),0))</f>
        <v>10895</v>
      </c>
      <c r="H74" s="1">
        <f ca="1">IF(OFFSET(L35,$A74,0)="","",ROUND(SUM(OFFSET($F35:L35,$A74,0)),0))</f>
        <v>14192</v>
      </c>
      <c r="I74" s="1" t="str">
        <f ca="1">IF(OFFSET(M35,$A74,0)="","",ROUND(SUM(OFFSET($F35:M35,$A74,0)),0))</f>
        <v/>
      </c>
      <c r="J74" s="1" t="str">
        <f ca="1">IF(OFFSET(N35,$A74,0)="","",ROUND(SUM(OFFSET($F35:N35,$A74,0)),0))</f>
        <v/>
      </c>
      <c r="K74" s="1" t="str">
        <f ca="1">IF(OFFSET(O35,$A74,0)="","",ROUND(SUM(OFFSET($F35:O35,$A74,0)),0))</f>
        <v/>
      </c>
      <c r="L74" s="1" t="str">
        <f ca="1">IF(OFFSET(P35,$A74,0)="","",ROUND(SUM(OFFSET($F35:P35,$A74,0)),0))</f>
        <v/>
      </c>
      <c r="M74" s="1" t="str">
        <f ca="1">IF(OFFSET(Q35,$A74,0)="","",ROUND(SUM(OFFSET($F35:Q35,$A74,0)),0))</f>
        <v/>
      </c>
      <c r="N74" s="1" t="str">
        <f ca="1">IF(OFFSET(R35,$A74,0)="","",ROUND(SUM(OFFSET($F35:R35,$A74,0)),0))</f>
        <v/>
      </c>
      <c r="O74" s="1" t="str">
        <f ca="1">IF(OFFSET(S35,$A74,0)="","",ROUND(SUM(OFFSET($F35:S35,$A74,0)),0))</f>
        <v/>
      </c>
      <c r="P74" s="1" t="str">
        <f ca="1">IF(OFFSET(T35,$A74,0)="","",ROUND(SUM(OFFSET($F35:T35,$A74,0)),0))</f>
        <v/>
      </c>
      <c r="Q74" s="1" t="str">
        <f ca="1">IF(OFFSET(U35,$A74,0)="","",ROUND(SUM(OFFSET($F35:U35,$A74,0)),0))</f>
        <v/>
      </c>
      <c r="R74" s="1" t="str">
        <f ca="1">IF(OFFSET(V35,$A74,0)="","",ROUND(SUM(OFFSET($F35:V35,$A74,0)),0))</f>
        <v/>
      </c>
      <c r="S74" s="1" t="str">
        <f ca="1">IF(OFFSET(W35,$A74,0)="","",ROUND(SUM(OFFSET($F35:W35,$A74,0)),0))</f>
        <v/>
      </c>
      <c r="T74" s="1" t="str">
        <f ca="1">IF(OFFSET(X35,$A74,0)="","",ROUND(SUM(OFFSET($F35:X35,$A74,0)),0))</f>
        <v/>
      </c>
      <c r="U74" s="1" t="str">
        <f ca="1">IF(OFFSET(Z35,$A74,0)="","",SUM(OFFSET($F35:Z35,$A74,0)))</f>
        <v/>
      </c>
      <c r="V74" s="1"/>
      <c r="W74" s="1"/>
      <c r="X74" s="1"/>
      <c r="Y74" s="1"/>
    </row>
    <row r="75" spans="1:30">
      <c r="A75" s="1">
        <v>2</v>
      </c>
      <c r="B75" s="1">
        <f ca="1">IF(OFFSET(F36,$A75,0)="","",ROUND(SUM(OFFSET($F36:F36,$A75,0)),0))</f>
        <v>1021</v>
      </c>
      <c r="C75" s="1">
        <f ca="1">IF(OFFSET(G36,$A75,0)="","",ROUND(SUM(OFFSET($F36:G36,$A75,0)),0))</f>
        <v>3063</v>
      </c>
      <c r="D75" s="1">
        <f ca="1">IF(OFFSET(H36,$A75,0)="","",ROUND(SUM(OFFSET($F36:H36,$A75,0)),0))</f>
        <v>6127</v>
      </c>
      <c r="E75" s="1">
        <f ca="1">IF(OFFSET(I36,$A75,0)="","",ROUND(SUM(OFFSET($F36:I36,$A75,0)),0))</f>
        <v>10211</v>
      </c>
      <c r="F75" s="1">
        <f ca="1">IF(OFFSET(J36,$A75,0)="","",ROUND(SUM(OFFSET($F36:J36,$A75,0)),0))</f>
        <v>15317</v>
      </c>
      <c r="G75" s="1">
        <f ca="1">IF(OFFSET(K36,$A75,0)="","",ROUND(SUM(OFFSET($F36:K36,$A75,0)),0))</f>
        <v>21443</v>
      </c>
      <c r="H75" s="1">
        <f ca="1">IF(OFFSET(L36,$A75,0)="","",ROUND(SUM(OFFSET($F36:L36,$A75,0)),0))</f>
        <v>28591</v>
      </c>
      <c r="I75" s="1">
        <f ca="1">IF(OFFSET(M36,$A75,0)="","",ROUND(SUM(OFFSET($F36:M36,$A75,0)),0))</f>
        <v>36760</v>
      </c>
      <c r="J75" s="1">
        <f ca="1">IF(OFFSET(N36,$A75,0)="","",ROUND(SUM(OFFSET($F36:N36,$A75,0)),0))</f>
        <v>45950</v>
      </c>
      <c r="K75" s="1" t="str">
        <f ca="1">IF(OFFSET(O36,$A75,0)="","",ROUND(SUM(OFFSET($F36:O36,$A75,0)),0))</f>
        <v/>
      </c>
      <c r="L75" s="1" t="str">
        <f ca="1">IF(OFFSET(P36,$A75,0)="","",ROUND(SUM(OFFSET($F36:P36,$A75,0)),0))</f>
        <v/>
      </c>
      <c r="M75" s="1" t="str">
        <f ca="1">IF(OFFSET(Q36,$A75,0)="","",ROUND(SUM(OFFSET($F36:Q36,$A75,0)),0))</f>
        <v/>
      </c>
      <c r="N75" s="1" t="str">
        <f ca="1">IF(OFFSET(R36,$A75,0)="","",ROUND(SUM(OFFSET($F36:R36,$A75,0)),0))</f>
        <v/>
      </c>
      <c r="O75" s="1" t="str">
        <f ca="1">IF(OFFSET(S36,$A75,0)="","",ROUND(SUM(OFFSET($F36:S36,$A75,0)),0))</f>
        <v/>
      </c>
      <c r="P75" s="1" t="str">
        <f ca="1">IF(OFFSET(T36,$A75,0)="","",ROUND(SUM(OFFSET($F36:T36,$A75,0)),0))</f>
        <v/>
      </c>
      <c r="Q75" s="1" t="str">
        <f ca="1">IF(OFFSET(U36,$A75,0)="","",ROUND(SUM(OFFSET($F36:U36,$A75,0)),0))</f>
        <v/>
      </c>
      <c r="R75" s="1" t="str">
        <f ca="1">IF(OFFSET(V36,$A75,0)="","",ROUND(SUM(OFFSET($F36:V36,$A75,0)),0))</f>
        <v/>
      </c>
      <c r="S75" s="1" t="str">
        <f ca="1">IF(OFFSET(W36,$A75,0)="","",ROUND(SUM(OFFSET($F36:W36,$A75,0)),0))</f>
        <v/>
      </c>
      <c r="T75" s="1" t="str">
        <f ca="1">IF(OFFSET(X36,$A75,0)="","",ROUND(SUM(OFFSET($F36:X36,$A75,0)),0))</f>
        <v/>
      </c>
      <c r="U75" s="1" t="str">
        <f ca="1">IF(OFFSET(Z36,$A75,0)="","",SUM(OFFSET($F36:Z36,$A75,0)))</f>
        <v/>
      </c>
      <c r="V75" s="1"/>
      <c r="W75" s="1"/>
      <c r="X75" s="1"/>
      <c r="Y75" s="1"/>
    </row>
    <row r="76" spans="1:30">
      <c r="A76" s="1">
        <v>3</v>
      </c>
      <c r="B76" s="1">
        <f ca="1">IF(OFFSET(F37,$A76,0)="","",ROUND(SUM(OFFSET($F37:F37,$A76,0)),0))</f>
        <v>1661</v>
      </c>
      <c r="C76" s="1">
        <f ca="1">IF(OFFSET(G37,$A76,0)="","",ROUND(SUM(OFFSET($F37:G37,$A76,0)),0))</f>
        <v>4983</v>
      </c>
      <c r="D76" s="1">
        <f ca="1">IF(OFFSET(H37,$A76,0)="","",ROUND(SUM(OFFSET($F37:H37,$A76,0)),0))</f>
        <v>9966</v>
      </c>
      <c r="E76" s="1">
        <f ca="1">IF(OFFSET(I37,$A76,0)="","",ROUND(SUM(OFFSET($F37:I37,$A76,0)),0))</f>
        <v>16610</v>
      </c>
      <c r="F76" s="1">
        <f ca="1">IF(OFFSET(J37,$A76,0)="","",ROUND(SUM(OFFSET($F37:J37,$A76,0)),0))</f>
        <v>24915</v>
      </c>
      <c r="G76" s="1">
        <f ca="1">IF(OFFSET(K37,$A76,0)="","",ROUND(SUM(OFFSET($F37:K37,$A76,0)),0))</f>
        <v>34881</v>
      </c>
      <c r="H76" s="1">
        <f ca="1">IF(OFFSET(L37,$A76,0)="","",ROUND(SUM(OFFSET($F37:L37,$A76,0)),0))</f>
        <v>46508</v>
      </c>
      <c r="I76" s="1">
        <f ca="1">IF(OFFSET(M37,$A76,0)="","",ROUND(SUM(OFFSET($F37:M37,$A76,0)),0))</f>
        <v>59796</v>
      </c>
      <c r="J76" s="1">
        <f ca="1">IF(OFFSET(N37,$A76,0)="","",ROUND(SUM(OFFSET($F37:N37,$A76,0)),0))</f>
        <v>74745</v>
      </c>
      <c r="K76" s="1" t="str">
        <f ca="1">IF(OFFSET(O37,$A76,0)="","",ROUND(SUM(OFFSET($F37:O37,$A76,0)),0))</f>
        <v/>
      </c>
      <c r="L76" s="1" t="str">
        <f ca="1">IF(OFFSET(P37,$A76,0)="","",ROUND(SUM(OFFSET($F37:P37,$A76,0)),0))</f>
        <v/>
      </c>
      <c r="M76" s="1" t="str">
        <f ca="1">IF(OFFSET(Q37,$A76,0)="","",ROUND(SUM(OFFSET($F37:Q37,$A76,0)),0))</f>
        <v/>
      </c>
      <c r="N76" s="1" t="str">
        <f ca="1">IF(OFFSET(R37,$A76,0)="","",ROUND(SUM(OFFSET($F37:R37,$A76,0)),0))</f>
        <v/>
      </c>
      <c r="O76" s="1" t="str">
        <f ca="1">IF(OFFSET(S37,$A76,0)="","",ROUND(SUM(OFFSET($F37:S37,$A76,0)),0))</f>
        <v/>
      </c>
      <c r="P76" s="1" t="str">
        <f ca="1">IF(OFFSET(T37,$A76,0)="","",ROUND(SUM(OFFSET($F37:T37,$A76,0)),0))</f>
        <v/>
      </c>
      <c r="Q76" s="1" t="str">
        <f ca="1">IF(OFFSET(U37,$A76,0)="","",ROUND(SUM(OFFSET($F37:U37,$A76,0)),0))</f>
        <v/>
      </c>
      <c r="R76" s="1" t="str">
        <f ca="1">IF(OFFSET(V37,$A76,0)="","",ROUND(SUM(OFFSET($F37:V37,$A76,0)),0))</f>
        <v/>
      </c>
      <c r="S76" s="1" t="str">
        <f ca="1">IF(OFFSET(W37,$A76,0)="","",ROUND(SUM(OFFSET($F37:W37,$A76,0)),0))</f>
        <v/>
      </c>
      <c r="T76" s="1" t="str">
        <f ca="1">IF(OFFSET(X37,$A76,0)="","",ROUND(SUM(OFFSET($F37:X37,$A76,0)),0))</f>
        <v/>
      </c>
      <c r="U76" s="1" t="str">
        <f ca="1">IF(OFFSET(Z37,$A76,0)="","",SUM(OFFSET($F37:Z37,$A76,0)))</f>
        <v/>
      </c>
      <c r="V76" s="1"/>
      <c r="W76" s="1"/>
      <c r="X76" s="1"/>
      <c r="Y76" s="1"/>
    </row>
    <row r="77" spans="1:30">
      <c r="A77" s="1">
        <v>4</v>
      </c>
      <c r="B77" s="1">
        <f ca="1">IF(OFFSET(F38,$A77,0)="","",ROUND(SUM(OFFSET($F38:F38,$A77,0)),0))</f>
        <v>2346</v>
      </c>
      <c r="C77" s="1">
        <f ca="1">IF(OFFSET(G38,$A77,0)="","",ROUND(SUM(OFFSET($F38:G38,$A77,0)),0))</f>
        <v>7037</v>
      </c>
      <c r="D77" s="1">
        <f ca="1">IF(OFFSET(H38,$A77,0)="","",ROUND(SUM(OFFSET($F38:H38,$A77,0)),0))</f>
        <v>14075</v>
      </c>
      <c r="E77" s="1">
        <f ca="1">IF(OFFSET(I38,$A77,0)="","",ROUND(SUM(OFFSET($F38:I38,$A77,0)),0))</f>
        <v>23458</v>
      </c>
      <c r="F77" s="1">
        <f ca="1">IF(OFFSET(J38,$A77,0)="","",ROUND(SUM(OFFSET($F38:J38,$A77,0)),0))</f>
        <v>35187</v>
      </c>
      <c r="G77" s="1">
        <f ca="1">IF(OFFSET(K38,$A77,0)="","",ROUND(SUM(OFFSET($F38:K38,$A77,0)),0))</f>
        <v>49261</v>
      </c>
      <c r="H77" s="1">
        <f ca="1">IF(OFFSET(L38,$A77,0)="","",ROUND(SUM(OFFSET($F38:L38,$A77,0)),0))</f>
        <v>65682</v>
      </c>
      <c r="I77" s="1">
        <f ca="1">IF(OFFSET(M38,$A77,0)="","",ROUND(SUM(OFFSET($F38:M38,$A77,0)),0))</f>
        <v>84448</v>
      </c>
      <c r="J77" s="1">
        <f ca="1">IF(OFFSET(N38,$A77,0)="","",ROUND(SUM(OFFSET($F38:N38,$A77,0)),0))</f>
        <v>105560</v>
      </c>
      <c r="K77" s="1" t="str">
        <f ca="1">IF(OFFSET(O38,$A77,0)="","",ROUND(SUM(OFFSET($F38:O38,$A77,0)),0))</f>
        <v/>
      </c>
      <c r="L77" s="1" t="str">
        <f ca="1">IF(OFFSET(P38,$A77,0)="","",ROUND(SUM(OFFSET($F38:P38,$A77,0)),0))</f>
        <v/>
      </c>
      <c r="M77" s="1" t="str">
        <f ca="1">IF(OFFSET(Q38,$A77,0)="","",ROUND(SUM(OFFSET($F38:Q38,$A77,0)),0))</f>
        <v/>
      </c>
      <c r="N77" s="1" t="str">
        <f ca="1">IF(OFFSET(R38,$A77,0)="","",ROUND(SUM(OFFSET($F38:R38,$A77,0)),0))</f>
        <v/>
      </c>
      <c r="O77" s="1" t="str">
        <f ca="1">IF(OFFSET(S38,$A77,0)="","",ROUND(SUM(OFFSET($F38:S38,$A77,0)),0))</f>
        <v/>
      </c>
      <c r="P77" s="1" t="str">
        <f ca="1">IF(OFFSET(T38,$A77,0)="","",ROUND(SUM(OFFSET($F38:T38,$A77,0)),0))</f>
        <v/>
      </c>
      <c r="Q77" s="1" t="str">
        <f ca="1">IF(OFFSET(U38,$A77,0)="","",ROUND(SUM(OFFSET($F38:U38,$A77,0)),0))</f>
        <v/>
      </c>
      <c r="R77" s="1" t="str">
        <f ca="1">IF(OFFSET(V38,$A77,0)="","",ROUND(SUM(OFFSET($F38:V38,$A77,0)),0))</f>
        <v/>
      </c>
      <c r="S77" s="1" t="str">
        <f ca="1">IF(OFFSET(W38,$A77,0)="","",ROUND(SUM(OFFSET($F38:W38,$A77,0)),0))</f>
        <v/>
      </c>
      <c r="T77" s="1" t="str">
        <f ca="1">IF(OFFSET(X38,$A77,0)="","",ROUND(SUM(OFFSET($F38:X38,$A77,0)),0))</f>
        <v/>
      </c>
      <c r="U77" s="1" t="str">
        <f ca="1">IF(OFFSET(Z38,$A77,0)="","",SUM(OFFSET($F38:Z38,$A77,0)))</f>
        <v/>
      </c>
      <c r="V77" s="1"/>
      <c r="W77" s="1"/>
      <c r="X77" s="1"/>
      <c r="Y77" s="1"/>
    </row>
    <row r="78" spans="1:30">
      <c r="A78" s="1">
        <v>5</v>
      </c>
      <c r="B78" s="1">
        <f ca="1">IF(OFFSET(F39,$A78,0)="","",ROUND(SUM(OFFSET($F39:F39,$A78,0)),0))</f>
        <v>1971</v>
      </c>
      <c r="C78" s="1">
        <f ca="1">IF(OFFSET(G39,$A78,0)="","",ROUND(SUM(OFFSET($F39:G39,$A78,0)),0))</f>
        <v>5913</v>
      </c>
      <c r="D78" s="1">
        <f ca="1">IF(OFFSET(H39,$A78,0)="","",ROUND(SUM(OFFSET($F39:H39,$A78,0)),0))</f>
        <v>11826</v>
      </c>
      <c r="E78" s="1">
        <f ca="1">IF(OFFSET(I39,$A78,0)="","",ROUND(SUM(OFFSET($F39:I39,$A78,0)),0))</f>
        <v>19711</v>
      </c>
      <c r="F78" s="1">
        <f ca="1">IF(OFFSET(J39,$A78,0)="","",ROUND(SUM(OFFSET($F39:J39,$A78,0)),0))</f>
        <v>29566</v>
      </c>
      <c r="G78" s="1">
        <f ca="1">IF(OFFSET(K39,$A78,0)="","",ROUND(SUM(OFFSET($F39:K39,$A78,0)),0))</f>
        <v>41393</v>
      </c>
      <c r="H78" s="1">
        <f ca="1">IF(OFFSET(L39,$A78,0)="","",ROUND(SUM(OFFSET($F39:L39,$A78,0)),0))</f>
        <v>55190</v>
      </c>
      <c r="I78" s="1">
        <f ca="1">IF(OFFSET(M39,$A78,0)="","",ROUND(SUM(OFFSET($F39:M39,$A78,0)),0))</f>
        <v>70959</v>
      </c>
      <c r="J78" s="1">
        <f ca="1">IF(OFFSET(N39,$A78,0)="","",ROUND(SUM(OFFSET($F39:N39,$A78,0)),0))</f>
        <v>88698</v>
      </c>
      <c r="K78" s="1">
        <f ca="1">IF(OFFSET(O39,$A78,0)="","",ROUND(SUM(OFFSET($F39:O39,$A78,0)),0))</f>
        <v>108409</v>
      </c>
      <c r="L78" s="1">
        <f ca="1">IF(OFFSET(P39,$A78,0)="","",ROUND(SUM(OFFSET($F39:P39,$A78,0)),0))</f>
        <v>130091</v>
      </c>
      <c r="M78" s="1">
        <f ca="1">IF(OFFSET(Q39,$A78,0)="","",ROUND(SUM(OFFSET($F39:Q39,$A78,0)),0))</f>
        <v>153744</v>
      </c>
      <c r="N78" s="1">
        <f ca="1">IF(OFFSET(R39,$A78,0)="","",ROUND(SUM(OFFSET($F39:R39,$A78,0)),0))</f>
        <v>179368</v>
      </c>
      <c r="O78" s="1">
        <f ca="1">IF(OFFSET(S39,$A78,0)="","",ROUND(SUM(OFFSET($F39:S39,$A78,0)),0))</f>
        <v>206963</v>
      </c>
      <c r="P78" s="1" t="str">
        <f ca="1">IF(OFFSET(T39,$A78,0)="","",ROUND(SUM(OFFSET($F39:T39,$A78,0)),0))</f>
        <v/>
      </c>
      <c r="Q78" s="1" t="str">
        <f ca="1">IF(OFFSET(U39,$A78,0)="","",ROUND(SUM(OFFSET($F39:U39,$A78,0)),0))</f>
        <v/>
      </c>
      <c r="R78" s="1" t="str">
        <f ca="1">IF(OFFSET(V39,$A78,0)="","",ROUND(SUM(OFFSET($F39:V39,$A78,0)),0))</f>
        <v/>
      </c>
      <c r="S78" s="1" t="str">
        <f ca="1">IF(OFFSET(W39,$A78,0)="","",ROUND(SUM(OFFSET($F39:W39,$A78,0)),0))</f>
        <v/>
      </c>
      <c r="T78" s="1" t="str">
        <f ca="1">IF(OFFSET(X39,$A78,0)="","",ROUND(SUM(OFFSET($F39:X39,$A78,0)),0))</f>
        <v/>
      </c>
      <c r="U78" s="1" t="str">
        <f ca="1">IF(OFFSET(Z39,$A78,0)="","",SUM(OFFSET($F39:Z39,$A78,0)))</f>
        <v/>
      </c>
      <c r="V78" s="1"/>
      <c r="W78" s="1"/>
      <c r="X78" s="1"/>
      <c r="Y78" s="1"/>
    </row>
    <row r="79" spans="1:30">
      <c r="A79" s="1">
        <v>6</v>
      </c>
      <c r="B79" s="1">
        <f ca="1">IF(OFFSET(F40,$A79,0)="","",ROUND(SUM(OFFSET($F40:F40,$A79,0)),0))</f>
        <v>2453</v>
      </c>
      <c r="C79" s="1">
        <f ca="1">IF(OFFSET(G40,$A79,0)="","",ROUND(SUM(OFFSET($F40:G40,$A79,0)),0))</f>
        <v>7359</v>
      </c>
      <c r="D79" s="1">
        <f ca="1">IF(OFFSET(H40,$A79,0)="","",ROUND(SUM(OFFSET($F40:H40,$A79,0)),0))</f>
        <v>14718</v>
      </c>
      <c r="E79" s="1">
        <f ca="1">IF(OFFSET(I40,$A79,0)="","",ROUND(SUM(OFFSET($F40:I40,$A79,0)),0))</f>
        <v>24531</v>
      </c>
      <c r="F79" s="1">
        <f ca="1">IF(OFFSET(J40,$A79,0)="","",ROUND(SUM(OFFSET($F40:J40,$A79,0)),0))</f>
        <v>36796</v>
      </c>
      <c r="G79" s="1">
        <f ca="1">IF(OFFSET(K40,$A79,0)="","",ROUND(SUM(OFFSET($F40:K40,$A79,0)),0))</f>
        <v>51515</v>
      </c>
      <c r="H79" s="1">
        <f ca="1">IF(OFFSET(L40,$A79,0)="","",ROUND(SUM(OFFSET($F40:L40,$A79,0)),0))</f>
        <v>68686</v>
      </c>
      <c r="I79" s="1">
        <f ca="1">IF(OFFSET(M40,$A79,0)="","",ROUND(SUM(OFFSET($F40:M40,$A79,0)),0))</f>
        <v>88311</v>
      </c>
      <c r="J79" s="1">
        <f ca="1">IF(OFFSET(N40,$A79,0)="","",ROUND(SUM(OFFSET($F40:N40,$A79,0)),0))</f>
        <v>110388</v>
      </c>
      <c r="K79" s="1">
        <f ca="1">IF(OFFSET(O40,$A79,0)="","",ROUND(SUM(OFFSET($F40:O40,$A79,0)),0))</f>
        <v>134919</v>
      </c>
      <c r="L79" s="1">
        <f ca="1">IF(OFFSET(P40,$A79,0)="","",ROUND(SUM(OFFSET($F40:P40,$A79,0)),0))</f>
        <v>161903</v>
      </c>
      <c r="M79" s="1">
        <f ca="1">IF(OFFSET(Q40,$A79,0)="","",ROUND(SUM(OFFSET($F40:Q40,$A79,0)),0))</f>
        <v>191340</v>
      </c>
      <c r="N79" s="1">
        <f ca="1">IF(OFFSET(R40,$A79,0)="","",ROUND(SUM(OFFSET($F40:R40,$A79,0)),0))</f>
        <v>223230</v>
      </c>
      <c r="O79" s="1">
        <f ca="1">IF(OFFSET(S40,$A79,0)="","",ROUND(SUM(OFFSET($F40:S40,$A79,0)),0))</f>
        <v>257573</v>
      </c>
      <c r="P79" s="1" t="str">
        <f ca="1">IF(OFFSET(T40,$A79,0)="","",ROUND(SUM(OFFSET($F40:T40,$A79,0)),0))</f>
        <v/>
      </c>
      <c r="Q79" s="1" t="str">
        <f ca="1">IF(OFFSET(U40,$A79,0)="","",ROUND(SUM(OFFSET($F40:U40,$A79,0)),0))</f>
        <v/>
      </c>
      <c r="R79" s="1" t="str">
        <f ca="1">IF(OFFSET(V40,$A79,0)="","",ROUND(SUM(OFFSET($F40:V40,$A79,0)),0))</f>
        <v/>
      </c>
      <c r="S79" s="1" t="str">
        <f ca="1">IF(OFFSET(W40,$A79,0)="","",ROUND(SUM(OFFSET($F40:W40,$A79,0)),0))</f>
        <v/>
      </c>
      <c r="T79" s="1" t="str">
        <f ca="1">IF(OFFSET(X40,$A79,0)="","",ROUND(SUM(OFFSET($F40:X40,$A79,0)),0))</f>
        <v/>
      </c>
      <c r="U79" s="1" t="str">
        <f ca="1">IF(OFFSET(Z40,$A79,0)="","",SUM(OFFSET($F40:Z40,$A79,0)))</f>
        <v/>
      </c>
      <c r="V79" s="1"/>
      <c r="W79" s="1"/>
      <c r="X79" s="1"/>
      <c r="Y79" s="1"/>
    </row>
    <row r="80" spans="1:30">
      <c r="A80" s="1">
        <v>7</v>
      </c>
      <c r="B80" s="1">
        <f ca="1">IF(OFFSET(F41,$A80,0)="","",ROUND(SUM(OFFSET($F41:F41,$A80,0)),0))</f>
        <v>2952</v>
      </c>
      <c r="C80" s="1">
        <f ca="1">IF(OFFSET(G41,$A80,0)="","",ROUND(SUM(OFFSET($F41:G41,$A80,0)),0))</f>
        <v>8855</v>
      </c>
      <c r="D80" s="1">
        <f ca="1">IF(OFFSET(H41,$A80,0)="","",ROUND(SUM(OFFSET($F41:H41,$A80,0)),0))</f>
        <v>17709</v>
      </c>
      <c r="E80" s="1">
        <f ca="1">IF(OFFSET(I41,$A80,0)="","",ROUND(SUM(OFFSET($F41:I41,$A80,0)),0))</f>
        <v>29516</v>
      </c>
      <c r="F80" s="1">
        <f ca="1">IF(OFFSET(J41,$A80,0)="","",ROUND(SUM(OFFSET($F41:J41,$A80,0)),0))</f>
        <v>44274</v>
      </c>
      <c r="G80" s="1">
        <f ca="1">IF(OFFSET(K41,$A80,0)="","",ROUND(SUM(OFFSET($F41:K41,$A80,0)),0))</f>
        <v>61983</v>
      </c>
      <c r="H80" s="1">
        <f ca="1">IF(OFFSET(L41,$A80,0)="","",ROUND(SUM(OFFSET($F41:L41,$A80,0)),0))</f>
        <v>82644</v>
      </c>
      <c r="I80" s="1">
        <f ca="1">IF(OFFSET(M41,$A80,0)="","",ROUND(SUM(OFFSET($F41:M41,$A80,0)),0))</f>
        <v>106257</v>
      </c>
      <c r="J80" s="1">
        <f ca="1">IF(OFFSET(N41,$A80,0)="","",ROUND(SUM(OFFSET($F41:N41,$A80,0)),0))</f>
        <v>132821</v>
      </c>
      <c r="K80" s="1">
        <f ca="1">IF(OFFSET(O41,$A80,0)="","",ROUND(SUM(OFFSET($F41:O41,$A80,0)),0))</f>
        <v>162336</v>
      </c>
      <c r="L80" s="1">
        <f ca="1">IF(OFFSET(P41,$A80,0)="","",ROUND(SUM(OFFSET($F41:P41,$A80,0)),0))</f>
        <v>194804</v>
      </c>
      <c r="M80" s="1">
        <f ca="1">IF(OFFSET(Q41,$A80,0)="","",ROUND(SUM(OFFSET($F41:Q41,$A80,0)),0))</f>
        <v>230223</v>
      </c>
      <c r="N80" s="1">
        <f ca="1">IF(OFFSET(R41,$A80,0)="","",ROUND(SUM(OFFSET($F41:R41,$A80,0)),0))</f>
        <v>268593</v>
      </c>
      <c r="O80" s="1">
        <f ca="1">IF(OFFSET(S41,$A80,0)="","",ROUND(SUM(OFFSET($F41:S41,$A80,0)),0))</f>
        <v>309915</v>
      </c>
      <c r="P80" s="1" t="str">
        <f ca="1">IF(OFFSET(T41,$A80,0)="","",ROUND(SUM(OFFSET($F41:T41,$A80,0)),0))</f>
        <v/>
      </c>
      <c r="Q80" s="1" t="str">
        <f ca="1">IF(OFFSET(U41,$A80,0)="","",ROUND(SUM(OFFSET($F41:U41,$A80,0)),0))</f>
        <v/>
      </c>
      <c r="R80" s="1" t="str">
        <f ca="1">IF(OFFSET(V41,$A80,0)="","",ROUND(SUM(OFFSET($F41:V41,$A80,0)),0))</f>
        <v/>
      </c>
      <c r="S80" s="1" t="str">
        <f ca="1">IF(OFFSET(W41,$A80,0)="","",ROUND(SUM(OFFSET($F41:W41,$A80,0)),0))</f>
        <v/>
      </c>
      <c r="T80" s="1" t="str">
        <f ca="1">IF(OFFSET(X41,$A80,0)="","",ROUND(SUM(OFFSET($F41:X41,$A80,0)),0))</f>
        <v/>
      </c>
      <c r="U80" s="1" t="str">
        <f ca="1">IF(OFFSET(Z41,$A80,0)="","",SUM(OFFSET($F41:Z41,$A80,0)))</f>
        <v/>
      </c>
      <c r="V80" s="1"/>
      <c r="W80" s="1"/>
      <c r="X80" s="1"/>
      <c r="Y80" s="1"/>
    </row>
    <row r="81" spans="1:25">
      <c r="A81" s="1">
        <v>8</v>
      </c>
      <c r="B81" s="1">
        <f ca="1">IF(OFFSET(F42,$A81,0)="","",ROUND(SUM(OFFSET($F42:F42,$A81,0)),0))</f>
        <v>2553</v>
      </c>
      <c r="C81" s="1">
        <f ca="1">IF(OFFSET(G42,$A81,0)="","",ROUND(SUM(OFFSET($F42:G42,$A81,0)),0))</f>
        <v>7658</v>
      </c>
      <c r="D81" s="1">
        <f ca="1">IF(OFFSET(H42,$A81,0)="","",ROUND(SUM(OFFSET($F42:H42,$A81,0)),0))</f>
        <v>15317</v>
      </c>
      <c r="E81" s="1">
        <f ca="1">IF(OFFSET(I42,$A81,0)="","",ROUND(SUM(OFFSET($F42:I42,$A81,0)),0))</f>
        <v>25528</v>
      </c>
      <c r="F81" s="1">
        <f ca="1">IF(OFFSET(J42,$A81,0)="","",ROUND(SUM(OFFSET($F42:J42,$A81,0)),0))</f>
        <v>38292</v>
      </c>
      <c r="G81" s="1">
        <f ca="1">IF(OFFSET(K42,$A81,0)="","",ROUND(SUM(OFFSET($F42:K42,$A81,0)),0))</f>
        <v>53609</v>
      </c>
      <c r="H81" s="1">
        <f ca="1">IF(OFFSET(L42,$A81,0)="","",ROUND(SUM(OFFSET($F42:L42,$A81,0)),0))</f>
        <v>71478</v>
      </c>
      <c r="I81" s="1">
        <f ca="1">IF(OFFSET(M42,$A81,0)="","",ROUND(SUM(OFFSET($F42:M42,$A81,0)),0))</f>
        <v>91900</v>
      </c>
      <c r="J81" s="1">
        <f ca="1">IF(OFFSET(N42,$A81,0)="","",ROUND(SUM(OFFSET($F42:N42,$A81,0)),0))</f>
        <v>114876</v>
      </c>
      <c r="K81" s="1">
        <f ca="1">IF(OFFSET(O42,$A81,0)="","",ROUND(SUM(OFFSET($F42:O42,$A81,0)),0))</f>
        <v>140403</v>
      </c>
      <c r="L81" s="1">
        <f ca="1">IF(OFFSET(P42,$A81,0)="","",ROUND(SUM(OFFSET($F42:P42,$A81,0)),0))</f>
        <v>168484</v>
      </c>
      <c r="M81" s="1">
        <f ca="1">IF(OFFSET(Q42,$A81,0)="","",ROUND(SUM(OFFSET($F42:Q42,$A81,0)),0))</f>
        <v>199118</v>
      </c>
      <c r="N81" s="1">
        <f ca="1">IF(OFFSET(R42,$A81,0)="","",ROUND(SUM(OFFSET($F42:R42,$A81,0)),0))</f>
        <v>232304</v>
      </c>
      <c r="O81" s="1">
        <f ca="1">IF(OFFSET(S42,$A81,0)="","",ROUND(SUM(OFFSET($F42:S42,$A81,0)),0))</f>
        <v>268043</v>
      </c>
      <c r="P81" s="1">
        <f ca="1">IF(OFFSET(T42,$A81,0)="","",ROUND(SUM(OFFSET($F42:T42,$A81,0)),0))</f>
        <v>306335</v>
      </c>
      <c r="Q81" s="1">
        <f ca="1">IF(OFFSET(U42,$A81,0)="","",ROUND(SUM(OFFSET($F42:U42,$A81,0)),0))</f>
        <v>347179</v>
      </c>
      <c r="R81" s="1">
        <f ca="1">IF(OFFSET(V42,$A81,0)="","",ROUND(SUM(OFFSET($F42:V42,$A81,0)),0))</f>
        <v>390577</v>
      </c>
      <c r="S81" s="1">
        <f ca="1">IF(OFFSET(W42,$A81,0)="","",ROUND(SUM(OFFSET($F42:W42,$A81,0)),0))</f>
        <v>436527</v>
      </c>
      <c r="T81" s="1">
        <f ca="1">IF(OFFSET(X42,$A81,0)="","",ROUND(SUM(OFFSET($F42:X42,$A81,0)),0))</f>
        <v>485030</v>
      </c>
      <c r="U81" s="1" t="str">
        <f ca="1">IF(OFFSET(Z42,$A81,0)="","",SUM(OFFSET($F42:Z42,$A81,0)))</f>
        <v/>
      </c>
      <c r="V81" s="1"/>
      <c r="W81" s="1"/>
      <c r="X81" s="1"/>
      <c r="Y81" s="1"/>
    </row>
    <row r="82" spans="1:25">
      <c r="A82" s="1">
        <v>9</v>
      </c>
      <c r="B82" s="1">
        <f ca="1">IF(OFFSET(F43,$A82,0)="","",ROUND(SUM(OFFSET($F43:F43,$A82,0)),0))</f>
        <v>2940</v>
      </c>
      <c r="C82" s="1">
        <f ca="1">IF(OFFSET(G43,$A82,0)="","",ROUND(SUM(OFFSET($F43:G43,$A82,0)),0))</f>
        <v>8821</v>
      </c>
      <c r="D82" s="1">
        <f ca="1">IF(OFFSET(H43,$A82,0)="","",ROUND(SUM(OFFSET($F43:H43,$A82,0)),0))</f>
        <v>17642</v>
      </c>
      <c r="E82" s="1">
        <f ca="1">IF(OFFSET(I43,$A82,0)="","",ROUND(SUM(OFFSET($F43:I43,$A82,0)),0))</f>
        <v>29403</v>
      </c>
      <c r="F82" s="1">
        <f ca="1">IF(OFFSET(J43,$A82,0)="","",ROUND(SUM(OFFSET($F43:J43,$A82,0)),0))</f>
        <v>44105</v>
      </c>
      <c r="G82" s="1">
        <f ca="1">IF(OFFSET(K43,$A82,0)="","",ROUND(SUM(OFFSET($F43:K43,$A82,0)),0))</f>
        <v>61747</v>
      </c>
      <c r="H82" s="1">
        <f ca="1">IF(OFFSET(L43,$A82,0)="","",ROUND(SUM(OFFSET($F43:L43,$A82,0)),0))</f>
        <v>82329</v>
      </c>
      <c r="I82" s="1">
        <f ca="1">IF(OFFSET(M43,$A82,0)="","",ROUND(SUM(OFFSET($F43:M43,$A82,0)),0))</f>
        <v>105851</v>
      </c>
      <c r="J82" s="1">
        <f ca="1">IF(OFFSET(N43,$A82,0)="","",ROUND(SUM(OFFSET($F43:N43,$A82,0)),0))</f>
        <v>132314</v>
      </c>
      <c r="K82" s="1">
        <f ca="1">IF(OFFSET(O43,$A82,0)="","",ROUND(SUM(OFFSET($F43:O43,$A82,0)),0))</f>
        <v>161717</v>
      </c>
      <c r="L82" s="1">
        <f ca="1">IF(OFFSET(P43,$A82,0)="","",ROUND(SUM(OFFSET($F43:P43,$A82,0)),0))</f>
        <v>194061</v>
      </c>
      <c r="M82" s="1">
        <f ca="1">IF(OFFSET(Q43,$A82,0)="","",ROUND(SUM(OFFSET($F43:Q43,$A82,0)),0))</f>
        <v>229345</v>
      </c>
      <c r="N82" s="1">
        <f ca="1">IF(OFFSET(R43,$A82,0)="","",ROUND(SUM(OFFSET($F43:R43,$A82,0)),0))</f>
        <v>267569</v>
      </c>
      <c r="O82" s="1">
        <f ca="1">IF(OFFSET(S43,$A82,0)="","",ROUND(SUM(OFFSET($F43:S43,$A82,0)),0))</f>
        <v>308733</v>
      </c>
      <c r="P82" s="1">
        <f ca="1">IF(OFFSET(T43,$A82,0)="","",ROUND(SUM(OFFSET($F43:T43,$A82,0)),0))</f>
        <v>352838</v>
      </c>
      <c r="Q82" s="1">
        <f ca="1">IF(OFFSET(U43,$A82,0)="","",ROUND(SUM(OFFSET($F43:U43,$A82,0)),0))</f>
        <v>399883</v>
      </c>
      <c r="R82" s="1">
        <f ca="1">IF(OFFSET(V43,$A82,0)="","",ROUND(SUM(OFFSET($F43:V43,$A82,0)),0))</f>
        <v>449868</v>
      </c>
      <c r="S82" s="1">
        <f ca="1">IF(OFFSET(W43,$A82,0)="","",ROUND(SUM(OFFSET($F43:W43,$A82,0)),0))</f>
        <v>502794</v>
      </c>
      <c r="T82" s="1">
        <f ca="1">IF(OFFSET(X43,$A82,0)="","",ROUND(SUM(OFFSET($F43:X43,$A82,0)),0))</f>
        <v>558660</v>
      </c>
      <c r="U82" s="1" t="str">
        <f ca="1">IF(OFFSET(Z43,$A82,0)="","",SUM(OFFSET($F43:Z43,$A82,0)))</f>
        <v/>
      </c>
      <c r="V82" s="1"/>
      <c r="W82" s="1"/>
      <c r="X82" s="1"/>
      <c r="Y82" s="1"/>
    </row>
    <row r="83" spans="1:25">
      <c r="A83" s="1">
        <v>10</v>
      </c>
      <c r="B83" s="1">
        <f ca="1">IF(OFFSET(F44,$A83,0)="","",ROUND(SUM(OFFSET($F44:F44,$A83,0)),0))</f>
        <v>3337</v>
      </c>
      <c r="C83" s="1">
        <f ca="1">IF(OFFSET(G44,$A83,0)="","",ROUND(SUM(OFFSET($F44:G44,$A83,0)),0))</f>
        <v>10010</v>
      </c>
      <c r="D83" s="1">
        <f ca="1">IF(OFFSET(H44,$A83,0)="","",ROUND(SUM(OFFSET($F44:H44,$A83,0)),0))</f>
        <v>20020</v>
      </c>
      <c r="E83" s="1">
        <f ca="1">IF(OFFSET(I44,$A83,0)="","",ROUND(SUM(OFFSET($F44:I44,$A83,0)),0))</f>
        <v>33366</v>
      </c>
      <c r="F83" s="1">
        <f ca="1">IF(OFFSET(J44,$A83,0)="","",ROUND(SUM(OFFSET($F44:J44,$A83,0)),0))</f>
        <v>50049</v>
      </c>
      <c r="G83" s="1">
        <f ca="1">IF(OFFSET(K44,$A83,0)="","",ROUND(SUM(OFFSET($F44:K44,$A83,0)),0))</f>
        <v>70069</v>
      </c>
      <c r="H83" s="1">
        <f ca="1">IF(OFFSET(L44,$A83,0)="","",ROUND(SUM(OFFSET($F44:L44,$A83,0)),0))</f>
        <v>93426</v>
      </c>
      <c r="I83" s="1">
        <f ca="1">IF(OFFSET(M44,$A83,0)="","",ROUND(SUM(OFFSET($F44:M44,$A83,0)),0))</f>
        <v>120119</v>
      </c>
      <c r="J83" s="1">
        <f ca="1">IF(OFFSET(N44,$A83,0)="","",ROUND(SUM(OFFSET($F44:N44,$A83,0)),0))</f>
        <v>150148</v>
      </c>
      <c r="K83" s="1">
        <f ca="1">IF(OFFSET(O44,$A83,0)="","",ROUND(SUM(OFFSET($F44:O44,$A83,0)),0))</f>
        <v>183515</v>
      </c>
      <c r="L83" s="1">
        <f ca="1">IF(OFFSET(P44,$A83,0)="","",ROUND(SUM(OFFSET($F44:P44,$A83,0)),0))</f>
        <v>220218</v>
      </c>
      <c r="M83" s="1">
        <f ca="1">IF(OFFSET(Q44,$A83,0)="","",ROUND(SUM(OFFSET($F44:Q44,$A83,0)),0))</f>
        <v>260257</v>
      </c>
      <c r="N83" s="1">
        <f ca="1">IF(OFFSET(R44,$A83,0)="","",ROUND(SUM(OFFSET($F44:R44,$A83,0)),0))</f>
        <v>303633</v>
      </c>
      <c r="O83" s="1">
        <f ca="1">IF(OFFSET(S44,$A83,0)="","",ROUND(SUM(OFFSET($F44:S44,$A83,0)),0))</f>
        <v>350346</v>
      </c>
      <c r="P83" s="1">
        <f ca="1">IF(OFFSET(T44,$A83,0)="","",ROUND(SUM(OFFSET($F44:T44,$A83,0)),0))</f>
        <v>400396</v>
      </c>
      <c r="Q83" s="1">
        <f ca="1">IF(OFFSET(U44,$A83,0)="","",ROUND(SUM(OFFSET($F44:U44,$A83,0)),0))</f>
        <v>453782</v>
      </c>
      <c r="R83" s="1">
        <f ca="1">IF(OFFSET(V44,$A83,0)="","",ROUND(SUM(OFFSET($F44:V44,$A83,0)),0))</f>
        <v>510505</v>
      </c>
      <c r="S83" s="1">
        <f ca="1">IF(OFFSET(W44,$A83,0)="","",ROUND(SUM(OFFSET($F44:W44,$A83,0)),0))</f>
        <v>570564</v>
      </c>
      <c r="T83" s="1">
        <f ca="1">IF(OFFSET(X44,$A83,0)="","",ROUND(SUM(OFFSET($F44:X44,$A83,0)),0))</f>
        <v>633960</v>
      </c>
      <c r="U83" s="1" t="str">
        <f ca="1">IF(OFFSET(Z44,$A83,0)="","",SUM(OFFSET($F44:Z44,$A83,0)))</f>
        <v/>
      </c>
      <c r="V83" s="1"/>
      <c r="W83" s="1"/>
      <c r="X83" s="1"/>
      <c r="Y83" s="1"/>
    </row>
    <row r="84" spans="1:25">
      <c r="A84" s="1">
        <v>11</v>
      </c>
      <c r="B84" s="6">
        <f ca="1">IF(OFFSET(F45,$A84,0)="","",ROUND(SUM(OFFSET($F45:F45,$A84,0)),0))</f>
        <v>3741</v>
      </c>
      <c r="C84" s="1">
        <f ca="1">IF(OFFSET(G45,$A84,0)="","",ROUND(SUM(OFFSET($F45:G45,$A84,0)),0))</f>
        <v>11223</v>
      </c>
      <c r="D84" s="1">
        <f ca="1">IF(OFFSET(H45,$A84,0)="","",ROUND(SUM(OFFSET($F45:H45,$A84,0)),0))</f>
        <v>22445</v>
      </c>
      <c r="E84" s="1">
        <f ca="1">IF(OFFSET(I45,$A84,0)="","",ROUND(SUM(OFFSET($F45:I45,$A84,0)),0))</f>
        <v>37409</v>
      </c>
      <c r="F84" s="1">
        <f ca="1">IF(OFFSET(J45,$A84,0)="","",ROUND(SUM(OFFSET($F45:J45,$A84,0)),0))</f>
        <v>56113</v>
      </c>
      <c r="G84" s="1">
        <f ca="1">IF(OFFSET(K45,$A84,0)="","",ROUND(SUM(OFFSET($F45:K45,$A84,0)),0))</f>
        <v>78559</v>
      </c>
      <c r="H84" s="1">
        <f ca="1">IF(OFFSET(L45,$A84,0)="","",ROUND(SUM(OFFSET($F45:L45,$A84,0)),0))</f>
        <v>104745</v>
      </c>
      <c r="I84" s="1">
        <f ca="1">IF(OFFSET(M45,$A84,0)="","",ROUND(SUM(OFFSET($F45:M45,$A84,0)),0))</f>
        <v>134672</v>
      </c>
      <c r="J84" s="1">
        <f ca="1">IF(OFFSET(N45,$A84,0)="","",ROUND(SUM(OFFSET($F45:N45,$A84,0)),0))</f>
        <v>168340</v>
      </c>
      <c r="K84" s="1">
        <f ca="1">IF(OFFSET(O45,$A84,0)="","",ROUND(SUM(OFFSET($F45:O45,$A84,0)),0))</f>
        <v>205749</v>
      </c>
      <c r="L84" s="1">
        <f ca="1">IF(OFFSET(P45,$A84,0)="","",ROUND(SUM(OFFSET($F45:P45,$A84,0)),0))</f>
        <v>246899</v>
      </c>
      <c r="M84" s="1">
        <f ca="1">IF(OFFSET(Q45,$A84,0)="","",ROUND(SUM(OFFSET($F45:Q45,$A84,0)),0))</f>
        <v>291790</v>
      </c>
      <c r="N84" s="1">
        <f ca="1">IF(OFFSET(R45,$A84,0)="","",ROUND(SUM(OFFSET($F45:R45,$A84,0)),0))</f>
        <v>340421</v>
      </c>
      <c r="O84" s="1">
        <f ca="1">IF(OFFSET(S45,$A84,0)="","",ROUND(SUM(OFFSET($F45:S45,$A84,0)),0))</f>
        <v>392794</v>
      </c>
      <c r="P84" s="1">
        <f ca="1">IF(OFFSET(T45,$A84,0)="","",ROUND(SUM(OFFSET($F45:T45,$A84,0)),0))</f>
        <v>448907</v>
      </c>
      <c r="Q84" s="1">
        <f ca="1">IF(OFFSET(U45,$A84,0)="","",ROUND(SUM(OFFSET($F45:U45,$A84,0)),0))</f>
        <v>508762</v>
      </c>
      <c r="R84" s="1">
        <f ca="1">IF(OFFSET(V45,$A84,0)="","",ROUND(SUM(OFFSET($F45:V45,$A84,0)),0))</f>
        <v>572357</v>
      </c>
      <c r="S84" s="1">
        <f ca="1">IF(OFFSET(W45,$A84,0)="","",ROUND(SUM(OFFSET($F45:W45,$A84,0)),0))</f>
        <v>639693</v>
      </c>
      <c r="T84" s="1">
        <f ca="1">IF(OFFSET(X45,$A84,0)="","",ROUND(SUM(OFFSET($F45:X45,$A84,0)),0))</f>
        <v>710770</v>
      </c>
      <c r="U84" s="1"/>
      <c r="V84" s="1"/>
      <c r="W84" s="1"/>
      <c r="X84" s="1"/>
      <c r="Y84" s="1"/>
    </row>
    <row r="85" spans="1:25">
      <c r="A85" s="1">
        <v>12</v>
      </c>
      <c r="B85" s="6">
        <f ca="1">IF(OFFSET(F46,$A85,0)="","",ROUND(SUM(OFFSET($F46:F46,$A85,0)),0))</f>
        <v>4153</v>
      </c>
      <c r="C85" s="1">
        <f ca="1">IF(OFFSET(G46,$A85,0)="","",ROUND(SUM(OFFSET($F46:G46,$A85,0)),0))</f>
        <v>12458</v>
      </c>
      <c r="D85" s="1">
        <f ca="1">IF(OFFSET(H46,$A85,0)="","",ROUND(SUM(OFFSET($F46:H46,$A85,0)),0))</f>
        <v>24916</v>
      </c>
      <c r="E85" s="1">
        <f ca="1">IF(OFFSET(I46,$A85,0)="","",ROUND(SUM(OFFSET($F46:I46,$A85,0)),0))</f>
        <v>41526</v>
      </c>
      <c r="F85" s="1">
        <f ca="1">IF(OFFSET(J46,$A85,0)="","",ROUND(SUM(OFFSET($F46:J46,$A85,0)),0))</f>
        <v>62289</v>
      </c>
      <c r="G85" s="1">
        <f ca="1">IF(OFFSET(K46,$A85,0)="","",ROUND(SUM(OFFSET($F46:K46,$A85,0)),0))</f>
        <v>87205</v>
      </c>
      <c r="H85" s="1">
        <f ca="1">IF(OFFSET(L46,$A85,0)="","",ROUND(SUM(OFFSET($F46:L46,$A85,0)),0))</f>
        <v>116274</v>
      </c>
      <c r="I85" s="1">
        <f ca="1">IF(OFFSET(M46,$A85,0)="","",ROUND(SUM(OFFSET($F46:M46,$A85,0)),0))</f>
        <v>149495</v>
      </c>
      <c r="J85" s="1">
        <f ca="1">IF(OFFSET(N46,$A85,0)="","",ROUND(SUM(OFFSET($F46:N46,$A85,0)),0))</f>
        <v>186868</v>
      </c>
      <c r="K85" s="1">
        <f ca="1">IF(OFFSET(O46,$A85,0)="","",ROUND(SUM(OFFSET($F46:O46,$A85,0)),0))</f>
        <v>228395</v>
      </c>
      <c r="L85" s="1">
        <f ca="1">IF(OFFSET(P46,$A85,0)="","",ROUND(SUM(OFFSET($F46:P46,$A85,0)),0))</f>
        <v>274074</v>
      </c>
      <c r="M85" s="1">
        <f ca="1">IF(OFFSET(Q46,$A85,0)="","",ROUND(SUM(OFFSET($F46:Q46,$A85,0)),0))</f>
        <v>323905</v>
      </c>
      <c r="N85" s="1">
        <f ca="1">IF(OFFSET(R46,$A85,0)="","",ROUND(SUM(OFFSET($F46:R46,$A85,0)),0))</f>
        <v>377889</v>
      </c>
      <c r="O85" s="1">
        <f ca="1">IF(OFFSET(S46,$A85,0)="","",ROUND(SUM(OFFSET($F46:S46,$A85,0)),0))</f>
        <v>436026</v>
      </c>
      <c r="P85" s="1">
        <f ca="1">IF(OFFSET(T46,$A85,0)="","",ROUND(SUM(OFFSET($F46:T46,$A85,0)),0))</f>
        <v>498316</v>
      </c>
      <c r="Q85" s="1">
        <f ca="1">IF(OFFSET(U46,$A85,0)="","",ROUND(SUM(OFFSET($F46:U46,$A85,0)),0))</f>
        <v>564758</v>
      </c>
      <c r="R85" s="1">
        <f ca="1">IF(OFFSET(V46,$A85,0)="","",ROUND(SUM(OFFSET($F46:V46,$A85,0)),0))</f>
        <v>635353</v>
      </c>
      <c r="S85" s="1">
        <f ca="1">IF(OFFSET(W46,$A85,0)="","",ROUND(SUM(OFFSET($F46:W46,$A85,0)),0))</f>
        <v>710100</v>
      </c>
      <c r="T85" s="1">
        <f ca="1">IF(OFFSET(X46,$A85,0)="","",ROUND(SUM(OFFSET($F46:X46,$A85,0)),0))</f>
        <v>789000</v>
      </c>
      <c r="U85" s="1"/>
      <c r="V85" s="1"/>
      <c r="W85" s="1"/>
      <c r="X85" s="1"/>
      <c r="Y85" s="1"/>
    </row>
    <row r="86" spans="1:25">
      <c r="A86" s="1">
        <v>13</v>
      </c>
      <c r="B86" s="6">
        <f ca="1">IF(OFFSET(F47,$A86,0)="","",ROUND(SUM(OFFSET($F47:F47,$A86,0)),0))</f>
        <v>4571</v>
      </c>
      <c r="C86" s="1">
        <f ca="1">IF(OFFSET(G47,$A86,0)="","",ROUND(SUM(OFFSET($F47:G47,$A86,0)),0))</f>
        <v>13714</v>
      </c>
      <c r="D86" s="1">
        <f ca="1">IF(OFFSET(H47,$A86,0)="","",ROUND(SUM(OFFSET($F47:H47,$A86,0)),0))</f>
        <v>27428</v>
      </c>
      <c r="E86" s="1">
        <f ca="1">IF(OFFSET(I47,$A86,0)="","",ROUND(SUM(OFFSET($F47:I47,$A86,0)),0))</f>
        <v>45713</v>
      </c>
      <c r="F86" s="1">
        <f ca="1">IF(OFFSET(J47,$A86,0)="","",ROUND(SUM(OFFSET($F47:J47,$A86,0)),0))</f>
        <v>68569</v>
      </c>
      <c r="G86" s="1">
        <f ca="1">IF(OFFSET(K47,$A86,0)="","",ROUND(SUM(OFFSET($F47:K47,$A86,0)),0))</f>
        <v>95997</v>
      </c>
      <c r="H86" s="1">
        <f ca="1">IF(OFFSET(L47,$A86,0)="","",ROUND(SUM(OFFSET($F47:L47,$A86,0)),0))</f>
        <v>127995</v>
      </c>
      <c r="I86" s="1">
        <f ca="1">IF(OFFSET(M47,$A86,0)="","",ROUND(SUM(OFFSET($F47:M47,$A86,0)),0))</f>
        <v>164565</v>
      </c>
      <c r="J86" s="1">
        <f ca="1">IF(OFFSET(N47,$A86,0)="","",ROUND(SUM(OFFSET($F47:N47,$A86,0)),0))</f>
        <v>205707</v>
      </c>
      <c r="K86" s="1">
        <f ca="1">IF(OFFSET(O47,$A86,0)="","",ROUND(SUM(OFFSET($F47:O47,$A86,0)),0))</f>
        <v>251419</v>
      </c>
      <c r="L86" s="1">
        <f ca="1">IF(OFFSET(P47,$A86,0)="","",ROUND(SUM(OFFSET($F47:P47,$A86,0)),0))</f>
        <v>301703</v>
      </c>
      <c r="M86" s="1">
        <f ca="1">IF(OFFSET(Q47,$A86,0)="","",ROUND(SUM(OFFSET($F47:Q47,$A86,0)),0))</f>
        <v>356559</v>
      </c>
      <c r="N86" s="1">
        <f ca="1">IF(OFFSET(R47,$A86,0)="","",ROUND(SUM(OFFSET($F47:R47,$A86,0)),0))</f>
        <v>415985</v>
      </c>
      <c r="O86" s="1">
        <f ca="1">IF(OFFSET(S47,$A86,0)="","",ROUND(SUM(OFFSET($F47:S47,$A86,0)),0))</f>
        <v>479983</v>
      </c>
      <c r="P86" s="1">
        <f ca="1">IF(OFFSET(T47,$A86,0)="","",ROUND(SUM(OFFSET($F47:T47,$A86,0)),0))</f>
        <v>548552</v>
      </c>
      <c r="Q86" s="1">
        <f ca="1">IF(OFFSET(U47,$A86,0)="","",ROUND(SUM(OFFSET($F47:U47,$A86,0)),0))</f>
        <v>621692</v>
      </c>
      <c r="R86" s="1">
        <f ca="1">IF(OFFSET(V47,$A86,0)="","",ROUND(SUM(OFFSET($F47:V47,$A86,0)),0))</f>
        <v>699403</v>
      </c>
      <c r="S86" s="1">
        <f ca="1">IF(OFFSET(W47,$A86,0)="","",ROUND(SUM(OFFSET($F47:W47,$A86,0)),0))</f>
        <v>781686</v>
      </c>
      <c r="T86" s="1">
        <f ca="1">IF(OFFSET(X47,$A86,0)="","",ROUND(SUM(OFFSET($F47:X47,$A86,0)),0))</f>
        <v>868540</v>
      </c>
      <c r="U86" s="1"/>
      <c r="V86" s="1"/>
      <c r="W86" s="1"/>
      <c r="X86" s="1"/>
      <c r="Y86" s="1"/>
    </row>
    <row r="87" spans="1:25">
      <c r="A87" s="1">
        <v>14</v>
      </c>
      <c r="B87" s="6">
        <f ca="1">IF(OFFSET(F48,$A87,0)="","",ROUND(SUM(OFFSET($F48:F48,$A87,0)),0))</f>
        <v>4996</v>
      </c>
      <c r="C87" s="1">
        <f ca="1">IF(OFFSET(G48,$A87,0)="","",ROUND(SUM(OFFSET($F48:G48,$A87,0)),0))</f>
        <v>14989</v>
      </c>
      <c r="D87" s="1">
        <f ca="1">IF(OFFSET(H48,$A87,0)="","",ROUND(SUM(OFFSET($F48:H48,$A87,0)),0))</f>
        <v>29979</v>
      </c>
      <c r="E87" s="1">
        <f ca="1">IF(OFFSET(I48,$A87,0)="","",ROUND(SUM(OFFSET($F48:I48,$A87,0)),0))</f>
        <v>49964</v>
      </c>
      <c r="F87" s="1">
        <f ca="1">IF(OFFSET(J48,$A87,0)="","",ROUND(SUM(OFFSET($F48:J48,$A87,0)),0))</f>
        <v>74946</v>
      </c>
      <c r="G87" s="1">
        <f ca="1">IF(OFFSET(K48,$A87,0)="","",ROUND(SUM(OFFSET($F48:K48,$A87,0)),0))</f>
        <v>104925</v>
      </c>
      <c r="H87" s="1">
        <f ca="1">IF(OFFSET(L48,$A87,0)="","",ROUND(SUM(OFFSET($F48:L48,$A87,0)),0))</f>
        <v>139900</v>
      </c>
      <c r="I87" s="1">
        <f ca="1">IF(OFFSET(M48,$A87,0)="","",ROUND(SUM(OFFSET($F48:M48,$A87,0)),0))</f>
        <v>179871</v>
      </c>
      <c r="J87" s="1">
        <f ca="1">IF(OFFSET(N48,$A87,0)="","",ROUND(SUM(OFFSET($F48:N48,$A87,0)),0))</f>
        <v>224839</v>
      </c>
      <c r="K87" s="1">
        <f ca="1">IF(OFFSET(O48,$A87,0)="","",ROUND(SUM(OFFSET($F48:O48,$A87,0)),0))</f>
        <v>274803</v>
      </c>
      <c r="L87" s="1">
        <f ca="1">IF(OFFSET(P48,$A87,0)="","",ROUND(SUM(OFFSET($F48:P48,$A87,0)),0))</f>
        <v>329764</v>
      </c>
      <c r="M87" s="1">
        <f ca="1">IF(OFFSET(Q48,$A87,0)="","",ROUND(SUM(OFFSET($F48:Q48,$A87,0)),0))</f>
        <v>389721</v>
      </c>
      <c r="N87" s="1">
        <f ca="1">IF(OFFSET(R48,$A87,0)="","",ROUND(SUM(OFFSET($F48:R48,$A87,0)),0))</f>
        <v>454674</v>
      </c>
      <c r="O87" s="1">
        <f ca="1">IF(OFFSET(S48,$A87,0)="","",ROUND(SUM(OFFSET($F48:S48,$A87,0)),0))</f>
        <v>524624</v>
      </c>
      <c r="P87" s="1">
        <f ca="1">IF(OFFSET(T48,$A87,0)="","",ROUND(SUM(OFFSET($F48:T48,$A87,0)),0))</f>
        <v>599571</v>
      </c>
      <c r="Q87" s="1">
        <f ca="1">IF(OFFSET(U48,$A87,0)="","",ROUND(SUM(OFFSET($F48:U48,$A87,0)),0))</f>
        <v>679513</v>
      </c>
      <c r="R87" s="1">
        <f ca="1">IF(OFFSET(V48,$A87,0)="","",ROUND(SUM(OFFSET($F48:V48,$A87,0)),0))</f>
        <v>764452</v>
      </c>
      <c r="S87" s="1">
        <f ca="1">IF(OFFSET(W48,$A87,0)="","",ROUND(SUM(OFFSET($F48:W48,$A87,0)),0))</f>
        <v>854388</v>
      </c>
      <c r="T87" s="1">
        <f ca="1">IF(OFFSET(X48,$A87,0)="","",ROUND(SUM(OFFSET($F48:X48,$A87,0)),0))</f>
        <v>949320</v>
      </c>
      <c r="U87" s="1"/>
      <c r="V87" s="1"/>
      <c r="W87" s="1"/>
      <c r="X87" s="1"/>
      <c r="Y87" s="1"/>
    </row>
    <row r="88" spans="1:25">
      <c r="A88" s="1">
        <v>15</v>
      </c>
      <c r="B88" s="6">
        <f ca="1">IF(OFFSET(F49,$A88,0)="","",ROUND(SUM(OFFSET($F49:F49,$A88,0)),0))</f>
        <v>5428</v>
      </c>
      <c r="C88" s="1">
        <f ca="1">IF(OFFSET(G49,$A88,0)="","",ROUND(SUM(OFFSET($F49:G49,$A88,0)),0))</f>
        <v>16283</v>
      </c>
      <c r="D88" s="1">
        <f ca="1">IF(OFFSET(H49,$A88,0)="","",ROUND(SUM(OFFSET($F49:H49,$A88,0)),0))</f>
        <v>32566</v>
      </c>
      <c r="E88" s="1">
        <f ca="1">IF(OFFSET(I49,$A88,0)="","",ROUND(SUM(OFFSET($F49:I49,$A88,0)),0))</f>
        <v>54277</v>
      </c>
      <c r="F88" s="1">
        <f ca="1">IF(OFFSET(J49,$A88,0)="","",ROUND(SUM(OFFSET($F49:J49,$A88,0)),0))</f>
        <v>81415</v>
      </c>
      <c r="G88" s="1">
        <f ca="1">IF(OFFSET(K49,$A88,0)="","",ROUND(SUM(OFFSET($F49:K49,$A88,0)),0))</f>
        <v>113981</v>
      </c>
      <c r="H88" s="1">
        <f ca="1">IF(OFFSET(L49,$A88,0)="","",ROUND(SUM(OFFSET($F49:L49,$A88,0)),0))</f>
        <v>151975</v>
      </c>
      <c r="I88" s="1">
        <f ca="1">IF(OFFSET(M49,$A88,0)="","",ROUND(SUM(OFFSET($F49:M49,$A88,0)),0))</f>
        <v>195397</v>
      </c>
      <c r="J88" s="1">
        <f ca="1">IF(OFFSET(N49,$A88,0)="","",ROUND(SUM(OFFSET($F49:N49,$A88,0)),0))</f>
        <v>244246</v>
      </c>
      <c r="K88" s="1">
        <f ca="1">IF(OFFSET(O49,$A88,0)="","",ROUND(SUM(OFFSET($F49:O49,$A88,0)),0))</f>
        <v>298523</v>
      </c>
      <c r="L88" s="1">
        <f ca="1">IF(OFFSET(P49,$A88,0)="","",ROUND(SUM(OFFSET($F49:P49,$A88,0)),0))</f>
        <v>358227</v>
      </c>
      <c r="M88" s="1">
        <f ca="1">IF(OFFSET(Q49,$A88,0)="","",ROUND(SUM(OFFSET($F49:Q49,$A88,0)),0))</f>
        <v>423359</v>
      </c>
      <c r="N88" s="1">
        <f ca="1">IF(OFFSET(R49,$A88,0)="","",ROUND(SUM(OFFSET($F49:R49,$A88,0)),0))</f>
        <v>493919</v>
      </c>
      <c r="O88" s="1">
        <f ca="1">IF(OFFSET(S49,$A88,0)="","",ROUND(SUM(OFFSET($F49:S49,$A88,0)),0))</f>
        <v>569907</v>
      </c>
      <c r="P88" s="1">
        <f ca="1">IF(OFFSET(T49,$A88,0)="","",ROUND(SUM(OFFSET($F49:T49,$A88,0)),0))</f>
        <v>651322</v>
      </c>
      <c r="Q88" s="1">
        <f ca="1">IF(OFFSET(U49,$A88,0)="","",ROUND(SUM(OFFSET($F49:U49,$A88,0)),0))</f>
        <v>738165</v>
      </c>
      <c r="R88" s="1">
        <f ca="1">IF(OFFSET(V49,$A88,0)="","",ROUND(SUM(OFFSET($F49:V49,$A88,0)),0))</f>
        <v>830436</v>
      </c>
      <c r="S88" s="1">
        <f ca="1">IF(OFFSET(W49,$A88,0)="","",ROUND(SUM(OFFSET($F49:W49,$A88,0)),0))</f>
        <v>928134</v>
      </c>
      <c r="T88" s="1">
        <f ca="1">IF(OFFSET(X49,$A88,0)="","",ROUND(SUM(OFFSET($F49:X49,$A88,0)),0))</f>
        <v>1031260</v>
      </c>
      <c r="U88" s="1"/>
      <c r="V88" s="1"/>
      <c r="W88" s="1"/>
      <c r="X88" s="1"/>
      <c r="Y88" s="1"/>
    </row>
    <row r="89" spans="1:25">
      <c r="A89" s="1">
        <v>16</v>
      </c>
      <c r="B89" s="6">
        <f ca="1">IF(OFFSET(F50,$A89,0)="","",ROUND(SUM(OFFSET($F50:F50,$A89,0)),0))</f>
        <v>5865</v>
      </c>
      <c r="C89" s="1">
        <f ca="1">IF(OFFSET(G50,$A89,0)="","",ROUND(SUM(OFFSET($F50:G50,$A89,0)),0))</f>
        <v>17594</v>
      </c>
      <c r="D89" s="1">
        <f ca="1">IF(OFFSET(H50,$A89,0)="","",ROUND(SUM(OFFSET($F50:H50,$A89,0)),0))</f>
        <v>35188</v>
      </c>
      <c r="E89" s="1">
        <f ca="1">IF(OFFSET(I50,$A89,0)="","",ROUND(SUM(OFFSET($F50:I50,$A89,0)),0))</f>
        <v>58647</v>
      </c>
      <c r="F89" s="1">
        <f ca="1">IF(OFFSET(J50,$A89,0)="","",ROUND(SUM(OFFSET($F50:J50,$A89,0)),0))</f>
        <v>87971</v>
      </c>
      <c r="G89" s="1">
        <f ca="1">IF(OFFSET(K50,$A89,0)="","",ROUND(SUM(OFFSET($F50:K50,$A89,0)),0))</f>
        <v>123159</v>
      </c>
      <c r="H89" s="1">
        <f ca="1">IF(OFFSET(L50,$A89,0)="","",ROUND(SUM(OFFSET($F50:L50,$A89,0)),0))</f>
        <v>164213</v>
      </c>
      <c r="I89" s="1">
        <f ca="1">IF(OFFSET(M50,$A89,0)="","",ROUND(SUM(OFFSET($F50:M50,$A89,0)),0))</f>
        <v>211131</v>
      </c>
      <c r="J89" s="1">
        <f ca="1">IF(OFFSET(N50,$A89,0)="","",ROUND(SUM(OFFSET($F50:N50,$A89,0)),0))</f>
        <v>263913</v>
      </c>
      <c r="K89" s="1">
        <f ca="1">IF(OFFSET(O50,$A89,0)="","",ROUND(SUM(OFFSET($F50:O50,$A89,0)),0))</f>
        <v>322561</v>
      </c>
      <c r="L89" s="1">
        <f ca="1">IF(OFFSET(P50,$A89,0)="","",ROUND(SUM(OFFSET($F50:P50,$A89,0)),0))</f>
        <v>387073</v>
      </c>
      <c r="M89" s="1">
        <f ca="1">IF(OFFSET(Q50,$A89,0)="","",ROUND(SUM(OFFSET($F50:Q50,$A89,0)),0))</f>
        <v>457449</v>
      </c>
      <c r="N89" s="1">
        <f ca="1">IF(OFFSET(R50,$A89,0)="","",ROUND(SUM(OFFSET($F50:R50,$A89,0)),0))</f>
        <v>533691</v>
      </c>
      <c r="O89" s="1">
        <f ca="1">IF(OFFSET(S50,$A89,0)="","",ROUND(SUM(OFFSET($F50:S50,$A89,0)),0))</f>
        <v>615797</v>
      </c>
      <c r="P89" s="1">
        <f ca="1">IF(OFFSET(T50,$A89,0)="","",ROUND(SUM(OFFSET($F50:T50,$A89,0)),0))</f>
        <v>703768</v>
      </c>
      <c r="Q89" s="1">
        <f ca="1">IF(OFFSET(U50,$A89,0)="","",ROUND(SUM(OFFSET($F50:U50,$A89,0)),0))</f>
        <v>797604</v>
      </c>
      <c r="R89" s="1">
        <f ca="1">IF(OFFSET(V50,$A89,0)="","",ROUND(SUM(OFFSET($F50:V50,$A89,0)),0))</f>
        <v>897305</v>
      </c>
      <c r="S89" s="1">
        <f ca="1">IF(OFFSET(W50,$A89,0)="","",ROUND(SUM(OFFSET($F50:W50,$A89,0)),0))</f>
        <v>1002870</v>
      </c>
      <c r="T89" s="1">
        <f ca="1">IF(OFFSET(X50,$A89,0)="","",ROUND(SUM(OFFSET($F50:X50,$A89,0)),0))</f>
        <v>1114300</v>
      </c>
      <c r="U89" s="1"/>
      <c r="V89" s="1"/>
      <c r="W89" s="1"/>
      <c r="X89" s="1"/>
      <c r="Y89" s="1"/>
    </row>
    <row r="90" spans="1:25">
      <c r="A90" s="1">
        <v>17</v>
      </c>
      <c r="B90" s="6">
        <f ca="1">IF(OFFSET(F51,$A90,0)="","",ROUND(SUM(OFFSET($F51:F51,$A90,0)),0))</f>
        <v>6629</v>
      </c>
      <c r="C90" s="1">
        <f ca="1">IF(OFFSET(G51,$A90,0)="","",ROUND(SUM(OFFSET($F51:G51,$A90,0)),0))</f>
        <v>19886</v>
      </c>
      <c r="D90" s="1">
        <f ca="1">IF(OFFSET(H51,$A90,0)="","",ROUND(SUM(OFFSET($F51:H51,$A90,0)),0))</f>
        <v>39773</v>
      </c>
      <c r="E90" s="1">
        <f ca="1">IF(OFFSET(I51,$A90,0)="","",ROUND(SUM(OFFSET($F51:I51,$A90,0)),0))</f>
        <v>66288</v>
      </c>
      <c r="F90" s="1">
        <f ca="1">IF(OFFSET(J51,$A90,0)="","",ROUND(SUM(OFFSET($F51:J51,$A90,0)),0))</f>
        <v>99431</v>
      </c>
      <c r="G90" s="1">
        <f ca="1">IF(OFFSET(K51,$A90,0)="","",ROUND(SUM(OFFSET($F51:K51,$A90,0)),0))</f>
        <v>139204</v>
      </c>
      <c r="H90" s="1">
        <f ca="1">IF(OFFSET(L51,$A90,0)="","",ROUND(SUM(OFFSET($F51:L51,$A90,0)),0))</f>
        <v>185605</v>
      </c>
      <c r="I90" s="1">
        <f ca="1">IF(OFFSET(M51,$A90,0)="","",ROUND(SUM(OFFSET($F51:M51,$A90,0)),0))</f>
        <v>238635</v>
      </c>
      <c r="J90" s="1">
        <f ca="1">IF(OFFSET(N51,$A90,0)="","",ROUND(SUM(OFFSET($F51:N51,$A90,0)),0))</f>
        <v>298294</v>
      </c>
      <c r="K90" s="1">
        <f ca="1">IF(OFFSET(O51,$A90,0)="","",ROUND(SUM(OFFSET($F51:O51,$A90,0)),0))</f>
        <v>364581</v>
      </c>
      <c r="L90" s="1">
        <f ca="1">IF(OFFSET(P51,$A90,0)="","",ROUND(SUM(OFFSET($F51:P51,$A90,0)),0))</f>
        <v>437498</v>
      </c>
      <c r="M90" s="1">
        <f ca="1">IF(OFFSET(Q51,$A90,0)="","",ROUND(SUM(OFFSET($F51:Q51,$A90,0)),0))</f>
        <v>517043</v>
      </c>
      <c r="N90" s="1">
        <f ca="1">IF(OFFSET(R51,$A90,0)="","",ROUND(SUM(OFFSET($F51:R51,$A90,0)),0))</f>
        <v>603216</v>
      </c>
      <c r="O90" s="1">
        <f ca="1">IF(OFFSET(S51,$A90,0)="","",ROUND(SUM(OFFSET($F51:S51,$A90,0)),0))</f>
        <v>696019</v>
      </c>
      <c r="P90" s="1">
        <f ca="1">IF(OFFSET(T51,$A90,0)="","",ROUND(SUM(OFFSET($F51:T51,$A90,0)),0))</f>
        <v>795450</v>
      </c>
      <c r="Q90" s="1">
        <f ca="1">IF(OFFSET(U51,$A90,0)="","",ROUND(SUM(OFFSET($F51:U51,$A90,0)),0))</f>
        <v>901510</v>
      </c>
      <c r="R90" s="1">
        <f ca="1">IF(OFFSET(V51,$A90,0)="","",ROUND(SUM(OFFSET($F51:V51,$A90,0)),0))</f>
        <v>1014199</v>
      </c>
      <c r="S90" s="1">
        <f ca="1">IF(OFFSET(W51,$A90,0)="","",ROUND(SUM(OFFSET($F51:W51,$A90,0)),0))</f>
        <v>1133516</v>
      </c>
      <c r="T90" s="1">
        <f ca="1">IF(OFFSET(X51,$A90,0)="","",ROUND(SUM(OFFSET($F51:X51,$A90,0)),0))</f>
        <v>1259463</v>
      </c>
      <c r="U90" s="1">
        <f ca="1">IF(OFFSET(Y51,$A90,0)="","",ROUND(SUM(OFFSET($F51:Y51,$A90,0)),0))</f>
        <v>1392038</v>
      </c>
      <c r="V90" s="1">
        <f ca="1">IF(OFFSET(Z51,$A90,0)="","",ROUND(SUM(OFFSET($F51:Z51,$A90,0)),0))</f>
        <v>1531241</v>
      </c>
      <c r="W90" s="1">
        <f ca="1">IF(OFFSET(AA51,$A90,0)="","",ROUND(SUM(OFFSET($F51:AA51,$A90,0)),0))</f>
        <v>1677074</v>
      </c>
      <c r="X90" s="1">
        <f ca="1">IF(OFFSET(AB51,$A90,0)="","",ROUND(SUM(OFFSET($F51:AB51,$A90,0)),0))</f>
        <v>1829535</v>
      </c>
      <c r="Y90" s="1">
        <f ca="1">IF(OFFSET(AC51,$A90,0)="","",ROUND(SUM(OFFSET($F51:AC51,$A90,0)),0))</f>
        <v>1988625</v>
      </c>
    </row>
    <row r="91" spans="1:25">
      <c r="A91" s="1">
        <v>18</v>
      </c>
      <c r="B91" s="6">
        <f ca="1">IF(OFFSET(F52,$A91,0)="","",ROUND(SUM(OFFSET($F52:F52,$A91,0)),0))</f>
        <v>7140</v>
      </c>
      <c r="C91" s="1">
        <f ca="1">IF(OFFSET(G52,$A91,0)="","",ROUND(SUM(OFFSET($F52:G52,$A91,0)),0))</f>
        <v>21420</v>
      </c>
      <c r="D91" s="1">
        <f ca="1">IF(OFFSET(H52,$A91,0)="","",ROUND(SUM(OFFSET($F52:H52,$A91,0)),0))</f>
        <v>42841</v>
      </c>
      <c r="E91" s="1">
        <f ca="1">IF(OFFSET(I52,$A91,0)="","",ROUND(SUM(OFFSET($F52:I52,$A91,0)),0))</f>
        <v>71401</v>
      </c>
      <c r="F91" s="1">
        <f ca="1">IF(OFFSET(J52,$A91,0)="","",ROUND(SUM(OFFSET($F52:J52,$A91,0)),0))</f>
        <v>107101</v>
      </c>
      <c r="G91" s="1">
        <f ca="1">IF(OFFSET(K52,$A91,0)="","",ROUND(SUM(OFFSET($F52:K52,$A91,0)),0))</f>
        <v>149942</v>
      </c>
      <c r="H91" s="1">
        <f ca="1">IF(OFFSET(L52,$A91,0)="","",ROUND(SUM(OFFSET($F52:L52,$A91,0)),0))</f>
        <v>199922</v>
      </c>
      <c r="I91" s="1">
        <f ca="1">IF(OFFSET(M52,$A91,0)="","",ROUND(SUM(OFFSET($F52:M52,$A91,0)),0))</f>
        <v>257043</v>
      </c>
      <c r="J91" s="1">
        <f ca="1">IF(OFFSET(N52,$A91,0)="","",ROUND(SUM(OFFSET($F52:N52,$A91,0)),0))</f>
        <v>321304</v>
      </c>
      <c r="K91" s="1">
        <f ca="1">IF(OFFSET(O52,$A91,0)="","",ROUND(SUM(OFFSET($F52:O52,$A91,0)),0))</f>
        <v>392705</v>
      </c>
      <c r="L91" s="1">
        <f ca="1">IF(OFFSET(P52,$A91,0)="","",ROUND(SUM(OFFSET($F52:P52,$A91,0)),0))</f>
        <v>471246</v>
      </c>
      <c r="M91" s="1">
        <f ca="1">IF(OFFSET(Q52,$A91,0)="","",ROUND(SUM(OFFSET($F52:Q52,$A91,0)),0))</f>
        <v>556927</v>
      </c>
      <c r="N91" s="1">
        <f ca="1">IF(OFFSET(R52,$A91,0)="","",ROUND(SUM(OFFSET($F52:R52,$A91,0)),0))</f>
        <v>649748</v>
      </c>
      <c r="O91" s="1">
        <f ca="1">IF(OFFSET(S52,$A91,0)="","",ROUND(SUM(OFFSET($F52:S52,$A91,0)),0))</f>
        <v>749709</v>
      </c>
      <c r="P91" s="1">
        <f ca="1">IF(OFFSET(T52,$A91,0)="","",ROUND(SUM(OFFSET($F52:T52,$A91,0)),0))</f>
        <v>856810</v>
      </c>
      <c r="Q91" s="1">
        <f ca="1">IF(OFFSET(U52,$A91,0)="","",ROUND(SUM(OFFSET($F52:U52,$A91,0)),0))</f>
        <v>971051</v>
      </c>
      <c r="R91" s="1">
        <f ca="1">IF(OFFSET(V52,$A91,0)="","",ROUND(SUM(OFFSET($F52:V52,$A91,0)),0))</f>
        <v>1092433</v>
      </c>
      <c r="S91" s="1">
        <f ca="1">IF(OFFSET(W52,$A91,0)="","",ROUND(SUM(OFFSET($F52:W52,$A91,0)),0))</f>
        <v>1220954</v>
      </c>
      <c r="T91" s="1">
        <f ca="1">IF(OFFSET(X52,$A91,0)="","",ROUND(SUM(OFFSET($F52:X52,$A91,0)),0))</f>
        <v>1356616</v>
      </c>
      <c r="U91" s="1">
        <f ca="1">IF(OFFSET(Y52,$A91,0)="","",ROUND(SUM(OFFSET($F52:Y52,$A91,0)),0))</f>
        <v>1499418</v>
      </c>
      <c r="V91" s="1">
        <f ca="1">IF(OFFSET(Z52,$A91,0)="","",ROUND(SUM(OFFSET($F52:Z52,$A91,0)),0))</f>
        <v>1649359</v>
      </c>
      <c r="W91" s="1">
        <f ca="1">IF(OFFSET(AA52,$A91,0)="","",ROUND(SUM(OFFSET($F52:AA52,$A91,0)),0))</f>
        <v>1806441</v>
      </c>
      <c r="X91" s="1">
        <f ca="1">IF(OFFSET(AB52,$A91,0)="","",ROUND(SUM(OFFSET($F52:AB52,$A91,0)),0))</f>
        <v>1970663</v>
      </c>
      <c r="Y91" s="1">
        <f ca="1">IF(OFFSET(AC52,$A91,0)="","",ROUND(SUM(OFFSET($F52:AC52,$A91,0)),0))</f>
        <v>2142025</v>
      </c>
    </row>
    <row r="92" spans="1:25">
      <c r="A92" s="1"/>
      <c r="B92" s="1"/>
      <c r="C92" s="1"/>
      <c r="D92" s="1"/>
      <c r="E92" s="1"/>
      <c r="F92" s="1"/>
      <c r="G92" s="1"/>
      <c r="H92" s="1"/>
      <c r="I92" s="1"/>
      <c r="J92" s="1"/>
      <c r="K92" s="1"/>
      <c r="L92" s="1"/>
      <c r="M92" s="1"/>
      <c r="N92" s="1"/>
      <c r="O92" s="1"/>
      <c r="P92" s="1"/>
      <c r="Q92" s="1"/>
      <c r="R92" s="1"/>
      <c r="S92" s="1"/>
      <c r="T92" s="1"/>
      <c r="U92" s="1"/>
    </row>
    <row r="93" spans="1:25" ht="18.75">
      <c r="A93" s="81" t="s">
        <v>75</v>
      </c>
      <c r="B93" s="81"/>
    </row>
    <row r="94" spans="1:25">
      <c r="A94" s="4" t="s">
        <v>12</v>
      </c>
      <c r="B94" s="4" t="s">
        <v>80</v>
      </c>
      <c r="C94" s="4" t="s">
        <v>72</v>
      </c>
    </row>
    <row r="95" spans="1:25">
      <c r="A95" s="1">
        <v>1</v>
      </c>
      <c r="B95" s="34">
        <f>ROUND(AVERAGE(D11:D11),0)</f>
        <v>1100</v>
      </c>
      <c r="C95" s="34">
        <f ca="1">MAX(B74:T74)/Table74[[#This Row],[AVG_XP/min]]</f>
        <v>12.901818181818182</v>
      </c>
    </row>
    <row r="96" spans="1:25">
      <c r="A96" s="1">
        <v>2</v>
      </c>
      <c r="B96" s="34">
        <f t="shared" ref="B96:B103" si="66">ROUND(AVERAGE(D12:D12),0)</f>
        <v>2200</v>
      </c>
      <c r="C96" s="34">
        <f ca="1">MAX(B75:T75)/Table74[[#This Row],[AVG_XP/min]]</f>
        <v>20.886363636363637</v>
      </c>
    </row>
    <row r="97" spans="1:3">
      <c r="A97" s="1">
        <v>3</v>
      </c>
      <c r="B97" s="34">
        <f t="shared" si="66"/>
        <v>2700</v>
      </c>
      <c r="C97" s="34">
        <f ca="1">MAX(B76:T76)/Table74[[#This Row],[AVG_XP/min]]</f>
        <v>27.683333333333334</v>
      </c>
    </row>
    <row r="98" spans="1:3">
      <c r="A98" s="1">
        <v>4</v>
      </c>
      <c r="B98" s="34">
        <f t="shared" si="66"/>
        <v>3200</v>
      </c>
      <c r="C98" s="34">
        <f ca="1">MAX(B77:T77)/Table74[[#This Row],[AVG_XP/min]]</f>
        <v>32.987499999999997</v>
      </c>
    </row>
    <row r="99" spans="1:3">
      <c r="A99" s="1">
        <v>5</v>
      </c>
      <c r="B99" s="34">
        <f t="shared" si="66"/>
        <v>4000</v>
      </c>
      <c r="C99" s="34">
        <f ca="1">MAX(B78:T78)/Table74[[#This Row],[AVG_XP/min]]</f>
        <v>51.740749999999998</v>
      </c>
    </row>
    <row r="100" spans="1:3">
      <c r="A100" s="1">
        <v>6</v>
      </c>
      <c r="B100" s="34">
        <f t="shared" si="66"/>
        <v>5200</v>
      </c>
      <c r="C100" s="34">
        <f ca="1">MAX(B79:T79)/Table74[[#This Row],[AVG_XP/min]]</f>
        <v>49.533269230769228</v>
      </c>
    </row>
    <row r="101" spans="1:3">
      <c r="A101" s="1">
        <v>7</v>
      </c>
      <c r="B101" s="34">
        <f>ROUND(AVERAGE(D17:D17),0)</f>
        <v>6000</v>
      </c>
      <c r="C101" s="34">
        <f ca="1">MAX(B80:T80)/Table74[[#This Row],[AVG_XP/min]]</f>
        <v>51.652500000000003</v>
      </c>
    </row>
    <row r="102" spans="1:3">
      <c r="A102" s="1">
        <v>8</v>
      </c>
      <c r="B102" s="34">
        <f t="shared" si="66"/>
        <v>8000</v>
      </c>
      <c r="C102" s="34">
        <f ca="1">MAX(B81:T81)/Table74[[#This Row],[AVG_XP/min]]</f>
        <v>60.628749999999997</v>
      </c>
    </row>
    <row r="103" spans="1:3">
      <c r="A103" s="1">
        <v>9</v>
      </c>
      <c r="B103" s="34">
        <f t="shared" si="66"/>
        <v>8000</v>
      </c>
      <c r="C103" s="34">
        <f ca="1">MAX(B82:T82)/Table74[[#This Row],[AVG_XP/min]]</f>
        <v>69.832499999999996</v>
      </c>
    </row>
    <row r="104" spans="1:3">
      <c r="A104" s="1">
        <v>10</v>
      </c>
      <c r="B104" s="34">
        <f t="shared" ref="B104:B108" si="67">ROUND(AVERAGE(D20:D20),0)</f>
        <v>10000</v>
      </c>
      <c r="C104" s="34">
        <f ca="1">MAX(B83:T83)/Table74[[#This Row],[AVG_XP/min]]</f>
        <v>63.396000000000001</v>
      </c>
    </row>
    <row r="105" spans="1:3">
      <c r="A105" s="1">
        <v>11</v>
      </c>
      <c r="B105" s="34">
        <f t="shared" si="67"/>
        <v>10000</v>
      </c>
      <c r="C105" s="34">
        <f ca="1">MAX(B84:T84)/Table74[[#This Row],[AVG_XP/min]]</f>
        <v>71.076999999999998</v>
      </c>
    </row>
    <row r="106" spans="1:3">
      <c r="A106" s="1">
        <v>12</v>
      </c>
      <c r="B106" s="34">
        <f t="shared" si="67"/>
        <v>10000</v>
      </c>
      <c r="C106" s="34">
        <f ca="1">MAX(B85:T85)/Table74[[#This Row],[AVG_XP/min]]</f>
        <v>78.900000000000006</v>
      </c>
    </row>
    <row r="107" spans="1:3">
      <c r="A107" s="1">
        <v>13</v>
      </c>
      <c r="B107" s="34">
        <f t="shared" si="67"/>
        <v>12000</v>
      </c>
      <c r="C107" s="34">
        <f ca="1">MAX(B86:T86)/Table74[[#This Row],[AVG_XP/min]]</f>
        <v>72.37833333333333</v>
      </c>
    </row>
    <row r="108" spans="1:3">
      <c r="A108" s="1">
        <v>14</v>
      </c>
      <c r="B108" s="34">
        <f t="shared" si="67"/>
        <v>15000</v>
      </c>
      <c r="C108" s="34">
        <f ca="1">MAX(B87:T87)/Table74[[#This Row],[AVG_XP/min]]</f>
        <v>63.287999999999997</v>
      </c>
    </row>
    <row r="109" spans="1:3">
      <c r="A109" s="1">
        <v>15</v>
      </c>
      <c r="B109" s="34">
        <f>ROUND(AVERAGE(D25:D25),0)</f>
        <v>18000</v>
      </c>
      <c r="C109" s="34">
        <f ca="1">MAX(B88:T88)/Table74[[#This Row],[AVG_XP/min]]</f>
        <v>57.292222222222222</v>
      </c>
    </row>
    <row r="110" spans="1:3">
      <c r="A110" s="1">
        <v>16</v>
      </c>
      <c r="B110" s="34">
        <f>ROUND(AVERAGE(D26:D26),0)</f>
        <v>22000</v>
      </c>
      <c r="C110" s="34">
        <f ca="1">MAX(B89:T89)/Table74[[#This Row],[AVG_XP/min]]</f>
        <v>50.65</v>
      </c>
    </row>
    <row r="111" spans="1:3">
      <c r="A111" s="1">
        <v>17</v>
      </c>
      <c r="B111" s="34">
        <f>ROUND(AVERAGE(D27:D27),0)</f>
        <v>23000</v>
      </c>
      <c r="C111" s="34">
        <f ca="1">MAX(B90:T90)/Table74[[#This Row],[AVG_XP/min]]</f>
        <v>54.759260869565217</v>
      </c>
    </row>
    <row r="112" spans="1:3">
      <c r="A112" s="1">
        <v>18</v>
      </c>
      <c r="B112" s="34">
        <f>ROUND(AVERAGE(D28:D28),0)</f>
        <v>25000</v>
      </c>
      <c r="C112" s="34">
        <f ca="1">MAX(B91:T91)/Table74[[#This Row],[AVG_XP/min]]</f>
        <v>54.26464</v>
      </c>
    </row>
    <row r="114" spans="2:3">
      <c r="B114" s="4" t="s">
        <v>81</v>
      </c>
      <c r="C114" s="93">
        <f ca="1">SUM(Table74[AVG_TIME_TO_MAX_LEVEL])</f>
        <v>943.852240807405</v>
      </c>
    </row>
  </sheetData>
  <mergeCells count="2">
    <mergeCell ref="H9:J9"/>
    <mergeCell ref="L9:M9"/>
  </mergeCells>
  <conditionalFormatting sqref="F35:Y64 F66:Y66 F65:X65 Z35:AC35 Z37:AC37 Z39:AC39 Z41:AC41 Z43:AC43 Z45:AC45 Z47:AC47 Z49:AC49 Z51:AC51 Z53:AC53 Z55:AC55 Z57:AC57 Z59:AC59 Z61:AC61 Z63:AC63 F67:AC70">
    <cfRule type="colorScale" priority="18">
      <colorScale>
        <cfvo type="min"/>
        <cfvo type="percentile" val="50"/>
        <cfvo type="max"/>
        <color rgb="FFF8696B"/>
        <color rgb="FFFFEB84"/>
        <color rgb="FF63BE7B"/>
      </colorScale>
    </cfRule>
  </conditionalFormatting>
  <conditionalFormatting sqref="AD35">
    <cfRule type="colorScale" priority="17">
      <colorScale>
        <cfvo type="min"/>
        <cfvo type="percentile" val="50"/>
        <cfvo type="max"/>
        <color rgb="FFF8696B"/>
        <color rgb="FFFFEB84"/>
        <color rgb="FF63BE7B"/>
      </colorScale>
    </cfRule>
  </conditionalFormatting>
  <conditionalFormatting sqref="AD37">
    <cfRule type="colorScale" priority="16">
      <colorScale>
        <cfvo type="min"/>
        <cfvo type="percentile" val="50"/>
        <cfvo type="max"/>
        <color rgb="FFF8696B"/>
        <color rgb="FFFFEB84"/>
        <color rgb="FF63BE7B"/>
      </colorScale>
    </cfRule>
  </conditionalFormatting>
  <conditionalFormatting sqref="AD39">
    <cfRule type="colorScale" priority="15">
      <colorScale>
        <cfvo type="min"/>
        <cfvo type="percentile" val="50"/>
        <cfvo type="max"/>
        <color rgb="FFF8696B"/>
        <color rgb="FFFFEB84"/>
        <color rgb="FF63BE7B"/>
      </colorScale>
    </cfRule>
  </conditionalFormatting>
  <conditionalFormatting sqref="AD41">
    <cfRule type="colorScale" priority="14">
      <colorScale>
        <cfvo type="min"/>
        <cfvo type="percentile" val="50"/>
        <cfvo type="max"/>
        <color rgb="FFF8696B"/>
        <color rgb="FFFFEB84"/>
        <color rgb="FF63BE7B"/>
      </colorScale>
    </cfRule>
  </conditionalFormatting>
  <conditionalFormatting sqref="AD43">
    <cfRule type="colorScale" priority="13">
      <colorScale>
        <cfvo type="min"/>
        <cfvo type="percentile" val="50"/>
        <cfvo type="max"/>
        <color rgb="FFF8696B"/>
        <color rgb="FFFFEB84"/>
        <color rgb="FF63BE7B"/>
      </colorScale>
    </cfRule>
  </conditionalFormatting>
  <conditionalFormatting sqref="AD45">
    <cfRule type="colorScale" priority="12">
      <colorScale>
        <cfvo type="min"/>
        <cfvo type="percentile" val="50"/>
        <cfvo type="max"/>
        <color rgb="FFF8696B"/>
        <color rgb="FFFFEB84"/>
        <color rgb="FF63BE7B"/>
      </colorScale>
    </cfRule>
  </conditionalFormatting>
  <conditionalFormatting sqref="AD47">
    <cfRule type="colorScale" priority="11">
      <colorScale>
        <cfvo type="min"/>
        <cfvo type="percentile" val="50"/>
        <cfvo type="max"/>
        <color rgb="FFF8696B"/>
        <color rgb="FFFFEB84"/>
        <color rgb="FF63BE7B"/>
      </colorScale>
    </cfRule>
  </conditionalFormatting>
  <conditionalFormatting sqref="AD49">
    <cfRule type="colorScale" priority="10">
      <colorScale>
        <cfvo type="min"/>
        <cfvo type="percentile" val="50"/>
        <cfvo type="max"/>
        <color rgb="FFF8696B"/>
        <color rgb="FFFFEB84"/>
        <color rgb="FF63BE7B"/>
      </colorScale>
    </cfRule>
  </conditionalFormatting>
  <conditionalFormatting sqref="AD51">
    <cfRule type="colorScale" priority="9">
      <colorScale>
        <cfvo type="min"/>
        <cfvo type="percentile" val="50"/>
        <cfvo type="max"/>
        <color rgb="FFF8696B"/>
        <color rgb="FFFFEB84"/>
        <color rgb="FF63BE7B"/>
      </colorScale>
    </cfRule>
  </conditionalFormatting>
  <conditionalFormatting sqref="AD53">
    <cfRule type="colorScale" priority="8">
      <colorScale>
        <cfvo type="min"/>
        <cfvo type="percentile" val="50"/>
        <cfvo type="max"/>
        <color rgb="FFF8696B"/>
        <color rgb="FFFFEB84"/>
        <color rgb="FF63BE7B"/>
      </colorScale>
    </cfRule>
  </conditionalFormatting>
  <conditionalFormatting sqref="AD55">
    <cfRule type="colorScale" priority="7">
      <colorScale>
        <cfvo type="min"/>
        <cfvo type="percentile" val="50"/>
        <cfvo type="max"/>
        <color rgb="FFF8696B"/>
        <color rgb="FFFFEB84"/>
        <color rgb="FF63BE7B"/>
      </colorScale>
    </cfRule>
  </conditionalFormatting>
  <conditionalFormatting sqref="AD57">
    <cfRule type="colorScale" priority="6">
      <colorScale>
        <cfvo type="min"/>
        <cfvo type="percentile" val="50"/>
        <cfvo type="max"/>
        <color rgb="FFF8696B"/>
        <color rgb="FFFFEB84"/>
        <color rgb="FF63BE7B"/>
      </colorScale>
    </cfRule>
  </conditionalFormatting>
  <conditionalFormatting sqref="AD59">
    <cfRule type="colorScale" priority="5">
      <colorScale>
        <cfvo type="min"/>
        <cfvo type="percentile" val="50"/>
        <cfvo type="max"/>
        <color rgb="FFF8696B"/>
        <color rgb="FFFFEB84"/>
        <color rgb="FF63BE7B"/>
      </colorScale>
    </cfRule>
  </conditionalFormatting>
  <conditionalFormatting sqref="AD61">
    <cfRule type="colorScale" priority="4">
      <colorScale>
        <cfvo type="min"/>
        <cfvo type="percentile" val="50"/>
        <cfvo type="max"/>
        <color rgb="FFF8696B"/>
        <color rgb="FFFFEB84"/>
        <color rgb="FF63BE7B"/>
      </colorScale>
    </cfRule>
  </conditionalFormatting>
  <conditionalFormatting sqref="AD63">
    <cfRule type="colorScale" priority="3">
      <colorScale>
        <cfvo type="min"/>
        <cfvo type="percentile" val="50"/>
        <cfvo type="max"/>
        <color rgb="FFF8696B"/>
        <color rgb="FFFFEB84"/>
        <color rgb="FF63BE7B"/>
      </colorScale>
    </cfRule>
  </conditionalFormatting>
  <conditionalFormatting sqref="Y65:AC65">
    <cfRule type="colorScale" priority="2">
      <colorScale>
        <cfvo type="min"/>
        <cfvo type="percentile" val="50"/>
        <cfvo type="max"/>
        <color rgb="FFF8696B"/>
        <color rgb="FFFFEB84"/>
        <color rgb="FF63BE7B"/>
      </colorScale>
    </cfRule>
  </conditionalFormatting>
  <conditionalFormatting sqref="AD65">
    <cfRule type="colorScale" priority="1">
      <colorScale>
        <cfvo type="min"/>
        <cfvo type="percentile" val="50"/>
        <cfvo type="max"/>
        <color rgb="FFF8696B"/>
        <color rgb="FFFFEB84"/>
        <color rgb="FF63BE7B"/>
      </colorScale>
    </cfRule>
  </conditionalFormatting>
  <pageMargins left="0.7" right="0.7" top="0.75" bottom="0.75" header="0.3" footer="0.3"/>
  <pageSetup paperSize="9" orientation="portrait" r:id="rId1"/>
  <ignoredErrors>
    <ignoredError sqref="F35:Y35 F63:Y63 Z36:AC36 Z35:AC35 Z38:AC38 Z37:AC37 Z64:AC64 Z62:AC62 Z60:AC60 Z58:AC58 Z56:AC56 Z54:AC54 Z52:AC52 Z50:AC50 Z48:AC48 Z46:AC46 Z44:AC44 Z42:AC42 Z40:AC40 Z39:AC39 Z41:AC41 Z43:AC43 Z45:AC45 Z47:AC47 Z49:AC49 Z51:AC51 Z53:AC53 Z55:AC55 Z57:AC57 Z59:AC59 Z61:AC61 Z63:AC63 Z65:AC65" formulaRange="1"/>
    <ignoredError sqref="F37:Y37 F65:H65 I65:P65 Q65:X65 G36:K36 M36:Y36 F39:Y62 H38:Y38" formula="1" formulaRange="1"/>
    <ignoredError sqref="F64:X64" formula="1"/>
  </ignoredErrors>
  <drawing r:id="rId2"/>
  <tableParts count="2">
    <tablePart r:id="rId3"/>
    <tablePart r:id="rId4"/>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1">
    <tabColor rgb="FF7030A0"/>
  </sheetPr>
  <dimension ref="A1:Z188"/>
  <sheetViews>
    <sheetView topLeftCell="A143" workbookViewId="0">
      <selection activeCell="B76" sqref="B76"/>
    </sheetView>
  </sheetViews>
  <sheetFormatPr defaultRowHeight="15"/>
  <cols>
    <col min="1" max="1" width="37.85546875" customWidth="1"/>
    <col min="2" max="2" width="29.5703125" bestFit="1" customWidth="1"/>
    <col min="3" max="3" width="19" customWidth="1"/>
    <col min="4" max="4" width="12.140625" customWidth="1"/>
    <col min="5" max="5" width="19.5703125" customWidth="1"/>
    <col min="6" max="6" width="20.5703125" customWidth="1"/>
    <col min="7" max="7" width="26.85546875" customWidth="1"/>
    <col min="8" max="8" width="22.7109375" customWidth="1"/>
    <col min="9" max="9" width="24" customWidth="1"/>
    <col min="10" max="10" width="18.5703125" customWidth="1"/>
    <col min="11" max="11" width="29.85546875" customWidth="1"/>
    <col min="12" max="12" width="29.140625" customWidth="1"/>
    <col min="13" max="13" width="22" customWidth="1"/>
    <col min="14" max="14" width="20.140625" customWidth="1"/>
    <col min="15" max="15" width="24" customWidth="1"/>
    <col min="16" max="16" width="18.5703125" customWidth="1"/>
    <col min="17" max="17" width="21" customWidth="1"/>
    <col min="18" max="18" width="24" customWidth="1"/>
    <col min="19" max="19" width="19.140625" customWidth="1"/>
    <col min="20" max="20" width="20.5703125" customWidth="1"/>
    <col min="21" max="21" width="27.5703125" customWidth="1"/>
    <col min="22" max="22" width="20.28515625" customWidth="1"/>
    <col min="23" max="23" width="23.5703125" customWidth="1"/>
    <col min="24" max="24" width="26.5703125" customWidth="1"/>
    <col min="25" max="25" width="21.85546875" customWidth="1"/>
    <col min="26" max="26" width="24.5703125" customWidth="1"/>
  </cols>
  <sheetData>
    <row r="1" spans="1:13" ht="19.5" thickBot="1">
      <c r="A1" s="30" t="s">
        <v>100</v>
      </c>
      <c r="B1" s="36"/>
      <c r="C1" s="36"/>
      <c r="K1" s="180" t="s">
        <v>179</v>
      </c>
    </row>
    <row r="2" spans="1:13" ht="15.75" thickBot="1">
      <c r="E2" s="166" t="s">
        <v>178</v>
      </c>
      <c r="F2" s="160" t="s">
        <v>102</v>
      </c>
      <c r="G2" s="160" t="s">
        <v>47</v>
      </c>
      <c r="H2" s="160" t="s">
        <v>48</v>
      </c>
      <c r="I2" s="140" t="s">
        <v>177</v>
      </c>
      <c r="K2" s="181" t="s">
        <v>240</v>
      </c>
    </row>
    <row r="3" spans="1:13">
      <c r="A3" s="141" t="s">
        <v>47</v>
      </c>
      <c r="B3" s="142">
        <v>10</v>
      </c>
      <c r="C3" s="143" t="s">
        <v>49</v>
      </c>
      <c r="E3" s="167" t="s">
        <v>148</v>
      </c>
      <c r="F3" s="156">
        <f>Table11[price HC]*I3</f>
        <v>10</v>
      </c>
      <c r="G3" s="161">
        <f>ROUND(F3/$B$3,2)</f>
        <v>1</v>
      </c>
      <c r="H3" s="161">
        <f>ROUND(F3/$B$4,2)</f>
        <v>0.67</v>
      </c>
      <c r="I3" s="178">
        <v>1</v>
      </c>
    </row>
    <row r="4" spans="1:13" ht="15.75" thickBot="1">
      <c r="A4" s="144" t="s">
        <v>48</v>
      </c>
      <c r="B4" s="145">
        <f>ROUND(B13/A13,0)</f>
        <v>15</v>
      </c>
      <c r="C4" s="146" t="s">
        <v>49</v>
      </c>
      <c r="D4" s="137"/>
      <c r="E4" s="168" t="s">
        <v>574</v>
      </c>
      <c r="F4" s="165">
        <f>Table11[price HC]*I4</f>
        <v>20</v>
      </c>
      <c r="G4" s="162">
        <f>ROUND(F4/$B$3,2)</f>
        <v>2</v>
      </c>
      <c r="H4" s="162">
        <f>ROUND(F4/$B$4,2)</f>
        <v>1.33</v>
      </c>
      <c r="I4" s="179">
        <v>2</v>
      </c>
    </row>
    <row r="5" spans="1:13" ht="15.75" thickBot="1">
      <c r="A5" t="s">
        <v>172</v>
      </c>
    </row>
    <row r="6" spans="1:13">
      <c r="A6" s="102" t="s">
        <v>41</v>
      </c>
      <c r="B6" s="155" t="s">
        <v>43</v>
      </c>
      <c r="C6" s="102" t="s">
        <v>42</v>
      </c>
      <c r="E6" s="139" t="s">
        <v>103</v>
      </c>
      <c r="F6" s="160" t="s">
        <v>107</v>
      </c>
      <c r="G6" s="160" t="s">
        <v>47</v>
      </c>
      <c r="H6" s="160" t="s">
        <v>48</v>
      </c>
      <c r="I6" s="140" t="s">
        <v>177</v>
      </c>
    </row>
    <row r="7" spans="1:13">
      <c r="A7" s="147">
        <v>0.99</v>
      </c>
      <c r="B7" s="155">
        <f>ROUND(Table47[[#This Row],[Price]]*$B$3+Table47[[#This Row],[Price]]*$B$3*Table47[[#This Row],[Discount]],0)</f>
        <v>10</v>
      </c>
      <c r="C7" s="148">
        <v>0</v>
      </c>
      <c r="E7" s="158" t="s">
        <v>104</v>
      </c>
      <c r="F7" s="156">
        <f>Table11[price HC]*I7</f>
        <v>20</v>
      </c>
      <c r="G7" s="161">
        <f>ROUND(F7/$B$3,2)</f>
        <v>2</v>
      </c>
      <c r="H7" s="161">
        <f>ROUND(F7/$B$4,2)</f>
        <v>1.33</v>
      </c>
      <c r="I7" s="178">
        <v>2</v>
      </c>
    </row>
    <row r="8" spans="1:13">
      <c r="A8" s="149">
        <v>4.99</v>
      </c>
      <c r="B8" s="155">
        <f>ROUND(Table47[[#This Row],[Price]]*$B$3+Table47[[#This Row],[Price]]*$B$3*Table47[[#This Row],[Discount]],0)</f>
        <v>52</v>
      </c>
      <c r="C8" s="150">
        <v>0.05</v>
      </c>
      <c r="E8" s="163" t="s">
        <v>105</v>
      </c>
      <c r="F8" s="157">
        <f>Table11[price HC]*I8</f>
        <v>50</v>
      </c>
      <c r="G8" s="169">
        <f>ROUND(F8/$B$3,2)</f>
        <v>5</v>
      </c>
      <c r="H8" s="169">
        <f t="shared" ref="H8:H9" si="0">ROUND(F8/$B$4,2)</f>
        <v>3.33</v>
      </c>
      <c r="I8" s="178">
        <v>5</v>
      </c>
    </row>
    <row r="9" spans="1:13">
      <c r="A9" s="147">
        <v>9.99</v>
      </c>
      <c r="B9" s="155">
        <f>ROUND(Table47[[#This Row],[Price]]*$B$3+Table47[[#This Row],[Price]]*$B$3*Table47[[#This Row],[Discount]],0)</f>
        <v>110</v>
      </c>
      <c r="C9" s="148">
        <v>0.1</v>
      </c>
      <c r="E9" s="158" t="s">
        <v>106</v>
      </c>
      <c r="F9" s="156">
        <f>Table11[price HC]*I9</f>
        <v>100</v>
      </c>
      <c r="G9" s="161">
        <f>ROUND(F9/$B$3,2)</f>
        <v>10</v>
      </c>
      <c r="H9" s="161">
        <f t="shared" si="0"/>
        <v>6.67</v>
      </c>
      <c r="I9" s="178">
        <v>10</v>
      </c>
    </row>
    <row r="10" spans="1:13" ht="15.75" thickBot="1">
      <c r="A10" s="149">
        <v>19.989999999999998</v>
      </c>
      <c r="B10" s="245">
        <f>ROUND(Table47[[#This Row],[Price]]*$B$3+Table47[[#This Row],[Price]]*$B$3*Table47[[#This Row],[Discount]],0)</f>
        <v>250</v>
      </c>
      <c r="C10" s="150">
        <v>0.25</v>
      </c>
      <c r="E10" s="159" t="s">
        <v>622</v>
      </c>
      <c r="F10" s="165">
        <f>Table11[price HC]*I10</f>
        <v>130</v>
      </c>
      <c r="G10" s="162">
        <f>ROUND(F10/$B$3,2)</f>
        <v>13</v>
      </c>
      <c r="H10" s="162">
        <f>ROUND(F10/$B$4,2)</f>
        <v>8.67</v>
      </c>
      <c r="I10" s="353">
        <v>13</v>
      </c>
    </row>
    <row r="11" spans="1:13" ht="15.75" thickBot="1">
      <c r="A11" s="147">
        <v>39.99</v>
      </c>
      <c r="B11" s="155">
        <f>ROUND(Table47[[#This Row],[Price]]*$B$3+Table47[[#This Row],[Price]]*$B$3*Table47[[#This Row],[Discount]],0)</f>
        <v>560</v>
      </c>
      <c r="C11" s="148">
        <v>0.4</v>
      </c>
      <c r="M11" s="100"/>
    </row>
    <row r="12" spans="1:13">
      <c r="A12" s="149">
        <v>59.99</v>
      </c>
      <c r="B12" s="155">
        <f>ROUND(Table47[[#This Row],[Price]]*$B$3+Table47[[#This Row],[Price]]*$B$3*Table47[[#This Row],[Discount]],0)</f>
        <v>870</v>
      </c>
      <c r="C12" s="150">
        <v>0.45</v>
      </c>
      <c r="E12" s="139" t="s">
        <v>178</v>
      </c>
      <c r="F12" s="160" t="s">
        <v>102</v>
      </c>
      <c r="G12" s="160" t="s">
        <v>47</v>
      </c>
      <c r="H12" s="160" t="s">
        <v>48</v>
      </c>
      <c r="I12" s="140" t="s">
        <v>177</v>
      </c>
    </row>
    <row r="13" spans="1:13">
      <c r="A13" s="147">
        <v>79.989999999999995</v>
      </c>
      <c r="B13" s="155">
        <f>ROUND(Table47[[#This Row],[Price]]*$B$3+Table47[[#This Row],[Price]]*$B$3*Table47[[#This Row],[Discount]],0)</f>
        <v>1200</v>
      </c>
      <c r="C13" s="148">
        <v>0.5</v>
      </c>
      <c r="E13" s="158" t="s">
        <v>497</v>
      </c>
      <c r="F13" s="156">
        <f>Table11[price HC]*I13</f>
        <v>30</v>
      </c>
      <c r="G13" s="161">
        <f>ROUND(F13/$B$3,2)</f>
        <v>3</v>
      </c>
      <c r="H13" s="161">
        <f>ROUND(F13/$B$4,2)</f>
        <v>2</v>
      </c>
      <c r="I13" s="178">
        <v>3</v>
      </c>
    </row>
    <row r="14" spans="1:13">
      <c r="E14" s="163" t="s">
        <v>498</v>
      </c>
      <c r="F14" s="157">
        <f>Table11[price HC]*I14</f>
        <v>50</v>
      </c>
      <c r="G14" s="169">
        <f>ROUND(F14/$B$3,2)</f>
        <v>5</v>
      </c>
      <c r="H14" s="169">
        <f>ROUND(F14/$B$4,2)</f>
        <v>3.33</v>
      </c>
      <c r="I14" s="354">
        <v>5</v>
      </c>
    </row>
    <row r="15" spans="1:13" ht="15.75" thickBot="1">
      <c r="E15" s="164" t="s">
        <v>623</v>
      </c>
      <c r="F15" s="170">
        <f>Table11[price HC]*I15</f>
        <v>70</v>
      </c>
      <c r="G15" s="171">
        <f>ROUND(F15/$B$3,2)</f>
        <v>7</v>
      </c>
      <c r="H15" s="171">
        <f>ROUND(F15/$B$4,2)</f>
        <v>4.67</v>
      </c>
      <c r="I15" s="353">
        <v>7</v>
      </c>
    </row>
    <row r="17" spans="1:26" ht="19.5" thickBot="1">
      <c r="A17" s="30" t="s">
        <v>101</v>
      </c>
      <c r="B17" s="36"/>
      <c r="C17" s="36"/>
      <c r="F17" s="497" t="s">
        <v>123</v>
      </c>
      <c r="G17" s="498"/>
      <c r="H17" s="499"/>
      <c r="I17" s="497" t="s">
        <v>183</v>
      </c>
      <c r="J17" s="498"/>
      <c r="K17" s="499"/>
      <c r="L17" s="497" t="s">
        <v>194</v>
      </c>
      <c r="M17" s="498"/>
      <c r="N17" s="499"/>
      <c r="O17" s="497" t="s">
        <v>195</v>
      </c>
      <c r="P17" s="498"/>
      <c r="Q17" s="499"/>
      <c r="R17" s="497" t="s">
        <v>196</v>
      </c>
      <c r="S17" s="498"/>
      <c r="T17" s="499"/>
      <c r="U17" s="497" t="s">
        <v>331</v>
      </c>
      <c r="V17" s="498"/>
      <c r="W17" s="499"/>
      <c r="X17" s="497" t="s">
        <v>342</v>
      </c>
      <c r="Y17" s="498"/>
      <c r="Z17" s="499"/>
    </row>
    <row r="18" spans="1:26" ht="15.75" thickBot="1">
      <c r="E18" s="102" t="s">
        <v>0</v>
      </c>
      <c r="F18" s="102" t="s">
        <v>107</v>
      </c>
      <c r="G18" s="248" t="s">
        <v>47</v>
      </c>
      <c r="H18" s="249" t="s">
        <v>48</v>
      </c>
      <c r="I18" s="250" t="s">
        <v>184</v>
      </c>
      <c r="J18" s="191" t="s">
        <v>181</v>
      </c>
      <c r="K18" s="193" t="s">
        <v>182</v>
      </c>
      <c r="L18" s="190" t="s">
        <v>185</v>
      </c>
      <c r="M18" s="191" t="s">
        <v>186</v>
      </c>
      <c r="N18" s="193" t="s">
        <v>187</v>
      </c>
      <c r="O18" s="190" t="s">
        <v>188</v>
      </c>
      <c r="P18" s="191" t="s">
        <v>189</v>
      </c>
      <c r="Q18" s="193" t="s">
        <v>190</v>
      </c>
      <c r="R18" s="190" t="s">
        <v>191</v>
      </c>
      <c r="S18" s="191" t="s">
        <v>192</v>
      </c>
      <c r="T18" s="192" t="s">
        <v>193</v>
      </c>
      <c r="U18" s="251" t="s">
        <v>328</v>
      </c>
      <c r="V18" s="252" t="s">
        <v>329</v>
      </c>
      <c r="W18" s="253" t="s">
        <v>330</v>
      </c>
      <c r="X18" s="251" t="s">
        <v>339</v>
      </c>
      <c r="Y18" s="252" t="s">
        <v>340</v>
      </c>
      <c r="Z18" s="253" t="s">
        <v>341</v>
      </c>
    </row>
    <row r="19" spans="1:26">
      <c r="A19" s="141" t="s">
        <v>47</v>
      </c>
      <c r="B19" s="142">
        <v>6000</v>
      </c>
      <c r="C19" s="143" t="s">
        <v>49</v>
      </c>
      <c r="E19" s="276" t="s">
        <v>111</v>
      </c>
      <c r="F19" s="151">
        <v>10</v>
      </c>
      <c r="G19" s="161">
        <f>F19/$B$3</f>
        <v>1</v>
      </c>
      <c r="H19" s="153">
        <f t="shared" ref="H19:H40" si="1">ROUND(F19/$B$4,2)</f>
        <v>0.67</v>
      </c>
      <c r="I19" s="151">
        <v>1700</v>
      </c>
      <c r="J19" s="161">
        <f>Table9[[#This Row],[Dis. 1 price (SC or HC)]]/$B$19</f>
        <v>0.28333333333333333</v>
      </c>
      <c r="K19" s="161">
        <f>Table9[[#This Row],[Dis. 1 price (SC or HC)]]/$B$20</f>
        <v>0.11111111111111112</v>
      </c>
      <c r="L19" s="189">
        <v>5</v>
      </c>
      <c r="M19" s="161">
        <f>Table9[[#This Row],[Dis. 2 price (SC or HC)]]/$B$3</f>
        <v>0.5</v>
      </c>
      <c r="N19" s="161">
        <f>Table9[[#This Row],[Dis. 2 price (SC or HC)]]/$B$4</f>
        <v>0.33333333333333331</v>
      </c>
      <c r="O19" s="195" t="s">
        <v>97</v>
      </c>
      <c r="P19" s="161" t="s">
        <v>97</v>
      </c>
      <c r="Q19" s="161" t="s">
        <v>97</v>
      </c>
      <c r="R19" s="195" t="s">
        <v>97</v>
      </c>
      <c r="S19" s="161" t="s">
        <v>97</v>
      </c>
      <c r="T19" s="161" t="s">
        <v>97</v>
      </c>
      <c r="U19" s="195" t="s">
        <v>97</v>
      </c>
      <c r="V19" s="161" t="s">
        <v>97</v>
      </c>
      <c r="W19" s="161" t="s">
        <v>97</v>
      </c>
      <c r="X19" s="195" t="s">
        <v>97</v>
      </c>
      <c r="Y19" s="161" t="s">
        <v>97</v>
      </c>
      <c r="Z19" s="161" t="s">
        <v>97</v>
      </c>
    </row>
    <row r="20" spans="1:26" ht="15.75" thickBot="1">
      <c r="A20" s="144" t="s">
        <v>48</v>
      </c>
      <c r="B20" s="145">
        <f>B28/(A28/B4)</f>
        <v>15299.999999999998</v>
      </c>
      <c r="C20" s="146" t="s">
        <v>49</v>
      </c>
      <c r="E20" s="276" t="s">
        <v>114</v>
      </c>
      <c r="F20" s="151">
        <v>35</v>
      </c>
      <c r="G20" s="161">
        <f t="shared" ref="G20:G40" si="2">F20/$B$3</f>
        <v>3.5</v>
      </c>
      <c r="H20" s="153">
        <f t="shared" si="1"/>
        <v>2.33</v>
      </c>
      <c r="I20" s="151">
        <v>5300</v>
      </c>
      <c r="J20" s="161">
        <f>Table9[[#This Row],[Dis. 1 price (SC or HC)]]/$B$19</f>
        <v>0.8833333333333333</v>
      </c>
      <c r="K20" s="161">
        <f>Table9[[#This Row],[Dis. 1 price (SC or HC)]]/$B$20</f>
        <v>0.34640522875816998</v>
      </c>
      <c r="L20" s="189">
        <v>10</v>
      </c>
      <c r="M20" s="161">
        <f>Table9[[#This Row],[Dis. 2 price (SC or HC)]]/$B$3</f>
        <v>1</v>
      </c>
      <c r="N20" s="161">
        <f>Table9[[#This Row],[Dis. 2 price (SC or HC)]]/$B$4</f>
        <v>0.66666666666666663</v>
      </c>
      <c r="O20" s="194" t="s">
        <v>97</v>
      </c>
      <c r="P20" s="161" t="s">
        <v>97</v>
      </c>
      <c r="Q20" s="161" t="s">
        <v>97</v>
      </c>
      <c r="R20" s="194" t="s">
        <v>97</v>
      </c>
      <c r="S20" s="161" t="s">
        <v>97</v>
      </c>
      <c r="T20" s="161" t="s">
        <v>97</v>
      </c>
      <c r="U20" s="194" t="s">
        <v>97</v>
      </c>
      <c r="V20" s="161" t="s">
        <v>97</v>
      </c>
      <c r="W20" s="161" t="s">
        <v>97</v>
      </c>
      <c r="X20" s="194" t="s">
        <v>97</v>
      </c>
      <c r="Y20" s="161" t="s">
        <v>97</v>
      </c>
      <c r="Z20" s="161" t="s">
        <v>97</v>
      </c>
    </row>
    <row r="21" spans="1:26">
      <c r="A21" t="s">
        <v>172</v>
      </c>
      <c r="E21" s="277" t="s">
        <v>112</v>
      </c>
      <c r="F21" s="151">
        <v>40</v>
      </c>
      <c r="G21" s="169">
        <f>F21/$B$3</f>
        <v>4</v>
      </c>
      <c r="H21" s="154">
        <f t="shared" si="1"/>
        <v>2.67</v>
      </c>
      <c r="I21" s="151">
        <v>10000</v>
      </c>
      <c r="J21" s="169">
        <f>Table9[[#This Row],[Dis. 1 price (SC or HC)]]/$B$19</f>
        <v>1.6666666666666667</v>
      </c>
      <c r="K21" s="169">
        <f>Table9[[#This Row],[Dis. 1 price (SC or HC)]]/$B$20</f>
        <v>0.65359477124183019</v>
      </c>
      <c r="L21" s="189">
        <v>10000</v>
      </c>
      <c r="M21" s="169">
        <f>Table9[[#This Row],[Dis. 2 price (SC or HC)]]/$B$19</f>
        <v>1.6666666666666667</v>
      </c>
      <c r="N21" s="169">
        <f>Table9[[#This Row],[Dis. 2 price (SC or HC)]]/$B$20</f>
        <v>0.65359477124183019</v>
      </c>
      <c r="O21" s="189">
        <v>15</v>
      </c>
      <c r="P21" s="169">
        <f>Table9[[#This Row],[Dis. 3 price (SC or HC)]]/$B$3</f>
        <v>1.5</v>
      </c>
      <c r="Q21" s="169">
        <f>Table9[[#This Row],[Dis. 3 price (SC or HC)]]/$B$4</f>
        <v>1</v>
      </c>
      <c r="R21" s="194" t="s">
        <v>97</v>
      </c>
      <c r="S21" s="169" t="s">
        <v>97</v>
      </c>
      <c r="T21" s="169" t="s">
        <v>97</v>
      </c>
      <c r="U21" s="194" t="s">
        <v>97</v>
      </c>
      <c r="V21" s="169" t="s">
        <v>97</v>
      </c>
      <c r="W21" s="169" t="s">
        <v>97</v>
      </c>
      <c r="X21" s="194" t="s">
        <v>97</v>
      </c>
      <c r="Y21" s="169" t="s">
        <v>97</v>
      </c>
      <c r="Z21" s="169" t="s">
        <v>97</v>
      </c>
    </row>
    <row r="22" spans="1:26">
      <c r="A22" s="102" t="s">
        <v>173</v>
      </c>
      <c r="B22" s="155" t="s">
        <v>45</v>
      </c>
      <c r="C22" s="102" t="s">
        <v>42</v>
      </c>
      <c r="E22" s="277" t="s">
        <v>113</v>
      </c>
      <c r="F22" s="151">
        <v>50</v>
      </c>
      <c r="G22" s="169">
        <f t="shared" si="2"/>
        <v>5</v>
      </c>
      <c r="H22" s="154">
        <f>ROUND(F22/$B$4,2)</f>
        <v>3.33</v>
      </c>
      <c r="I22" s="151">
        <v>30000</v>
      </c>
      <c r="J22" s="169">
        <f>Table9[[#This Row],[Dis. 1 price (SC or HC)]]/$B$19</f>
        <v>5</v>
      </c>
      <c r="K22" s="169">
        <f>Table9[[#This Row],[Dis. 1 price (SC or HC)]]/$B$20</f>
        <v>1.9607843137254903</v>
      </c>
      <c r="L22" s="189">
        <v>30000</v>
      </c>
      <c r="M22" s="169">
        <f>Table9[[#This Row],[Dis. 2 price (SC or HC)]]/$B$19</f>
        <v>5</v>
      </c>
      <c r="N22" s="169">
        <f>Table9[[#This Row],[Dis. 2 price (SC or HC)]]/$B$20</f>
        <v>1.9607843137254903</v>
      </c>
      <c r="O22" s="189">
        <v>15</v>
      </c>
      <c r="P22" s="169">
        <f>Table9[[#This Row],[Dis. 3 price (SC or HC)]]/$B$3</f>
        <v>1.5</v>
      </c>
      <c r="Q22" s="169">
        <f>Table9[[#This Row],[Dis. 3 price (SC or HC)]]/$B$4</f>
        <v>1</v>
      </c>
      <c r="R22" s="194" t="s">
        <v>97</v>
      </c>
      <c r="S22" s="169" t="s">
        <v>97</v>
      </c>
      <c r="T22" s="169" t="s">
        <v>97</v>
      </c>
      <c r="U22" s="194" t="s">
        <v>97</v>
      </c>
      <c r="V22" s="169" t="s">
        <v>97</v>
      </c>
      <c r="W22" s="169" t="s">
        <v>97</v>
      </c>
      <c r="X22" s="194" t="s">
        <v>97</v>
      </c>
      <c r="Y22" s="169" t="s">
        <v>97</v>
      </c>
      <c r="Z22" s="169" t="s">
        <v>97</v>
      </c>
    </row>
    <row r="23" spans="1:26">
      <c r="A23" s="102">
        <v>5</v>
      </c>
      <c r="B23" s="155">
        <f>ROUND((($B$19/$B$3)*Table479[[#This Row],[Price HC]])+((($B$19/$B$3)*Table479[[#This Row],[Price HC]])*Table479[[#This Row],[Discount]]),0)</f>
        <v>3000</v>
      </c>
      <c r="C23" s="148">
        <v>0</v>
      </c>
      <c r="E23" s="277" t="s">
        <v>115</v>
      </c>
      <c r="F23" s="151">
        <v>80</v>
      </c>
      <c r="G23" s="169">
        <f t="shared" si="2"/>
        <v>8</v>
      </c>
      <c r="H23" s="154">
        <f t="shared" si="1"/>
        <v>5.33</v>
      </c>
      <c r="I23" s="151">
        <v>58000</v>
      </c>
      <c r="J23" s="169">
        <f>Table9[[#This Row],[Dis. 1 price (SC or HC)]]/$B$19</f>
        <v>9.6666666666666661</v>
      </c>
      <c r="K23" s="169">
        <f>Table9[[#This Row],[Dis. 1 price (SC or HC)]]/$B$20</f>
        <v>3.7908496732026147</v>
      </c>
      <c r="L23" s="189">
        <v>58000</v>
      </c>
      <c r="M23" s="169">
        <f>Table9[[#This Row],[Dis. 2 price (SC or HC)]]/$B$19</f>
        <v>9.6666666666666661</v>
      </c>
      <c r="N23" s="169">
        <f>Table9[[#This Row],[Dis. 2 price (SC or HC)]]/$B$20</f>
        <v>3.7908496732026147</v>
      </c>
      <c r="O23" s="189">
        <v>15</v>
      </c>
      <c r="P23" s="169">
        <f>Table9[[#This Row],[Dis. 3 price (SC or HC)]]/$B$3</f>
        <v>1.5</v>
      </c>
      <c r="Q23" s="169">
        <f>Table9[[#This Row],[Dis. 3 price (SC or HC)]]/$B$4</f>
        <v>1</v>
      </c>
      <c r="R23" s="194" t="s">
        <v>97</v>
      </c>
      <c r="S23" s="169" t="s">
        <v>97</v>
      </c>
      <c r="T23" s="169" t="s">
        <v>97</v>
      </c>
      <c r="U23" s="194" t="s">
        <v>97</v>
      </c>
      <c r="V23" s="169" t="s">
        <v>97</v>
      </c>
      <c r="W23" s="169" t="s">
        <v>97</v>
      </c>
      <c r="X23" s="194" t="s">
        <v>97</v>
      </c>
      <c r="Y23" s="169" t="s">
        <v>97</v>
      </c>
      <c r="Z23" s="169" t="s">
        <v>97</v>
      </c>
    </row>
    <row r="24" spans="1:26">
      <c r="A24" s="102">
        <v>20</v>
      </c>
      <c r="B24" s="155">
        <f>ROUND((($B$19/$B$3)*Table479[[#This Row],[Price HC]])+((($B$19/$B$3)*Table479[[#This Row],[Price HC]])*Table479[[#This Row],[Discount]]),0)</f>
        <v>13200</v>
      </c>
      <c r="C24" s="150">
        <v>0.1</v>
      </c>
      <c r="E24" s="276" t="s">
        <v>116</v>
      </c>
      <c r="F24" s="151">
        <v>100</v>
      </c>
      <c r="G24" s="161">
        <f t="shared" si="2"/>
        <v>10</v>
      </c>
      <c r="H24" s="153">
        <f t="shared" si="1"/>
        <v>6.67</v>
      </c>
      <c r="I24" s="151">
        <v>75000</v>
      </c>
      <c r="J24" s="161">
        <f>Table9[[#This Row],[Dis. 1 price (SC or HC)]]/$B$19</f>
        <v>12.5</v>
      </c>
      <c r="K24" s="161">
        <f>Table9[[#This Row],[Dis. 1 price (SC or HC)]]/$B$20</f>
        <v>4.9019607843137258</v>
      </c>
      <c r="L24" s="189">
        <v>75000</v>
      </c>
      <c r="M24" s="161">
        <f>Table9[[#This Row],[Dis. 2 price (SC or HC)]]/$B$19</f>
        <v>12.5</v>
      </c>
      <c r="N24" s="161">
        <f>Table9[[#This Row],[Dis. 2 price (SC or HC)]]/$B$20</f>
        <v>4.9019607843137258</v>
      </c>
      <c r="O24" s="189">
        <v>75000</v>
      </c>
      <c r="P24" s="161">
        <f>Table9[[#This Row],[Dis. 3 price (SC or HC)]]/$B$19</f>
        <v>12.5</v>
      </c>
      <c r="Q24" s="161">
        <f>Table9[[#This Row],[Dis. 3 price (SC or HC)]]/$B$20</f>
        <v>4.9019607843137258</v>
      </c>
      <c r="R24" s="189">
        <v>45</v>
      </c>
      <c r="S24" s="161">
        <f>Table9[[#This Row],[Dis. 4 price (SC or HC)]]/$B$3</f>
        <v>4.5</v>
      </c>
      <c r="T24" s="161">
        <f>Table9[[#This Row],[Dis. 4 price (SC or HC)]]/$B$4</f>
        <v>3</v>
      </c>
      <c r="U24" s="194">
        <v>55</v>
      </c>
      <c r="V24" s="161">
        <f>Table9[[#This Row],[Dis. 5 price (SC or HC)]]/$B$3</f>
        <v>5.5</v>
      </c>
      <c r="W24" s="161">
        <f>Table9[[#This Row],[Dis. 5 price (SC or HC)]]/$B$4</f>
        <v>3.6666666666666665</v>
      </c>
      <c r="X24" s="194">
        <v>65</v>
      </c>
      <c r="Y24" s="161">
        <f>Table9[[#This Row],[Dis. 6 price (SC or HC)]]/$B$3</f>
        <v>6.5</v>
      </c>
      <c r="Z24" s="161">
        <f>Table9[[#This Row],[Dis. 6 price (SC or HC)]]/$B$4</f>
        <v>4.333333333333333</v>
      </c>
    </row>
    <row r="25" spans="1:26">
      <c r="A25" s="102">
        <v>50</v>
      </c>
      <c r="B25" s="155">
        <f>ROUND((($B$19/$B$3)*Table479[[#This Row],[Price HC]])+((($B$19/$B$3)*Table479[[#This Row],[Price HC]])*Table479[[#This Row],[Discount]]),0)</f>
        <v>36000</v>
      </c>
      <c r="C25" s="148">
        <v>0.2</v>
      </c>
      <c r="E25" s="276" t="s">
        <v>117</v>
      </c>
      <c r="F25" s="151">
        <v>100</v>
      </c>
      <c r="G25" s="161">
        <f t="shared" si="2"/>
        <v>10</v>
      </c>
      <c r="H25" s="153">
        <f t="shared" si="1"/>
        <v>6.67</v>
      </c>
      <c r="I25" s="151">
        <v>80000</v>
      </c>
      <c r="J25" s="161">
        <f>Table9[[#This Row],[Dis. 1 price (SC or HC)]]/$B$19</f>
        <v>13.333333333333334</v>
      </c>
      <c r="K25" s="161">
        <f>Table9[[#This Row],[Dis. 1 price (SC or HC)]]/$B$20</f>
        <v>5.2287581699346415</v>
      </c>
      <c r="L25" s="189">
        <v>80000</v>
      </c>
      <c r="M25" s="161">
        <f>Table9[[#This Row],[Dis. 2 price (SC or HC)]]/$B$19</f>
        <v>13.333333333333334</v>
      </c>
      <c r="N25" s="161">
        <f>Table9[[#This Row],[Dis. 2 price (SC or HC)]]/$B$20</f>
        <v>5.2287581699346415</v>
      </c>
      <c r="O25" s="189">
        <v>80000</v>
      </c>
      <c r="P25" s="161">
        <f>Table9[[#This Row],[Dis. 3 price (SC or HC)]]/$B$19</f>
        <v>13.333333333333334</v>
      </c>
      <c r="Q25" s="161">
        <f>Table9[[#This Row],[Dis. 3 price (SC or HC)]]/$B$20</f>
        <v>5.2287581699346415</v>
      </c>
      <c r="R25" s="189">
        <v>45</v>
      </c>
      <c r="S25" s="161">
        <f>Table9[[#This Row],[Dis. 4 price (SC or HC)]]/$B$3</f>
        <v>4.5</v>
      </c>
      <c r="T25" s="161">
        <f>Table9[[#This Row],[Dis. 4 price (SC or HC)]]/$B$4</f>
        <v>3</v>
      </c>
      <c r="U25" s="194" t="s">
        <v>97</v>
      </c>
      <c r="V25" s="197" t="s">
        <v>97</v>
      </c>
      <c r="W25" s="197" t="s">
        <v>97</v>
      </c>
      <c r="X25" s="194" t="s">
        <v>97</v>
      </c>
      <c r="Y25" s="197" t="s">
        <v>97</v>
      </c>
      <c r="Z25" s="197" t="s">
        <v>97</v>
      </c>
    </row>
    <row r="26" spans="1:26">
      <c r="A26" s="102">
        <v>350</v>
      </c>
      <c r="B26" s="155">
        <f>ROUND((($B$19/$B$3)*Table479[[#This Row],[Price HC]])+((($B$19/$B$3)*Table479[[#This Row],[Price HC]])*Table479[[#This Row],[Discount]]),0)</f>
        <v>294000</v>
      </c>
      <c r="C26" s="150">
        <v>0.4</v>
      </c>
      <c r="E26" s="276" t="s">
        <v>118</v>
      </c>
      <c r="F26" s="151">
        <v>100</v>
      </c>
      <c r="G26" s="161">
        <f t="shared" si="2"/>
        <v>10</v>
      </c>
      <c r="H26" s="153">
        <f t="shared" si="1"/>
        <v>6.67</v>
      </c>
      <c r="I26" s="151">
        <v>85000</v>
      </c>
      <c r="J26" s="161">
        <f>Table9[[#This Row],[Dis. 1 price (SC or HC)]]/$B$19</f>
        <v>14.166666666666666</v>
      </c>
      <c r="K26" s="161">
        <f>Table9[[#This Row],[Dis. 1 price (SC or HC)]]/$B$20</f>
        <v>5.5555555555555562</v>
      </c>
      <c r="L26" s="189">
        <v>85000</v>
      </c>
      <c r="M26" s="161">
        <f>Table9[[#This Row],[Dis. 2 price (SC or HC)]]/$B$19</f>
        <v>14.166666666666666</v>
      </c>
      <c r="N26" s="161">
        <f>Table9[[#This Row],[Dis. 2 price (SC or HC)]]/$B$20</f>
        <v>5.5555555555555562</v>
      </c>
      <c r="O26" s="189">
        <v>85000</v>
      </c>
      <c r="P26" s="161">
        <f>Table9[[#This Row],[Dis. 3 price (SC or HC)]]/$B$19</f>
        <v>14.166666666666666</v>
      </c>
      <c r="Q26" s="161">
        <f>Table9[[#This Row],[Dis. 3 price (SC or HC)]]/$B$20</f>
        <v>5.5555555555555562</v>
      </c>
      <c r="R26" s="189">
        <v>45</v>
      </c>
      <c r="S26" s="161">
        <f>Table9[[#This Row],[Dis. 4 price (SC or HC)]]/$B$3</f>
        <v>4.5</v>
      </c>
      <c r="T26" s="161">
        <f>Table9[[#This Row],[Dis. 4 price (SC or HC)]]/$B$4</f>
        <v>3</v>
      </c>
      <c r="U26" s="194" t="s">
        <v>97</v>
      </c>
      <c r="V26" s="197" t="s">
        <v>97</v>
      </c>
      <c r="W26" s="197" t="s">
        <v>97</v>
      </c>
      <c r="X26" s="194" t="s">
        <v>97</v>
      </c>
      <c r="Y26" s="197" t="s">
        <v>97</v>
      </c>
      <c r="Z26" s="197" t="s">
        <v>97</v>
      </c>
    </row>
    <row r="27" spans="1:26">
      <c r="A27" s="102">
        <v>400</v>
      </c>
      <c r="B27" s="155">
        <f>ROUND((($B$19/$B$3)*Table479[[#This Row],[Price HC]])+((($B$19/$B$3)*Table479[[#This Row],[Price HC]])*Table479[[#This Row],[Discount]]),0)</f>
        <v>360000</v>
      </c>
      <c r="C27" s="148">
        <v>0.5</v>
      </c>
      <c r="E27" s="277" t="s">
        <v>119</v>
      </c>
      <c r="F27" s="151">
        <v>250</v>
      </c>
      <c r="G27" s="169">
        <f t="shared" si="2"/>
        <v>25</v>
      </c>
      <c r="H27" s="154">
        <f t="shared" si="1"/>
        <v>16.670000000000002</v>
      </c>
      <c r="I27" s="151">
        <v>95000</v>
      </c>
      <c r="J27" s="169">
        <f>Table9[[#This Row],[Dis. 1 price (SC or HC)]]/$B$19</f>
        <v>15.833333333333334</v>
      </c>
      <c r="K27" s="169">
        <f>Table9[[#This Row],[Dis. 1 price (SC or HC)]]/$B$20</f>
        <v>6.2091503267973867</v>
      </c>
      <c r="L27" s="189">
        <v>95000</v>
      </c>
      <c r="M27" s="169">
        <f>Table9[[#This Row],[Dis. 2 price (SC or HC)]]/$B$19</f>
        <v>15.833333333333334</v>
      </c>
      <c r="N27" s="169">
        <f>Table9[[#This Row],[Dis. 2 price (SC or HC)]]/$B$20</f>
        <v>6.2091503267973867</v>
      </c>
      <c r="O27" s="189">
        <v>95000</v>
      </c>
      <c r="P27" s="169">
        <f>Table9[[#This Row],[Dis. 3 price (SC or HC)]]/$B$19</f>
        <v>15.833333333333334</v>
      </c>
      <c r="Q27" s="169">
        <f>Table9[[#This Row],[Dis. 3 price (SC or HC)]]/$B$20</f>
        <v>6.2091503267973867</v>
      </c>
      <c r="R27" s="189">
        <v>45</v>
      </c>
      <c r="S27" s="169">
        <f>Table9[[#This Row],[Dis. 4 price (SC or HC)]]/$B$3</f>
        <v>4.5</v>
      </c>
      <c r="T27" s="169">
        <f>Table9[[#This Row],[Dis. 4 price (SC or HC)]]/$B$4</f>
        <v>3</v>
      </c>
      <c r="U27" s="194">
        <v>55</v>
      </c>
      <c r="V27" s="169">
        <f>Table9[[#This Row],[Dis. 5 price (SC or HC)]]/$B$3</f>
        <v>5.5</v>
      </c>
      <c r="W27" s="169">
        <f>Table9[[#This Row],[Dis. 5 price (SC or HC)]]/$B$4</f>
        <v>3.6666666666666665</v>
      </c>
      <c r="X27" s="194" t="s">
        <v>97</v>
      </c>
      <c r="Y27" s="169" t="s">
        <v>97</v>
      </c>
      <c r="Z27" s="169" t="s">
        <v>97</v>
      </c>
    </row>
    <row r="28" spans="1:26">
      <c r="A28" s="102">
        <v>1000</v>
      </c>
      <c r="B28" s="155">
        <f>ROUND((($B$19/$B$3)*Table479[[#This Row],[Price HC]])+((($B$19/$B$3)*Table479[[#This Row],[Price HC]])*Table479[[#This Row],[Discount]]),0)</f>
        <v>1020000</v>
      </c>
      <c r="C28" s="150">
        <v>0.7</v>
      </c>
      <c r="E28" s="277" t="s">
        <v>120</v>
      </c>
      <c r="F28" s="151">
        <v>250</v>
      </c>
      <c r="G28" s="169">
        <f t="shared" si="2"/>
        <v>25</v>
      </c>
      <c r="H28" s="154">
        <f t="shared" si="1"/>
        <v>16.670000000000002</v>
      </c>
      <c r="I28" s="151">
        <v>135000</v>
      </c>
      <c r="J28" s="169">
        <f>Table9[[#This Row],[Dis. 1 price (SC or HC)]]/$B$19</f>
        <v>22.5</v>
      </c>
      <c r="K28" s="169">
        <f>Table9[[#This Row],[Dis. 1 price (SC or HC)]]/$B$20</f>
        <v>8.8235294117647065</v>
      </c>
      <c r="L28" s="189">
        <v>135000</v>
      </c>
      <c r="M28" s="169">
        <f>Table9[[#This Row],[Dis. 2 price (SC or HC)]]/$B$19</f>
        <v>22.5</v>
      </c>
      <c r="N28" s="169">
        <f>Table9[[#This Row],[Dis. 2 price (SC or HC)]]/$B$20</f>
        <v>8.8235294117647065</v>
      </c>
      <c r="O28" s="189">
        <v>135000</v>
      </c>
      <c r="P28" s="169">
        <f>Table9[[#This Row],[Dis. 3 price (SC or HC)]]/$B$19</f>
        <v>22.5</v>
      </c>
      <c r="Q28" s="169">
        <f>Table9[[#This Row],[Dis. 3 price (SC or HC)]]/$B$20</f>
        <v>8.8235294117647065</v>
      </c>
      <c r="R28" s="189">
        <v>45</v>
      </c>
      <c r="S28" s="169">
        <f>Table9[[#This Row],[Dis. 4 price (SC or HC)]]/$B$3</f>
        <v>4.5</v>
      </c>
      <c r="T28" s="169">
        <f>Table9[[#This Row],[Dis. 4 price (SC or HC)]]/$B$4</f>
        <v>3</v>
      </c>
      <c r="U28" s="194">
        <v>55</v>
      </c>
      <c r="V28" s="169">
        <f>Table9[[#This Row],[Dis. 5 price (SC or HC)]]/$B$3</f>
        <v>5.5</v>
      </c>
      <c r="W28" s="169">
        <f>Table9[[#This Row],[Dis. 5 price (SC or HC)]]/$B$4</f>
        <v>3.6666666666666665</v>
      </c>
      <c r="X28" s="194" t="s">
        <v>97</v>
      </c>
      <c r="Y28" s="169" t="s">
        <v>97</v>
      </c>
      <c r="Z28" s="169" t="s">
        <v>97</v>
      </c>
    </row>
    <row r="29" spans="1:26">
      <c r="A29" s="102"/>
      <c r="B29" s="102"/>
      <c r="C29" s="102"/>
      <c r="E29" s="277" t="s">
        <v>121</v>
      </c>
      <c r="F29" s="151">
        <v>250</v>
      </c>
      <c r="G29" s="169">
        <f t="shared" si="2"/>
        <v>25</v>
      </c>
      <c r="H29" s="154">
        <f t="shared" si="1"/>
        <v>16.670000000000002</v>
      </c>
      <c r="I29" s="151">
        <v>155000</v>
      </c>
      <c r="J29" s="169">
        <f>Table9[[#This Row],[Dis. 1 price (SC or HC)]]/$B$19</f>
        <v>25.833333333333332</v>
      </c>
      <c r="K29" s="169">
        <f>Table9[[#This Row],[Dis. 1 price (SC or HC)]]/$B$20</f>
        <v>10.130718954248367</v>
      </c>
      <c r="L29" s="189">
        <v>155000</v>
      </c>
      <c r="M29" s="169">
        <f>Table9[[#This Row],[Dis. 2 price (SC or HC)]]/$B$19</f>
        <v>25.833333333333332</v>
      </c>
      <c r="N29" s="169">
        <f>Table9[[#This Row],[Dis. 2 price (SC or HC)]]/$B$20</f>
        <v>10.130718954248367</v>
      </c>
      <c r="O29" s="189">
        <v>155000</v>
      </c>
      <c r="P29" s="169">
        <f>Table9[[#This Row],[Dis. 3 price (SC or HC)]]/$B$19</f>
        <v>25.833333333333332</v>
      </c>
      <c r="Q29" s="169">
        <f>Table9[[#This Row],[Dis. 3 price (SC or HC)]]/$B$20</f>
        <v>10.130718954248367</v>
      </c>
      <c r="R29" s="189">
        <v>45</v>
      </c>
      <c r="S29" s="169">
        <f>Table9[[#This Row],[Dis. 4 price (SC or HC)]]/$B$3</f>
        <v>4.5</v>
      </c>
      <c r="T29" s="169">
        <f>Table9[[#This Row],[Dis. 4 price (SC or HC)]]/$B$4</f>
        <v>3</v>
      </c>
      <c r="U29" s="194" t="s">
        <v>97</v>
      </c>
      <c r="V29" s="196" t="s">
        <v>97</v>
      </c>
      <c r="W29" s="196" t="s">
        <v>97</v>
      </c>
      <c r="X29" s="194" t="s">
        <v>97</v>
      </c>
      <c r="Y29" s="196" t="s">
        <v>97</v>
      </c>
      <c r="Z29" s="196" t="s">
        <v>97</v>
      </c>
    </row>
    <row r="30" spans="1:26">
      <c r="E30" s="276" t="s">
        <v>138</v>
      </c>
      <c r="F30" s="151">
        <v>550</v>
      </c>
      <c r="G30" s="161">
        <f t="shared" si="2"/>
        <v>55</v>
      </c>
      <c r="H30" s="153">
        <f t="shared" si="1"/>
        <v>36.67</v>
      </c>
      <c r="I30" s="151">
        <v>300000</v>
      </c>
      <c r="J30" s="161">
        <f>Table9[[#This Row],[Dis. 1 price (SC or HC)]]/$B$19</f>
        <v>50</v>
      </c>
      <c r="K30" s="161">
        <f>Table9[[#This Row],[Dis. 1 price (SC or HC)]]/$B$20</f>
        <v>19.607843137254903</v>
      </c>
      <c r="L30" s="189">
        <v>300000</v>
      </c>
      <c r="M30" s="161">
        <f>Table9[[#This Row],[Dis. 2 price (SC or HC)]]/$B$19</f>
        <v>50</v>
      </c>
      <c r="N30" s="161">
        <f>Table9[[#This Row],[Dis. 2 price (SC or HC)]]/$B$20</f>
        <v>19.607843137254903</v>
      </c>
      <c r="O30" s="189">
        <v>300000</v>
      </c>
      <c r="P30" s="161">
        <f>Table9[[#This Row],[Dis. 3 price (SC or HC)]]/$B$19</f>
        <v>50</v>
      </c>
      <c r="Q30" s="161">
        <f>Table9[[#This Row],[Dis. 3 price (SC or HC)]]/$B$20</f>
        <v>19.607843137254903</v>
      </c>
      <c r="R30" s="189">
        <v>45</v>
      </c>
      <c r="S30" s="161">
        <f>Table9[[#This Row],[Dis. 4 price (SC or HC)]]/$B$3</f>
        <v>4.5</v>
      </c>
      <c r="T30" s="161">
        <f>Table9[[#This Row],[Dis. 4 price (SC or HC)]]/$B$4</f>
        <v>3</v>
      </c>
      <c r="U30" s="194" t="s">
        <v>97</v>
      </c>
      <c r="V30" s="197" t="s">
        <v>97</v>
      </c>
      <c r="W30" s="197" t="s">
        <v>97</v>
      </c>
      <c r="X30" s="194">
        <v>65</v>
      </c>
      <c r="Y30" s="197">
        <f>Table9[[#This Row],[Dis. 6 price (SC or HC)]]/$B$3</f>
        <v>6.5</v>
      </c>
      <c r="Z30" s="197">
        <f>Table9[[#This Row],[Dis. 6 price (SC or HC)]]/$B$4</f>
        <v>4.333333333333333</v>
      </c>
    </row>
    <row r="31" spans="1:26">
      <c r="A31" s="102"/>
      <c r="B31" s="102"/>
      <c r="C31" s="102"/>
      <c r="E31" s="276" t="s">
        <v>333</v>
      </c>
      <c r="F31" s="151">
        <v>550</v>
      </c>
      <c r="G31" s="161">
        <f t="shared" ref="G31:G37" si="3">F31/$B$3</f>
        <v>55</v>
      </c>
      <c r="H31" s="153">
        <f>ROUND(F31/$B$4,2)</f>
        <v>36.67</v>
      </c>
      <c r="I31" s="151">
        <v>400000</v>
      </c>
      <c r="J31" s="161">
        <f>Table9[[#This Row],[Dis. 1 price (SC or HC)]]/$B$19</f>
        <v>66.666666666666671</v>
      </c>
      <c r="K31" s="161">
        <f>Table9[[#This Row],[Dis. 1 price (SC or HC)]]/$B$20</f>
        <v>26.143790849673206</v>
      </c>
      <c r="L31" s="189">
        <v>400000</v>
      </c>
      <c r="M31" s="161">
        <f>Table9[[#This Row],[Dis. 2 price (SC or HC)]]/$B$19</f>
        <v>66.666666666666671</v>
      </c>
      <c r="N31" s="161">
        <f>Table9[[#This Row],[Dis. 2 price (SC or HC)]]/$B$20</f>
        <v>26.143790849673206</v>
      </c>
      <c r="O31" s="189">
        <v>55</v>
      </c>
      <c r="P31" s="161">
        <f>Table9[[#This Row],[Dis. 3 price (SC or HC)]]/$B$3</f>
        <v>5.5</v>
      </c>
      <c r="Q31" s="161">
        <f>Table9[[#This Row],[Dis. 3 price (SC or HC)]]/$B$4</f>
        <v>3.6666666666666665</v>
      </c>
      <c r="R31" s="189">
        <v>65</v>
      </c>
      <c r="S31" s="161">
        <f>Table9[[#This Row],[Dis. 4 price (SC or HC)]]/$B$3</f>
        <v>6.5</v>
      </c>
      <c r="T31" s="161">
        <f>Table9[[#This Row],[Dis. 4 price (SC or HC)]]/$B$4</f>
        <v>4.333333333333333</v>
      </c>
      <c r="U31" s="194" t="s">
        <v>97</v>
      </c>
      <c r="V31" s="197" t="s">
        <v>97</v>
      </c>
      <c r="W31" s="197" t="s">
        <v>97</v>
      </c>
      <c r="X31" s="194" t="s">
        <v>97</v>
      </c>
      <c r="Y31" s="197" t="s">
        <v>97</v>
      </c>
      <c r="Z31" s="197" t="s">
        <v>97</v>
      </c>
    </row>
    <row r="32" spans="1:26">
      <c r="A32" s="102"/>
      <c r="B32" s="102"/>
      <c r="C32" s="102"/>
      <c r="E32" s="276" t="s">
        <v>377</v>
      </c>
      <c r="F32" s="151">
        <v>550</v>
      </c>
      <c r="G32" s="161">
        <f t="shared" si="3"/>
        <v>55</v>
      </c>
      <c r="H32" s="153">
        <f>ROUND(F32/$B$4,2)</f>
        <v>36.67</v>
      </c>
      <c r="I32" s="151">
        <v>500000</v>
      </c>
      <c r="J32" s="161">
        <f>Table9[[#This Row],[Dis. 1 price (SC or HC)]]/$B$19</f>
        <v>83.333333333333329</v>
      </c>
      <c r="K32" s="161">
        <f>Table9[[#This Row],[Dis. 1 price (SC or HC)]]/$B$20</f>
        <v>32.679738562091508</v>
      </c>
      <c r="L32" s="189">
        <v>500000</v>
      </c>
      <c r="M32" s="161">
        <f>Table9[[#This Row],[Dis. 2 price (SC or HC)]]/$B$19</f>
        <v>83.333333333333329</v>
      </c>
      <c r="N32" s="161">
        <f>Table9[[#This Row],[Dis. 2 price (SC or HC)]]/$B$20</f>
        <v>32.679738562091508</v>
      </c>
      <c r="O32" s="189">
        <v>55</v>
      </c>
      <c r="P32" s="161">
        <f>Table9[[#This Row],[Dis. 3 price (SC or HC)]]/$B$3</f>
        <v>5.5</v>
      </c>
      <c r="Q32" s="161">
        <f>Table9[[#This Row],[Dis. 3 price (SC or HC)]]/$B$4</f>
        <v>3.6666666666666665</v>
      </c>
      <c r="R32" s="189">
        <v>70</v>
      </c>
      <c r="S32" s="161">
        <f>Table9[[#This Row],[Dis. 4 price (SC or HC)]]/$B$3</f>
        <v>7</v>
      </c>
      <c r="T32" s="161">
        <f>Table9[[#This Row],[Dis. 4 price (SC or HC)]]/$B$4</f>
        <v>4.666666666666667</v>
      </c>
      <c r="U32" s="194" t="s">
        <v>97</v>
      </c>
      <c r="V32" s="197" t="s">
        <v>97</v>
      </c>
      <c r="W32" s="197" t="s">
        <v>97</v>
      </c>
      <c r="X32" s="194" t="s">
        <v>97</v>
      </c>
      <c r="Y32" s="197" t="s">
        <v>97</v>
      </c>
      <c r="Z32" s="197" t="s">
        <v>97</v>
      </c>
    </row>
    <row r="33" spans="1:26">
      <c r="E33" s="276" t="s">
        <v>575</v>
      </c>
      <c r="F33" s="151">
        <v>550</v>
      </c>
      <c r="G33" s="161">
        <f t="shared" si="3"/>
        <v>55</v>
      </c>
      <c r="H33" s="153">
        <f>ROUND(F33/$B$4,2)</f>
        <v>36.67</v>
      </c>
      <c r="I33" s="151">
        <v>900000</v>
      </c>
      <c r="J33" s="161">
        <f>(Table9[[#This Row],[Dis. 1 price (SC or HC)]]/($B$19/$B$3))/$B$3</f>
        <v>150</v>
      </c>
      <c r="K33" s="161">
        <f>Table9[[#This Row],[Dis. 1 price (SC or HC)]]/$B$20</f>
        <v>58.82352941176471</v>
      </c>
      <c r="L33" s="189">
        <v>65</v>
      </c>
      <c r="M33" s="161">
        <f>Table9[[#This Row],[Dis. 2 price (SC or HC)]]/$B$3</f>
        <v>6.5</v>
      </c>
      <c r="N33" s="161">
        <f>Table9[[#This Row],[Dis. 2 price (SC or HC)]]/$B$4</f>
        <v>4.333333333333333</v>
      </c>
      <c r="O33" s="189">
        <v>70</v>
      </c>
      <c r="P33" s="161">
        <f>Table9[[#This Row],[Dis. 3 price (SC or HC)]]/$B$3</f>
        <v>7</v>
      </c>
      <c r="Q33" s="161">
        <f>Table9[[#This Row],[Dis. 3 price (SC or HC)]]/$B$4</f>
        <v>4.666666666666667</v>
      </c>
      <c r="R33" s="189">
        <v>75</v>
      </c>
      <c r="S33" s="161">
        <f>Table9[[#This Row],[Dis. 4 price (SC or HC)]]/$B$3</f>
        <v>7.5</v>
      </c>
      <c r="T33" s="161">
        <f>Table9[[#This Row],[Dis. 4 price (SC or HC)]]/$B$4</f>
        <v>5</v>
      </c>
      <c r="U33" s="337" t="s">
        <v>97</v>
      </c>
      <c r="V33" s="197" t="s">
        <v>97</v>
      </c>
      <c r="W33" s="197" t="s">
        <v>97</v>
      </c>
      <c r="X33" s="337" t="s">
        <v>97</v>
      </c>
      <c r="Y33" s="197" t="s">
        <v>97</v>
      </c>
      <c r="Z33" s="197" t="s">
        <v>97</v>
      </c>
    </row>
    <row r="34" spans="1:26">
      <c r="E34" s="276" t="s">
        <v>952</v>
      </c>
      <c r="F34" s="151">
        <v>550</v>
      </c>
      <c r="G34" s="161">
        <f t="shared" si="3"/>
        <v>55</v>
      </c>
      <c r="H34" s="153">
        <f>ROUND(F34/$B$4,2)</f>
        <v>36.67</v>
      </c>
      <c r="I34" s="151">
        <v>1200000</v>
      </c>
      <c r="J34" s="161">
        <f>(Table9[[#This Row],[Dis. 1 price (SC or HC)]]/($B$19/$B$3))/$B$3</f>
        <v>200</v>
      </c>
      <c r="K34" s="161">
        <f>Table9[[#This Row],[Dis. 1 price (SC or HC)]]/$B$20</f>
        <v>78.431372549019613</v>
      </c>
      <c r="L34" s="189">
        <v>70</v>
      </c>
      <c r="M34" s="161">
        <f>Table9[[#This Row],[Dis. 2 price (SC or HC)]]/$B$3</f>
        <v>7</v>
      </c>
      <c r="N34" s="161">
        <f>Table9[[#This Row],[Dis. 2 price (SC or HC)]]/$B$4</f>
        <v>4.666666666666667</v>
      </c>
      <c r="O34" s="189">
        <v>75</v>
      </c>
      <c r="P34" s="161">
        <f>Table9[[#This Row],[Dis. 3 price (SC or HC)]]/$B$3</f>
        <v>7.5</v>
      </c>
      <c r="Q34" s="161">
        <f>Table9[[#This Row],[Dis. 3 price (SC or HC)]]/$B$4</f>
        <v>5</v>
      </c>
      <c r="R34" s="189">
        <v>80</v>
      </c>
      <c r="S34" s="161">
        <f>Table9[[#This Row],[Dis. 4 price (SC or HC)]]/$B$3</f>
        <v>8</v>
      </c>
      <c r="T34" s="161">
        <f>Table9[[#This Row],[Dis. 4 price (SC or HC)]]/$B$4</f>
        <v>5.333333333333333</v>
      </c>
      <c r="U34" s="337" t="s">
        <v>97</v>
      </c>
      <c r="V34" s="197" t="s">
        <v>97</v>
      </c>
      <c r="W34" s="197" t="s">
        <v>97</v>
      </c>
      <c r="X34" s="337" t="s">
        <v>97</v>
      </c>
      <c r="Y34" s="197" t="s">
        <v>97</v>
      </c>
      <c r="Z34" s="197" t="s">
        <v>97</v>
      </c>
    </row>
    <row r="35" spans="1:26" ht="18.75">
      <c r="A35" s="30" t="s">
        <v>174</v>
      </c>
      <c r="B35" s="36"/>
      <c r="C35" s="36"/>
      <c r="E35" s="276" t="s">
        <v>995</v>
      </c>
      <c r="F35" s="489">
        <v>550</v>
      </c>
      <c r="G35" s="490">
        <f>F35/$B$3</f>
        <v>55</v>
      </c>
      <c r="H35" s="491">
        <f>ROUND(F35/$B$4,2)</f>
        <v>36.67</v>
      </c>
      <c r="I35" s="151">
        <v>1500000</v>
      </c>
      <c r="J35" s="161">
        <f>(Table9[[#This Row],[Dis. 1 price (SC or HC)]]/($B$19/$B$3))/$B$3</f>
        <v>250</v>
      </c>
      <c r="K35" s="161">
        <f>Table9[[#This Row],[Dis. 1 price (SC or HC)]]/$B$20</f>
        <v>98.039215686274517</v>
      </c>
      <c r="L35" s="189">
        <v>75</v>
      </c>
      <c r="M35" s="161">
        <f>Table9[[#This Row],[Dis. 2 price (SC or HC)]]/$B$3</f>
        <v>7.5</v>
      </c>
      <c r="N35" s="161">
        <f>Table9[[#This Row],[Dis. 2 price (SC or HC)]]/$B$4</f>
        <v>5</v>
      </c>
      <c r="O35" s="189">
        <v>80</v>
      </c>
      <c r="P35" s="161">
        <f>Table9[[#This Row],[Dis. 3 price (SC or HC)]]/$B$3</f>
        <v>8</v>
      </c>
      <c r="Q35" s="161">
        <f>Table9[[#This Row],[Dis. 3 price (SC or HC)]]/$B$4</f>
        <v>5.333333333333333</v>
      </c>
      <c r="R35" s="189">
        <v>85</v>
      </c>
      <c r="S35" s="161">
        <f>Table9[[#This Row],[Dis. 4 price (SC or HC)]]/$B$3</f>
        <v>8.5</v>
      </c>
      <c r="T35" s="161">
        <f>Table9[[#This Row],[Dis. 4 price (SC or HC)]]/$B$4</f>
        <v>5.666666666666667</v>
      </c>
      <c r="U35" s="337" t="s">
        <v>97</v>
      </c>
      <c r="V35" s="197" t="s">
        <v>97</v>
      </c>
      <c r="W35" s="197" t="s">
        <v>97</v>
      </c>
      <c r="X35" s="337" t="s">
        <v>97</v>
      </c>
      <c r="Y35" s="197" t="s">
        <v>97</v>
      </c>
      <c r="Z35" s="197" t="s">
        <v>97</v>
      </c>
    </row>
    <row r="36" spans="1:26">
      <c r="A36" s="102"/>
      <c r="B36" s="102"/>
      <c r="C36" s="102"/>
      <c r="E36" s="277" t="s">
        <v>154</v>
      </c>
      <c r="F36" s="151">
        <v>100</v>
      </c>
      <c r="G36" s="169">
        <f t="shared" si="3"/>
        <v>10</v>
      </c>
      <c r="H36" s="154">
        <f t="shared" si="1"/>
        <v>6.67</v>
      </c>
      <c r="I36" s="151" t="s">
        <v>97</v>
      </c>
      <c r="J36" s="169" t="s">
        <v>97</v>
      </c>
      <c r="K36" s="169" t="s">
        <v>97</v>
      </c>
      <c r="L36" s="189" t="s">
        <v>97</v>
      </c>
      <c r="M36" s="169" t="s">
        <v>97</v>
      </c>
      <c r="N36" s="169" t="s">
        <v>97</v>
      </c>
      <c r="O36" s="189" t="s">
        <v>97</v>
      </c>
      <c r="P36" s="169" t="s">
        <v>97</v>
      </c>
      <c r="Q36" s="169" t="s">
        <v>97</v>
      </c>
      <c r="R36" s="189" t="s">
        <v>97</v>
      </c>
      <c r="S36" s="169" t="s">
        <v>97</v>
      </c>
      <c r="T36" s="169" t="s">
        <v>97</v>
      </c>
      <c r="U36" s="194" t="s">
        <v>97</v>
      </c>
      <c r="V36" s="196" t="s">
        <v>97</v>
      </c>
      <c r="W36" s="196" t="s">
        <v>97</v>
      </c>
      <c r="X36" s="194" t="s">
        <v>97</v>
      </c>
      <c r="Y36" s="196" t="s">
        <v>97</v>
      </c>
      <c r="Z36" s="196" t="s">
        <v>97</v>
      </c>
    </row>
    <row r="37" spans="1:26">
      <c r="A37" s="138" t="s">
        <v>175</v>
      </c>
      <c r="B37" s="138" t="s">
        <v>176</v>
      </c>
      <c r="C37" s="102"/>
      <c r="E37" s="277" t="s">
        <v>155</v>
      </c>
      <c r="F37" s="151">
        <v>100</v>
      </c>
      <c r="G37" s="169">
        <f t="shared" si="3"/>
        <v>10</v>
      </c>
      <c r="H37" s="154">
        <f>ROUND(F37/$B$4,2)</f>
        <v>6.67</v>
      </c>
      <c r="I37" s="151" t="s">
        <v>97</v>
      </c>
      <c r="J37" s="169" t="s">
        <v>97</v>
      </c>
      <c r="K37" s="169" t="s">
        <v>97</v>
      </c>
      <c r="L37" s="189" t="s">
        <v>97</v>
      </c>
      <c r="M37" s="169" t="s">
        <v>97</v>
      </c>
      <c r="N37" s="169" t="s">
        <v>97</v>
      </c>
      <c r="O37" s="189" t="s">
        <v>97</v>
      </c>
      <c r="P37" s="169" t="s">
        <v>97</v>
      </c>
      <c r="Q37" s="169" t="s">
        <v>97</v>
      </c>
      <c r="R37" s="189" t="s">
        <v>97</v>
      </c>
      <c r="S37" s="169" t="s">
        <v>97</v>
      </c>
      <c r="T37" s="169" t="s">
        <v>97</v>
      </c>
      <c r="U37" s="194" t="s">
        <v>97</v>
      </c>
      <c r="V37" s="169" t="s">
        <v>97</v>
      </c>
      <c r="W37" s="169" t="s">
        <v>97</v>
      </c>
      <c r="X37" s="194" t="s">
        <v>97</v>
      </c>
      <c r="Y37" s="169" t="s">
        <v>97</v>
      </c>
      <c r="Z37" s="169" t="s">
        <v>97</v>
      </c>
    </row>
    <row r="38" spans="1:26">
      <c r="A38" s="152">
        <v>10</v>
      </c>
      <c r="B38" s="147">
        <f>A38/B3</f>
        <v>1</v>
      </c>
      <c r="C38" s="102"/>
      <c r="E38" s="277" t="s">
        <v>156</v>
      </c>
      <c r="F38" s="151">
        <v>100</v>
      </c>
      <c r="G38" s="169">
        <f t="shared" si="2"/>
        <v>10</v>
      </c>
      <c r="H38" s="154">
        <f t="shared" si="1"/>
        <v>6.67</v>
      </c>
      <c r="I38" s="151" t="s">
        <v>97</v>
      </c>
      <c r="J38" s="169" t="s">
        <v>97</v>
      </c>
      <c r="K38" s="169" t="s">
        <v>97</v>
      </c>
      <c r="L38" s="189" t="s">
        <v>97</v>
      </c>
      <c r="M38" s="169" t="s">
        <v>97</v>
      </c>
      <c r="N38" s="169" t="s">
        <v>97</v>
      </c>
      <c r="O38" s="189" t="s">
        <v>97</v>
      </c>
      <c r="P38" s="169" t="s">
        <v>97</v>
      </c>
      <c r="Q38" s="169" t="s">
        <v>97</v>
      </c>
      <c r="R38" s="189" t="s">
        <v>97</v>
      </c>
      <c r="S38" s="169" t="s">
        <v>97</v>
      </c>
      <c r="T38" s="169" t="s">
        <v>97</v>
      </c>
      <c r="U38" s="194" t="s">
        <v>97</v>
      </c>
      <c r="V38" s="196" t="s">
        <v>97</v>
      </c>
      <c r="W38" s="196" t="s">
        <v>97</v>
      </c>
      <c r="X38" s="194" t="s">
        <v>97</v>
      </c>
      <c r="Y38" s="196" t="s">
        <v>97</v>
      </c>
      <c r="Z38" s="196" t="s">
        <v>97</v>
      </c>
    </row>
    <row r="39" spans="1:26">
      <c r="E39" s="277" t="s">
        <v>157</v>
      </c>
      <c r="F39" s="151">
        <v>100</v>
      </c>
      <c r="G39" s="169">
        <f t="shared" si="2"/>
        <v>10</v>
      </c>
      <c r="H39" s="154">
        <f t="shared" si="1"/>
        <v>6.67</v>
      </c>
      <c r="I39" s="151" t="s">
        <v>97</v>
      </c>
      <c r="J39" s="169" t="s">
        <v>97</v>
      </c>
      <c r="K39" s="169" t="s">
        <v>97</v>
      </c>
      <c r="L39" s="189" t="s">
        <v>97</v>
      </c>
      <c r="M39" s="169" t="s">
        <v>97</v>
      </c>
      <c r="N39" s="169" t="s">
        <v>97</v>
      </c>
      <c r="O39" s="189" t="s">
        <v>97</v>
      </c>
      <c r="P39" s="169" t="s">
        <v>97</v>
      </c>
      <c r="Q39" s="169" t="s">
        <v>97</v>
      </c>
      <c r="R39" s="189" t="s">
        <v>97</v>
      </c>
      <c r="S39" s="169" t="s">
        <v>97</v>
      </c>
      <c r="T39" s="169" t="s">
        <v>97</v>
      </c>
      <c r="U39" s="194" t="s">
        <v>97</v>
      </c>
      <c r="V39" s="196" t="s">
        <v>97</v>
      </c>
      <c r="W39" s="196" t="s">
        <v>97</v>
      </c>
      <c r="X39" s="194" t="s">
        <v>97</v>
      </c>
      <c r="Y39" s="196" t="s">
        <v>97</v>
      </c>
      <c r="Z39" s="196" t="s">
        <v>97</v>
      </c>
    </row>
    <row r="40" spans="1:26" ht="18.75">
      <c r="A40" s="30" t="s">
        <v>150</v>
      </c>
      <c r="B40" s="36"/>
      <c r="C40" s="36"/>
      <c r="E40" s="277" t="s">
        <v>158</v>
      </c>
      <c r="F40" s="151">
        <v>100</v>
      </c>
      <c r="G40" s="169">
        <f t="shared" si="2"/>
        <v>10</v>
      </c>
      <c r="H40" s="154">
        <f t="shared" si="1"/>
        <v>6.67</v>
      </c>
      <c r="I40" s="151" t="s">
        <v>97</v>
      </c>
      <c r="J40" s="169" t="s">
        <v>97</v>
      </c>
      <c r="K40" s="169" t="s">
        <v>97</v>
      </c>
      <c r="L40" s="189" t="s">
        <v>97</v>
      </c>
      <c r="M40" s="169" t="s">
        <v>97</v>
      </c>
      <c r="N40" s="169" t="s">
        <v>97</v>
      </c>
      <c r="O40" s="189" t="s">
        <v>97</v>
      </c>
      <c r="P40" s="169" t="s">
        <v>97</v>
      </c>
      <c r="Q40" s="169" t="s">
        <v>97</v>
      </c>
      <c r="R40" s="189" t="s">
        <v>97</v>
      </c>
      <c r="S40" s="169" t="s">
        <v>97</v>
      </c>
      <c r="T40" s="169" t="s">
        <v>97</v>
      </c>
      <c r="U40" s="194" t="s">
        <v>97</v>
      </c>
      <c r="V40" s="169" t="s">
        <v>97</v>
      </c>
      <c r="W40" s="169" t="s">
        <v>97</v>
      </c>
      <c r="X40" s="194" t="s">
        <v>97</v>
      </c>
      <c r="Y40" s="169" t="s">
        <v>97</v>
      </c>
      <c r="Z40" s="169" t="s">
        <v>97</v>
      </c>
    </row>
    <row r="41" spans="1:26" ht="15.75" thickBot="1"/>
    <row r="42" spans="1:26">
      <c r="A42" s="4" t="s">
        <v>47</v>
      </c>
      <c r="B42" s="3">
        <f>B3/F3</f>
        <v>1</v>
      </c>
      <c r="C42" s="4" t="s">
        <v>49</v>
      </c>
      <c r="E42" s="172">
        <f>B19/B3</f>
        <v>600</v>
      </c>
      <c r="F42" s="173" t="s">
        <v>44</v>
      </c>
      <c r="G42" s="174" t="s">
        <v>47</v>
      </c>
      <c r="M42" s="188"/>
    </row>
    <row r="43" spans="1:26" ht="15.75" thickBot="1">
      <c r="A43" s="4" t="s">
        <v>48</v>
      </c>
      <c r="B43" s="5">
        <f>ROUND(B4/F3,1)</f>
        <v>1.5</v>
      </c>
      <c r="C43" s="4" t="s">
        <v>49</v>
      </c>
      <c r="E43" s="175">
        <f>B20/B4</f>
        <v>1019.9999999999999</v>
      </c>
      <c r="F43" s="176" t="s">
        <v>44</v>
      </c>
      <c r="G43" s="177" t="s">
        <v>48</v>
      </c>
      <c r="M43" s="100"/>
    </row>
    <row r="45" spans="1:26" ht="18.75">
      <c r="A45" s="30" t="s">
        <v>108</v>
      </c>
      <c r="B45" s="36"/>
      <c r="C45" s="36"/>
      <c r="D45" t="s">
        <v>239</v>
      </c>
      <c r="E45" s="30" t="s">
        <v>151</v>
      </c>
      <c r="F45" s="36"/>
      <c r="G45" s="36"/>
      <c r="I45" s="30" t="s">
        <v>169</v>
      </c>
      <c r="J45" s="36"/>
      <c r="K45" s="36"/>
      <c r="M45" s="30" t="s">
        <v>170</v>
      </c>
      <c r="N45" s="36"/>
      <c r="O45" s="36"/>
      <c r="Q45" s="30" t="s">
        <v>621</v>
      </c>
      <c r="R45" s="36"/>
      <c r="S45" s="36"/>
    </row>
    <row r="47" spans="1:26">
      <c r="A47" s="4" t="s">
        <v>47</v>
      </c>
      <c r="B47" s="3">
        <f>B3/F7</f>
        <v>0.5</v>
      </c>
      <c r="C47" s="4" t="s">
        <v>49</v>
      </c>
      <c r="E47" s="4" t="s">
        <v>47</v>
      </c>
      <c r="F47" s="3">
        <f>B3/F4</f>
        <v>0.5</v>
      </c>
      <c r="G47" s="4" t="s">
        <v>49</v>
      </c>
      <c r="I47" s="4" t="s">
        <v>47</v>
      </c>
      <c r="J47" s="3">
        <f>B3/F13</f>
        <v>0.33333333333333331</v>
      </c>
      <c r="K47" s="4" t="s">
        <v>49</v>
      </c>
      <c r="M47" s="4" t="s">
        <v>47</v>
      </c>
      <c r="N47" s="3">
        <f>B3/F14</f>
        <v>0.2</v>
      </c>
      <c r="O47" s="4" t="s">
        <v>49</v>
      </c>
      <c r="Q47" s="4" t="s">
        <v>47</v>
      </c>
      <c r="R47" s="3">
        <f>B3/F15</f>
        <v>0.14285714285714285</v>
      </c>
      <c r="S47" s="4" t="s">
        <v>49</v>
      </c>
    </row>
    <row r="48" spans="1:26">
      <c r="A48" s="4" t="s">
        <v>48</v>
      </c>
      <c r="B48" s="5">
        <f>ROUND(B4/F7,1)</f>
        <v>0.8</v>
      </c>
      <c r="C48" s="4" t="s">
        <v>49</v>
      </c>
      <c r="E48" s="4" t="s">
        <v>48</v>
      </c>
      <c r="F48" s="3">
        <f>B4/F4</f>
        <v>0.75</v>
      </c>
      <c r="G48" s="4" t="s">
        <v>49</v>
      </c>
      <c r="I48" s="4" t="s">
        <v>48</v>
      </c>
      <c r="J48" s="3">
        <f>B4/F13</f>
        <v>0.5</v>
      </c>
      <c r="K48" s="4" t="s">
        <v>49</v>
      </c>
      <c r="M48" s="4" t="s">
        <v>48</v>
      </c>
      <c r="N48" s="3">
        <f>B4/F14</f>
        <v>0.3</v>
      </c>
      <c r="O48" s="4" t="s">
        <v>49</v>
      </c>
      <c r="Q48" s="4" t="s">
        <v>48</v>
      </c>
      <c r="R48" s="3">
        <f>B4/F15</f>
        <v>0.21428571428571427</v>
      </c>
      <c r="S48" s="4" t="s">
        <v>49</v>
      </c>
    </row>
    <row r="50" spans="1:3" ht="18.75">
      <c r="A50" s="30" t="s">
        <v>109</v>
      </c>
      <c r="B50" s="36"/>
      <c r="C50" s="36"/>
    </row>
    <row r="52" spans="1:3">
      <c r="A52" s="4" t="s">
        <v>47</v>
      </c>
      <c r="B52" s="3">
        <f>B3/F8</f>
        <v>0.2</v>
      </c>
      <c r="C52" s="4" t="s">
        <v>49</v>
      </c>
    </row>
    <row r="53" spans="1:3">
      <c r="A53" s="4" t="s">
        <v>48</v>
      </c>
      <c r="B53" s="5">
        <f>ROUND(B4/F8,1)</f>
        <v>0.3</v>
      </c>
      <c r="C53" s="4" t="s">
        <v>49</v>
      </c>
    </row>
    <row r="55" spans="1:3" ht="18.75">
      <c r="A55" s="30" t="s">
        <v>110</v>
      </c>
      <c r="B55" s="36"/>
      <c r="C55" s="36"/>
    </row>
    <row r="57" spans="1:3">
      <c r="A57" s="4" t="s">
        <v>47</v>
      </c>
      <c r="B57" s="3">
        <f>B3/F9</f>
        <v>0.1</v>
      </c>
      <c r="C57" s="4" t="s">
        <v>49</v>
      </c>
    </row>
    <row r="58" spans="1:3">
      <c r="A58" s="4" t="s">
        <v>48</v>
      </c>
      <c r="B58" s="5">
        <f>ROUND(B4/F9,1)</f>
        <v>0.2</v>
      </c>
      <c r="C58" s="4" t="s">
        <v>49</v>
      </c>
    </row>
    <row r="60" spans="1:3" ht="18.75">
      <c r="A60" s="30" t="s">
        <v>620</v>
      </c>
      <c r="B60" s="36"/>
      <c r="C60" s="36"/>
    </row>
    <row r="62" spans="1:3">
      <c r="A62" s="4" t="s">
        <v>47</v>
      </c>
      <c r="B62" s="3">
        <f>ROUND(B3/F10,2)</f>
        <v>0.08</v>
      </c>
      <c r="C62" s="4" t="s">
        <v>49</v>
      </c>
    </row>
    <row r="63" spans="1:3">
      <c r="A63" s="4" t="s">
        <v>48</v>
      </c>
      <c r="B63" s="5">
        <f>ROUND(B4/F10,1)</f>
        <v>0.1</v>
      </c>
      <c r="C63" s="4" t="s">
        <v>49</v>
      </c>
    </row>
    <row r="66" spans="1:15" ht="15" customHeight="1">
      <c r="A66" s="500" t="s">
        <v>180</v>
      </c>
      <c r="B66" s="500"/>
      <c r="C66" s="500"/>
      <c r="D66" s="500"/>
      <c r="E66" s="500"/>
      <c r="F66" s="500"/>
      <c r="G66" s="500"/>
      <c r="H66" s="500"/>
      <c r="I66" s="500"/>
      <c r="J66" s="500"/>
      <c r="K66" s="500"/>
      <c r="L66" s="500"/>
      <c r="M66" s="500"/>
      <c r="N66" s="500"/>
      <c r="O66" s="500"/>
    </row>
    <row r="67" spans="1:15" ht="15" customHeight="1">
      <c r="A67" s="500"/>
      <c r="B67" s="500"/>
      <c r="C67" s="500"/>
      <c r="D67" s="500"/>
      <c r="E67" s="500"/>
      <c r="F67" s="500"/>
      <c r="G67" s="500"/>
      <c r="H67" s="500"/>
      <c r="I67" s="500"/>
      <c r="J67" s="500"/>
      <c r="K67" s="500"/>
      <c r="L67" s="500"/>
      <c r="M67" s="500"/>
      <c r="N67" s="500"/>
      <c r="O67" s="500"/>
    </row>
    <row r="68" spans="1:15">
      <c r="A68" s="1"/>
      <c r="B68" s="1"/>
    </row>
    <row r="69" spans="1:15" ht="15.75">
      <c r="A69" s="36" t="s">
        <v>86</v>
      </c>
      <c r="B69" s="36"/>
      <c r="C69" s="36"/>
      <c r="D69" s="36"/>
      <c r="F69" s="36" t="s">
        <v>171</v>
      </c>
      <c r="G69" s="36"/>
      <c r="H69" s="36"/>
      <c r="I69" s="36"/>
      <c r="K69" s="36" t="s">
        <v>238</v>
      </c>
      <c r="L69" s="36"/>
      <c r="M69" s="36"/>
      <c r="N69" s="36"/>
    </row>
    <row r="71" spans="1:15">
      <c r="A71" s="116" t="s">
        <v>87</v>
      </c>
      <c r="B71" s="126"/>
      <c r="C71" s="126" t="s">
        <v>125</v>
      </c>
      <c r="D71" s="127" t="s">
        <v>126</v>
      </c>
      <c r="F71" s="127" t="s">
        <v>122</v>
      </c>
      <c r="G71" s="116" t="s">
        <v>167</v>
      </c>
      <c r="H71" s="117" t="s">
        <v>163</v>
      </c>
      <c r="I71" s="118" t="s">
        <v>164</v>
      </c>
      <c r="K71" s="127" t="s">
        <v>88</v>
      </c>
      <c r="L71" s="116" t="s">
        <v>167</v>
      </c>
      <c r="M71" s="117" t="s">
        <v>165</v>
      </c>
      <c r="N71" s="118" t="s">
        <v>166</v>
      </c>
    </row>
    <row r="72" spans="1:15">
      <c r="A72" s="324" t="s">
        <v>40</v>
      </c>
      <c r="B72" s="128">
        <v>0</v>
      </c>
      <c r="C72" s="129">
        <f>B72/$B$3</f>
        <v>0</v>
      </c>
      <c r="D72" s="130">
        <f>B72/$B$4</f>
        <v>0</v>
      </c>
      <c r="F72" s="199">
        <v>1</v>
      </c>
      <c r="G72" s="119" t="s">
        <v>40</v>
      </c>
      <c r="H72" s="114">
        <f>B3*F72</f>
        <v>10</v>
      </c>
      <c r="I72" s="120">
        <f>B4*F72</f>
        <v>15</v>
      </c>
      <c r="K72" s="198">
        <v>1</v>
      </c>
      <c r="L72" s="119" t="s">
        <v>40</v>
      </c>
      <c r="M72" s="183">
        <f>ROUND((1/B3)*K72,3)</f>
        <v>0.1</v>
      </c>
      <c r="N72" s="184">
        <f>ROUND((1/B4)*K72,3)</f>
        <v>6.7000000000000004E-2</v>
      </c>
    </row>
    <row r="73" spans="1:15" ht="15.75" thickBot="1">
      <c r="A73" s="325" t="s">
        <v>64</v>
      </c>
      <c r="B73" s="201">
        <v>0</v>
      </c>
      <c r="C73" s="202">
        <f>(B73/B19)</f>
        <v>0</v>
      </c>
      <c r="D73" s="203">
        <f>(B73/B20)</f>
        <v>0</v>
      </c>
      <c r="F73" s="212">
        <v>1</v>
      </c>
      <c r="G73" s="200" t="s">
        <v>64</v>
      </c>
      <c r="H73" s="210">
        <f>B19*F73</f>
        <v>6000</v>
      </c>
      <c r="I73" s="211">
        <f>B20*F73</f>
        <v>15299.999999999998</v>
      </c>
      <c r="K73" s="218">
        <v>1</v>
      </c>
      <c r="L73" s="200" t="s">
        <v>64</v>
      </c>
      <c r="M73" s="219">
        <f>ROUND((1/B19)*K73,10)</f>
        <v>1.6666669999999999E-4</v>
      </c>
      <c r="N73" s="220">
        <f>ROUND((1/B20)*K73,5)</f>
        <v>6.9999999999999994E-5</v>
      </c>
    </row>
    <row r="74" spans="1:15">
      <c r="A74" s="324" t="s">
        <v>148</v>
      </c>
      <c r="B74" s="128">
        <v>0</v>
      </c>
      <c r="C74" s="129">
        <f>B74/B42</f>
        <v>0</v>
      </c>
      <c r="D74" s="130">
        <f>B74/B43</f>
        <v>0</v>
      </c>
      <c r="F74" s="199">
        <v>1</v>
      </c>
      <c r="G74" s="119" t="s">
        <v>149</v>
      </c>
      <c r="H74" s="114">
        <f>ROUND((B3/F3)*F74,1)</f>
        <v>1</v>
      </c>
      <c r="I74" s="120">
        <f>(B4/F3)*F74</f>
        <v>1.5</v>
      </c>
      <c r="K74" s="198">
        <v>1</v>
      </c>
      <c r="L74" s="119" t="s">
        <v>149</v>
      </c>
      <c r="M74" s="183">
        <f>G3*K74</f>
        <v>1</v>
      </c>
      <c r="N74" s="184">
        <f>H3*K74</f>
        <v>0.67</v>
      </c>
    </row>
    <row r="75" spans="1:15">
      <c r="A75" s="326" t="s">
        <v>574</v>
      </c>
      <c r="B75" s="131">
        <v>0</v>
      </c>
      <c r="C75" s="132">
        <f>B75/F47</f>
        <v>0</v>
      </c>
      <c r="D75" s="133">
        <f>B75/F48</f>
        <v>0</v>
      </c>
      <c r="F75" s="199">
        <v>1</v>
      </c>
      <c r="G75" s="121" t="s">
        <v>152</v>
      </c>
      <c r="H75" s="115">
        <f>ROUND((B3/F4)*F75,1)</f>
        <v>0.5</v>
      </c>
      <c r="I75" s="122">
        <f>(B4/F4)*F75</f>
        <v>0.75</v>
      </c>
      <c r="K75" s="198">
        <v>1</v>
      </c>
      <c r="L75" s="121" t="s">
        <v>152</v>
      </c>
      <c r="M75" s="182">
        <f>G4*K75</f>
        <v>2</v>
      </c>
      <c r="N75" s="185">
        <f>H4*K75</f>
        <v>1.33</v>
      </c>
    </row>
    <row r="76" spans="1:15">
      <c r="A76" s="324" t="s">
        <v>497</v>
      </c>
      <c r="B76" s="128">
        <v>2</v>
      </c>
      <c r="C76" s="129">
        <f>B76/J47</f>
        <v>6</v>
      </c>
      <c r="D76" s="130">
        <f>B76/J48</f>
        <v>4</v>
      </c>
      <c r="F76" s="199">
        <v>1</v>
      </c>
      <c r="G76" s="119" t="s">
        <v>627</v>
      </c>
      <c r="H76" s="114">
        <f>ROUND((B3/F13)*F76,2)</f>
        <v>0.33</v>
      </c>
      <c r="I76" s="120">
        <f>(B4/F13)*F76</f>
        <v>0.5</v>
      </c>
      <c r="K76" s="198">
        <v>1</v>
      </c>
      <c r="L76" s="119" t="s">
        <v>627</v>
      </c>
      <c r="M76" s="183">
        <f>G13*K76</f>
        <v>3</v>
      </c>
      <c r="N76" s="184">
        <f>H13*K76</f>
        <v>2</v>
      </c>
    </row>
    <row r="77" spans="1:15">
      <c r="A77" s="326" t="s">
        <v>498</v>
      </c>
      <c r="B77" s="131">
        <v>4</v>
      </c>
      <c r="C77" s="132">
        <f>B77/N47</f>
        <v>20</v>
      </c>
      <c r="D77" s="133">
        <f>B77/N48</f>
        <v>13.333333333333334</v>
      </c>
      <c r="F77" s="199">
        <v>1</v>
      </c>
      <c r="G77" s="121" t="s">
        <v>626</v>
      </c>
      <c r="H77" s="115">
        <f>ROUND((B3/F14)*F77,2)</f>
        <v>0.2</v>
      </c>
      <c r="I77" s="122">
        <f>(B4/F14)*F77</f>
        <v>0.3</v>
      </c>
      <c r="K77" s="198">
        <v>1</v>
      </c>
      <c r="L77" s="121" t="s">
        <v>626</v>
      </c>
      <c r="M77" s="182">
        <f>G14*K77</f>
        <v>5</v>
      </c>
      <c r="N77" s="185">
        <f>H14*K77</f>
        <v>3.33</v>
      </c>
    </row>
    <row r="78" spans="1:15" ht="15.75" thickBot="1">
      <c r="A78" s="324" t="s">
        <v>623</v>
      </c>
      <c r="B78" s="128">
        <v>4</v>
      </c>
      <c r="C78" s="129">
        <f>B78/R47</f>
        <v>28</v>
      </c>
      <c r="D78" s="130">
        <f>B78/R48</f>
        <v>18.666666666666668</v>
      </c>
      <c r="F78" s="212">
        <v>1</v>
      </c>
      <c r="G78" s="204" t="s">
        <v>625</v>
      </c>
      <c r="H78" s="213">
        <f>ROUND((B3/F15)*F78,2)</f>
        <v>0.14000000000000001</v>
      </c>
      <c r="I78" s="214">
        <f>ROUND((B4/F15)*F78,2)</f>
        <v>0.21</v>
      </c>
      <c r="K78" s="218">
        <v>1</v>
      </c>
      <c r="L78" s="204" t="s">
        <v>625</v>
      </c>
      <c r="M78" s="221">
        <f>G15*K78</f>
        <v>7</v>
      </c>
      <c r="N78" s="222">
        <f>H15*K78</f>
        <v>4.67</v>
      </c>
    </row>
    <row r="79" spans="1:15">
      <c r="A79" s="355" t="s">
        <v>89</v>
      </c>
      <c r="B79" s="356">
        <v>0</v>
      </c>
      <c r="C79" s="357">
        <f>B79/B47</f>
        <v>0</v>
      </c>
      <c r="D79" s="358">
        <f>B79/B48</f>
        <v>0</v>
      </c>
      <c r="F79" s="199">
        <v>1</v>
      </c>
      <c r="G79" s="119" t="s">
        <v>89</v>
      </c>
      <c r="H79" s="114">
        <f>ROUND((B3/F7)*F79,1)</f>
        <v>0.5</v>
      </c>
      <c r="I79" s="120">
        <f>(B4/F7)*F79</f>
        <v>0.75</v>
      </c>
      <c r="K79" s="198">
        <v>1</v>
      </c>
      <c r="L79" s="119" t="s">
        <v>89</v>
      </c>
      <c r="M79" s="183">
        <f>G7*K79</f>
        <v>2</v>
      </c>
      <c r="N79" s="184">
        <f>H7*K79</f>
        <v>1.33</v>
      </c>
    </row>
    <row r="80" spans="1:15">
      <c r="A80" s="326" t="s">
        <v>90</v>
      </c>
      <c r="B80" s="131">
        <v>0</v>
      </c>
      <c r="C80" s="132">
        <f>B80/B52</f>
        <v>0</v>
      </c>
      <c r="D80" s="133">
        <f>B80/B53</f>
        <v>0</v>
      </c>
      <c r="F80" s="199">
        <v>1</v>
      </c>
      <c r="G80" s="121" t="s">
        <v>90</v>
      </c>
      <c r="H80" s="115">
        <f>ROUND((B3/F8)*F80,1)</f>
        <v>0.2</v>
      </c>
      <c r="I80" s="122">
        <f>(B4/F8)*F80</f>
        <v>0.3</v>
      </c>
      <c r="K80" s="198">
        <v>1</v>
      </c>
      <c r="L80" s="121" t="s">
        <v>90</v>
      </c>
      <c r="M80" s="182">
        <f>G8*K80</f>
        <v>5</v>
      </c>
      <c r="N80" s="185">
        <f>H8*K80</f>
        <v>3.33</v>
      </c>
    </row>
    <row r="81" spans="1:14">
      <c r="A81" s="324" t="s">
        <v>91</v>
      </c>
      <c r="B81" s="128">
        <v>0</v>
      </c>
      <c r="C81" s="129">
        <f>B81/B57</f>
        <v>0</v>
      </c>
      <c r="D81" s="130">
        <f>B81/B58</f>
        <v>0</v>
      </c>
      <c r="F81" s="199">
        <v>1</v>
      </c>
      <c r="G81" s="119" t="s">
        <v>91</v>
      </c>
      <c r="H81" s="114">
        <f>ROUND((B3/F9)*F81,2)</f>
        <v>0.1</v>
      </c>
      <c r="I81" s="120">
        <f>(B4/F9)*F81</f>
        <v>0.15</v>
      </c>
      <c r="K81" s="198">
        <v>1</v>
      </c>
      <c r="L81" s="119" t="s">
        <v>91</v>
      </c>
      <c r="M81" s="183">
        <f>G9*K81</f>
        <v>10</v>
      </c>
      <c r="N81" s="184">
        <f>H9*K81</f>
        <v>6.67</v>
      </c>
    </row>
    <row r="82" spans="1:14" ht="15.75" thickBot="1">
      <c r="A82" s="325" t="s">
        <v>624</v>
      </c>
      <c r="B82" s="201">
        <v>0</v>
      </c>
      <c r="C82" s="202">
        <f>B82/B62</f>
        <v>0</v>
      </c>
      <c r="D82" s="203">
        <f>B82/B63</f>
        <v>0</v>
      </c>
      <c r="F82" s="212">
        <v>1</v>
      </c>
      <c r="G82" s="200" t="s">
        <v>624</v>
      </c>
      <c r="H82" s="210">
        <f>ROUND((B3/F10)*F82,2)</f>
        <v>0.08</v>
      </c>
      <c r="I82" s="211">
        <f>ROUND((B4/F10)*F82,2)</f>
        <v>0.12</v>
      </c>
      <c r="K82" s="218">
        <v>1</v>
      </c>
      <c r="L82" s="200" t="s">
        <v>624</v>
      </c>
      <c r="M82" s="219">
        <f>G10*K82</f>
        <v>13</v>
      </c>
      <c r="N82" s="220">
        <f>H10*K82</f>
        <v>8.67</v>
      </c>
    </row>
    <row r="83" spans="1:14">
      <c r="A83" s="326" t="s">
        <v>483</v>
      </c>
      <c r="B83" s="131">
        <v>0</v>
      </c>
      <c r="C83" s="132">
        <f t="shared" ref="C83:C104" si="4">G19*B83</f>
        <v>0</v>
      </c>
      <c r="D83" s="133">
        <f t="shared" ref="D83:D104" si="5">H19*B83</f>
        <v>0</v>
      </c>
      <c r="F83" s="199">
        <v>1</v>
      </c>
      <c r="G83" s="121" t="s">
        <v>124</v>
      </c>
      <c r="H83" s="115">
        <f t="shared" ref="H83:H104" si="6">ROUND(F83/G19,3)</f>
        <v>1</v>
      </c>
      <c r="I83" s="122">
        <f t="shared" ref="I83:I104" si="7">ROUND(F83/H19,3)</f>
        <v>1.4930000000000001</v>
      </c>
      <c r="K83" s="198">
        <v>1</v>
      </c>
      <c r="L83" s="121" t="s">
        <v>124</v>
      </c>
      <c r="M83" s="182">
        <f t="shared" ref="M83:M104" si="8">G19*K83</f>
        <v>1</v>
      </c>
      <c r="N83" s="185">
        <f t="shared" ref="N83:N104" si="9">H19*K83</f>
        <v>0.67</v>
      </c>
    </row>
    <row r="84" spans="1:14">
      <c r="A84" s="327" t="s">
        <v>484</v>
      </c>
      <c r="B84" s="134">
        <v>0</v>
      </c>
      <c r="C84" s="272">
        <f t="shared" si="4"/>
        <v>0</v>
      </c>
      <c r="D84" s="273">
        <f t="shared" si="5"/>
        <v>0</v>
      </c>
      <c r="F84" s="215">
        <v>1</v>
      </c>
      <c r="G84" s="271" t="s">
        <v>127</v>
      </c>
      <c r="H84" s="282">
        <f t="shared" si="6"/>
        <v>0.28599999999999998</v>
      </c>
      <c r="I84" s="283">
        <f t="shared" si="7"/>
        <v>0.42899999999999999</v>
      </c>
      <c r="K84" s="223">
        <v>1</v>
      </c>
      <c r="L84" s="271" t="s">
        <v>127</v>
      </c>
      <c r="M84" s="296">
        <f t="shared" si="8"/>
        <v>3.5</v>
      </c>
      <c r="N84" s="297">
        <f t="shared" si="9"/>
        <v>2.33</v>
      </c>
    </row>
    <row r="85" spans="1:14">
      <c r="A85" s="328" t="s">
        <v>485</v>
      </c>
      <c r="B85" s="131">
        <v>0</v>
      </c>
      <c r="C85" s="267">
        <f t="shared" si="4"/>
        <v>0</v>
      </c>
      <c r="D85" s="268">
        <f t="shared" si="5"/>
        <v>0</v>
      </c>
      <c r="F85" s="199">
        <v>1</v>
      </c>
      <c r="G85" s="256" t="s">
        <v>128</v>
      </c>
      <c r="H85" s="269">
        <f t="shared" si="6"/>
        <v>0.25</v>
      </c>
      <c r="I85" s="270">
        <f t="shared" si="7"/>
        <v>0.375</v>
      </c>
      <c r="K85" s="198">
        <v>1</v>
      </c>
      <c r="L85" s="256" t="s">
        <v>128</v>
      </c>
      <c r="M85" s="292">
        <f t="shared" si="8"/>
        <v>4</v>
      </c>
      <c r="N85" s="293">
        <f t="shared" si="9"/>
        <v>2.67</v>
      </c>
    </row>
    <row r="86" spans="1:14">
      <c r="A86" s="324" t="s">
        <v>486</v>
      </c>
      <c r="B86" s="128">
        <v>0</v>
      </c>
      <c r="C86" s="129">
        <f t="shared" si="4"/>
        <v>0</v>
      </c>
      <c r="D86" s="130">
        <f t="shared" si="5"/>
        <v>0</v>
      </c>
      <c r="F86" s="199">
        <v>1</v>
      </c>
      <c r="G86" s="119" t="s">
        <v>129</v>
      </c>
      <c r="H86" s="114">
        <f t="shared" si="6"/>
        <v>0.2</v>
      </c>
      <c r="I86" s="120">
        <f t="shared" si="7"/>
        <v>0.3</v>
      </c>
      <c r="K86" s="198">
        <v>1</v>
      </c>
      <c r="L86" s="119" t="s">
        <v>129</v>
      </c>
      <c r="M86" s="183">
        <f t="shared" si="8"/>
        <v>5</v>
      </c>
      <c r="N86" s="184">
        <f t="shared" si="9"/>
        <v>3.33</v>
      </c>
    </row>
    <row r="87" spans="1:14">
      <c r="A87" s="329" t="s">
        <v>487</v>
      </c>
      <c r="B87" s="206">
        <v>0</v>
      </c>
      <c r="C87" s="263">
        <f t="shared" si="4"/>
        <v>0</v>
      </c>
      <c r="D87" s="264">
        <f t="shared" si="5"/>
        <v>0</v>
      </c>
      <c r="F87" s="215">
        <v>1</v>
      </c>
      <c r="G87" s="262" t="s">
        <v>130</v>
      </c>
      <c r="H87" s="287">
        <f t="shared" si="6"/>
        <v>0.125</v>
      </c>
      <c r="I87" s="288">
        <f t="shared" si="7"/>
        <v>0.188</v>
      </c>
      <c r="K87" s="223">
        <v>1</v>
      </c>
      <c r="L87" s="262" t="s">
        <v>130</v>
      </c>
      <c r="M87" s="265">
        <f t="shared" si="8"/>
        <v>8</v>
      </c>
      <c r="N87" s="266">
        <f t="shared" si="9"/>
        <v>5.33</v>
      </c>
    </row>
    <row r="88" spans="1:14">
      <c r="A88" s="330" t="s">
        <v>488</v>
      </c>
      <c r="B88" s="128">
        <v>0</v>
      </c>
      <c r="C88" s="258">
        <f t="shared" si="4"/>
        <v>0</v>
      </c>
      <c r="D88" s="259">
        <f t="shared" si="5"/>
        <v>0</v>
      </c>
      <c r="F88" s="199">
        <v>1</v>
      </c>
      <c r="G88" s="257" t="s">
        <v>131</v>
      </c>
      <c r="H88" s="260">
        <f t="shared" si="6"/>
        <v>0.1</v>
      </c>
      <c r="I88" s="261">
        <f t="shared" si="7"/>
        <v>0.15</v>
      </c>
      <c r="K88" s="198">
        <v>1</v>
      </c>
      <c r="L88" s="257" t="s">
        <v>131</v>
      </c>
      <c r="M88" s="298">
        <f t="shared" si="8"/>
        <v>10</v>
      </c>
      <c r="N88" s="299">
        <f t="shared" si="9"/>
        <v>6.67</v>
      </c>
    </row>
    <row r="89" spans="1:14">
      <c r="A89" s="326" t="s">
        <v>489</v>
      </c>
      <c r="B89" s="131">
        <v>0</v>
      </c>
      <c r="C89" s="132">
        <f t="shared" si="4"/>
        <v>0</v>
      </c>
      <c r="D89" s="133">
        <f t="shared" si="5"/>
        <v>0</v>
      </c>
      <c r="F89" s="199">
        <v>1</v>
      </c>
      <c r="G89" s="121" t="s">
        <v>132</v>
      </c>
      <c r="H89" s="115">
        <f t="shared" si="6"/>
        <v>0.1</v>
      </c>
      <c r="I89" s="122">
        <f t="shared" si="7"/>
        <v>0.15</v>
      </c>
      <c r="K89" s="198">
        <v>1</v>
      </c>
      <c r="L89" s="121" t="s">
        <v>132</v>
      </c>
      <c r="M89" s="182">
        <f t="shared" si="8"/>
        <v>10</v>
      </c>
      <c r="N89" s="185">
        <f t="shared" si="9"/>
        <v>6.67</v>
      </c>
    </row>
    <row r="90" spans="1:14">
      <c r="A90" s="327" t="s">
        <v>490</v>
      </c>
      <c r="B90" s="134">
        <v>0</v>
      </c>
      <c r="C90" s="272">
        <f t="shared" si="4"/>
        <v>0</v>
      </c>
      <c r="D90" s="273">
        <f t="shared" si="5"/>
        <v>0</v>
      </c>
      <c r="F90" s="215">
        <v>1</v>
      </c>
      <c r="G90" s="271" t="s">
        <v>133</v>
      </c>
      <c r="H90" s="282">
        <f t="shared" si="6"/>
        <v>0.1</v>
      </c>
      <c r="I90" s="283">
        <f t="shared" si="7"/>
        <v>0.15</v>
      </c>
      <c r="K90" s="223">
        <v>1</v>
      </c>
      <c r="L90" s="271" t="s">
        <v>133</v>
      </c>
      <c r="M90" s="296">
        <f t="shared" si="8"/>
        <v>10</v>
      </c>
      <c r="N90" s="297">
        <f t="shared" si="9"/>
        <v>6.67</v>
      </c>
    </row>
    <row r="91" spans="1:14">
      <c r="A91" s="328" t="s">
        <v>491</v>
      </c>
      <c r="B91" s="131">
        <v>0</v>
      </c>
      <c r="C91" s="267">
        <f t="shared" si="4"/>
        <v>0</v>
      </c>
      <c r="D91" s="268">
        <f t="shared" si="5"/>
        <v>0</v>
      </c>
      <c r="F91" s="199">
        <v>1</v>
      </c>
      <c r="G91" s="256" t="s">
        <v>134</v>
      </c>
      <c r="H91" s="269">
        <f t="shared" si="6"/>
        <v>0.04</v>
      </c>
      <c r="I91" s="270">
        <f t="shared" si="7"/>
        <v>0.06</v>
      </c>
      <c r="K91" s="198">
        <v>1</v>
      </c>
      <c r="L91" s="256" t="s">
        <v>134</v>
      </c>
      <c r="M91" s="292">
        <f t="shared" si="8"/>
        <v>25</v>
      </c>
      <c r="N91" s="293">
        <f t="shared" si="9"/>
        <v>16.670000000000002</v>
      </c>
    </row>
    <row r="92" spans="1:14">
      <c r="A92" s="324" t="s">
        <v>492</v>
      </c>
      <c r="B92" s="128">
        <v>0</v>
      </c>
      <c r="C92" s="129">
        <f t="shared" si="4"/>
        <v>0</v>
      </c>
      <c r="D92" s="130">
        <f t="shared" si="5"/>
        <v>0</v>
      </c>
      <c r="F92" s="199">
        <v>1</v>
      </c>
      <c r="G92" s="119" t="s">
        <v>135</v>
      </c>
      <c r="H92" s="114">
        <f t="shared" si="6"/>
        <v>0.04</v>
      </c>
      <c r="I92" s="120">
        <f t="shared" si="7"/>
        <v>0.06</v>
      </c>
      <c r="K92" s="198">
        <v>1</v>
      </c>
      <c r="L92" s="119" t="s">
        <v>135</v>
      </c>
      <c r="M92" s="183">
        <f t="shared" si="8"/>
        <v>25</v>
      </c>
      <c r="N92" s="184">
        <f t="shared" si="9"/>
        <v>16.670000000000002</v>
      </c>
    </row>
    <row r="93" spans="1:14">
      <c r="A93" s="329" t="s">
        <v>493</v>
      </c>
      <c r="B93" s="206">
        <v>0</v>
      </c>
      <c r="C93" s="263">
        <f t="shared" si="4"/>
        <v>0</v>
      </c>
      <c r="D93" s="264">
        <f t="shared" si="5"/>
        <v>0</v>
      </c>
      <c r="F93" s="215">
        <v>1</v>
      </c>
      <c r="G93" s="262" t="s">
        <v>136</v>
      </c>
      <c r="H93" s="287">
        <f t="shared" si="6"/>
        <v>0.04</v>
      </c>
      <c r="I93" s="288">
        <f t="shared" si="7"/>
        <v>0.06</v>
      </c>
      <c r="K93" s="223">
        <v>1</v>
      </c>
      <c r="L93" s="262" t="s">
        <v>136</v>
      </c>
      <c r="M93" s="265">
        <f t="shared" si="8"/>
        <v>25</v>
      </c>
      <c r="N93" s="266">
        <f t="shared" si="9"/>
        <v>16.670000000000002</v>
      </c>
    </row>
    <row r="94" spans="1:14">
      <c r="A94" s="330" t="s">
        <v>494</v>
      </c>
      <c r="B94" s="131">
        <v>0</v>
      </c>
      <c r="C94" s="258">
        <f t="shared" si="4"/>
        <v>0</v>
      </c>
      <c r="D94" s="259">
        <f t="shared" si="5"/>
        <v>0</v>
      </c>
      <c r="F94" s="254">
        <v>1</v>
      </c>
      <c r="G94" s="284" t="s">
        <v>139</v>
      </c>
      <c r="H94" s="285">
        <f t="shared" si="6"/>
        <v>1.7999999999999999E-2</v>
      </c>
      <c r="I94" s="286">
        <f t="shared" si="7"/>
        <v>2.7E-2</v>
      </c>
      <c r="K94" s="255">
        <v>1</v>
      </c>
      <c r="L94" s="284" t="s">
        <v>139</v>
      </c>
      <c r="M94" s="300">
        <f t="shared" si="8"/>
        <v>55</v>
      </c>
      <c r="N94" s="301">
        <f t="shared" si="9"/>
        <v>36.67</v>
      </c>
    </row>
    <row r="95" spans="1:14">
      <c r="A95" s="326" t="s">
        <v>495</v>
      </c>
      <c r="B95" s="131">
        <v>0</v>
      </c>
      <c r="C95" s="132">
        <f t="shared" si="4"/>
        <v>0</v>
      </c>
      <c r="D95" s="133">
        <f t="shared" si="5"/>
        <v>0</v>
      </c>
      <c r="F95" s="199">
        <v>1</v>
      </c>
      <c r="G95" s="121" t="s">
        <v>334</v>
      </c>
      <c r="H95" s="115">
        <f t="shared" si="6"/>
        <v>1.7999999999999999E-2</v>
      </c>
      <c r="I95" s="122">
        <f t="shared" si="7"/>
        <v>2.7E-2</v>
      </c>
      <c r="K95" s="198">
        <v>1</v>
      </c>
      <c r="L95" s="121" t="s">
        <v>334</v>
      </c>
      <c r="M95" s="182">
        <f t="shared" si="8"/>
        <v>55</v>
      </c>
      <c r="N95" s="185">
        <f t="shared" si="9"/>
        <v>36.67</v>
      </c>
    </row>
    <row r="96" spans="1:14">
      <c r="A96" s="330" t="s">
        <v>496</v>
      </c>
      <c r="B96" s="128">
        <v>0</v>
      </c>
      <c r="C96" s="132">
        <f t="shared" si="4"/>
        <v>0</v>
      </c>
      <c r="D96" s="133">
        <f t="shared" si="5"/>
        <v>0</v>
      </c>
      <c r="F96" s="199">
        <v>1</v>
      </c>
      <c r="G96" s="257" t="s">
        <v>576</v>
      </c>
      <c r="H96" s="260">
        <f t="shared" si="6"/>
        <v>1.7999999999999999E-2</v>
      </c>
      <c r="I96" s="261">
        <f t="shared" si="7"/>
        <v>2.7E-2</v>
      </c>
      <c r="K96" s="198">
        <v>1</v>
      </c>
      <c r="L96" s="121" t="s">
        <v>576</v>
      </c>
      <c r="M96" s="182">
        <f t="shared" si="8"/>
        <v>55</v>
      </c>
      <c r="N96" s="185">
        <f t="shared" si="9"/>
        <v>36.67</v>
      </c>
    </row>
    <row r="97" spans="1:14">
      <c r="A97" s="330" t="s">
        <v>579</v>
      </c>
      <c r="B97" s="128">
        <v>0</v>
      </c>
      <c r="C97" s="258">
        <f t="shared" si="4"/>
        <v>0</v>
      </c>
      <c r="D97" s="259">
        <f t="shared" si="5"/>
        <v>0</v>
      </c>
      <c r="F97" s="199">
        <v>1</v>
      </c>
      <c r="G97" s="257" t="s">
        <v>577</v>
      </c>
      <c r="H97" s="260">
        <f t="shared" si="6"/>
        <v>1.7999999999999999E-2</v>
      </c>
      <c r="I97" s="261">
        <f t="shared" si="7"/>
        <v>2.7E-2</v>
      </c>
      <c r="K97" s="198">
        <v>1</v>
      </c>
      <c r="L97" s="121" t="s">
        <v>577</v>
      </c>
      <c r="M97" s="182">
        <f t="shared" si="8"/>
        <v>55</v>
      </c>
      <c r="N97" s="185">
        <f t="shared" si="9"/>
        <v>36.67</v>
      </c>
    </row>
    <row r="98" spans="1:14">
      <c r="A98" s="330" t="s">
        <v>989</v>
      </c>
      <c r="B98" s="128">
        <v>0</v>
      </c>
      <c r="C98" s="258">
        <f t="shared" si="4"/>
        <v>0</v>
      </c>
      <c r="D98" s="259">
        <f t="shared" si="5"/>
        <v>0</v>
      </c>
      <c r="F98" s="199">
        <v>1</v>
      </c>
      <c r="G98" s="257" t="s">
        <v>953</v>
      </c>
      <c r="H98" s="260">
        <f t="shared" si="6"/>
        <v>1.7999999999999999E-2</v>
      </c>
      <c r="I98" s="261">
        <f t="shared" si="7"/>
        <v>2.7E-2</v>
      </c>
      <c r="K98" s="198">
        <v>1</v>
      </c>
      <c r="L98" s="121" t="s">
        <v>953</v>
      </c>
      <c r="M98" s="182">
        <f t="shared" si="8"/>
        <v>55</v>
      </c>
      <c r="N98" s="185">
        <f t="shared" si="9"/>
        <v>36.67</v>
      </c>
    </row>
    <row r="99" spans="1:14">
      <c r="A99" s="330" t="s">
        <v>996</v>
      </c>
      <c r="B99" s="128">
        <v>0</v>
      </c>
      <c r="C99" s="258">
        <f t="shared" si="4"/>
        <v>0</v>
      </c>
      <c r="D99" s="259">
        <f t="shared" si="5"/>
        <v>0</v>
      </c>
      <c r="F99" s="199">
        <v>1</v>
      </c>
      <c r="G99" s="257" t="s">
        <v>1002</v>
      </c>
      <c r="H99" s="260">
        <f t="shared" si="6"/>
        <v>1.7999999999999999E-2</v>
      </c>
      <c r="I99" s="261">
        <f t="shared" si="7"/>
        <v>2.7E-2</v>
      </c>
      <c r="K99" s="198">
        <v>1</v>
      </c>
      <c r="L99" s="121" t="s">
        <v>1002</v>
      </c>
      <c r="M99" s="182">
        <f t="shared" si="8"/>
        <v>55</v>
      </c>
      <c r="N99" s="185">
        <f t="shared" si="9"/>
        <v>36.67</v>
      </c>
    </row>
    <row r="100" spans="1:14">
      <c r="A100" s="338" t="s">
        <v>319</v>
      </c>
      <c r="B100" s="339">
        <v>0</v>
      </c>
      <c r="C100" s="340">
        <f t="shared" si="4"/>
        <v>0</v>
      </c>
      <c r="D100" s="341">
        <f t="shared" si="5"/>
        <v>0</v>
      </c>
      <c r="F100" s="254">
        <v>1</v>
      </c>
      <c r="G100" s="342" t="s">
        <v>324</v>
      </c>
      <c r="H100" s="343">
        <f t="shared" si="6"/>
        <v>0.1</v>
      </c>
      <c r="I100" s="344">
        <f t="shared" si="7"/>
        <v>0.15</v>
      </c>
      <c r="K100" s="255">
        <v>1</v>
      </c>
      <c r="L100" s="342" t="s">
        <v>159</v>
      </c>
      <c r="M100" s="345">
        <f t="shared" si="8"/>
        <v>10</v>
      </c>
      <c r="N100" s="346">
        <f t="shared" si="9"/>
        <v>6.67</v>
      </c>
    </row>
    <row r="101" spans="1:14">
      <c r="A101" s="324" t="s">
        <v>320</v>
      </c>
      <c r="B101" s="128">
        <v>0</v>
      </c>
      <c r="C101" s="129">
        <f t="shared" si="4"/>
        <v>0</v>
      </c>
      <c r="D101" s="130">
        <f t="shared" si="5"/>
        <v>0</v>
      </c>
      <c r="F101" s="199">
        <v>1</v>
      </c>
      <c r="G101" s="256" t="s">
        <v>325</v>
      </c>
      <c r="H101" s="269">
        <f t="shared" si="6"/>
        <v>0.1</v>
      </c>
      <c r="I101" s="270">
        <f t="shared" si="7"/>
        <v>0.15</v>
      </c>
      <c r="K101" s="198">
        <v>1</v>
      </c>
      <c r="L101" s="119" t="s">
        <v>160</v>
      </c>
      <c r="M101" s="183">
        <f t="shared" si="8"/>
        <v>10</v>
      </c>
      <c r="N101" s="184">
        <f t="shared" si="9"/>
        <v>6.67</v>
      </c>
    </row>
    <row r="102" spans="1:14">
      <c r="A102" s="324" t="s">
        <v>321</v>
      </c>
      <c r="B102" s="101">
        <v>0</v>
      </c>
      <c r="C102" s="129">
        <f t="shared" si="4"/>
        <v>0</v>
      </c>
      <c r="D102" s="130">
        <f t="shared" si="5"/>
        <v>0</v>
      </c>
      <c r="F102" s="199">
        <v>1</v>
      </c>
      <c r="G102" s="119" t="s">
        <v>161</v>
      </c>
      <c r="H102" s="114">
        <f t="shared" si="6"/>
        <v>0.1</v>
      </c>
      <c r="I102" s="120">
        <f t="shared" si="7"/>
        <v>0.15</v>
      </c>
      <c r="K102" s="198">
        <v>1</v>
      </c>
      <c r="L102" s="256" t="s">
        <v>161</v>
      </c>
      <c r="M102" s="292">
        <f t="shared" si="8"/>
        <v>10</v>
      </c>
      <c r="N102" s="293">
        <f t="shared" si="9"/>
        <v>6.67</v>
      </c>
    </row>
    <row r="103" spans="1:14">
      <c r="A103" s="328" t="s">
        <v>322</v>
      </c>
      <c r="B103" s="101">
        <v>0</v>
      </c>
      <c r="C103" s="267">
        <f t="shared" si="4"/>
        <v>0</v>
      </c>
      <c r="D103" s="268">
        <f t="shared" si="5"/>
        <v>0</v>
      </c>
      <c r="F103" s="199">
        <v>1</v>
      </c>
      <c r="G103" s="119" t="s">
        <v>162</v>
      </c>
      <c r="H103" s="114">
        <f t="shared" si="6"/>
        <v>0.1</v>
      </c>
      <c r="I103" s="120">
        <f t="shared" si="7"/>
        <v>0.15</v>
      </c>
      <c r="K103" s="198">
        <v>1</v>
      </c>
      <c r="L103" s="119" t="s">
        <v>162</v>
      </c>
      <c r="M103" s="183">
        <f t="shared" si="8"/>
        <v>10</v>
      </c>
      <c r="N103" s="184">
        <f t="shared" si="9"/>
        <v>6.67</v>
      </c>
    </row>
    <row r="104" spans="1:14" ht="15.75" thickBot="1">
      <c r="A104" s="324" t="s">
        <v>323</v>
      </c>
      <c r="B104" s="101">
        <v>0</v>
      </c>
      <c r="C104" s="129">
        <f t="shared" si="4"/>
        <v>0</v>
      </c>
      <c r="D104" s="130">
        <f t="shared" si="5"/>
        <v>0</v>
      </c>
      <c r="F104" s="212">
        <v>1</v>
      </c>
      <c r="G104" s="289" t="s">
        <v>168</v>
      </c>
      <c r="H104" s="290">
        <f t="shared" si="6"/>
        <v>0.1</v>
      </c>
      <c r="I104" s="291">
        <f t="shared" si="7"/>
        <v>0.15</v>
      </c>
      <c r="K104" s="218">
        <v>1</v>
      </c>
      <c r="L104" s="289" t="s">
        <v>168</v>
      </c>
      <c r="M104" s="294">
        <f t="shared" si="8"/>
        <v>10</v>
      </c>
      <c r="N104" s="295">
        <f t="shared" si="9"/>
        <v>6.67</v>
      </c>
    </row>
    <row r="105" spans="1:14">
      <c r="A105" s="331" t="s">
        <v>573</v>
      </c>
      <c r="B105" s="274">
        <v>0</v>
      </c>
      <c r="C105" s="278">
        <f>B105*J19</f>
        <v>0</v>
      </c>
      <c r="D105" s="279">
        <f>B105*K19</f>
        <v>0</v>
      </c>
      <c r="F105" s="199">
        <v>1</v>
      </c>
      <c r="G105" s="257" t="s">
        <v>197</v>
      </c>
      <c r="H105" s="260">
        <f>ROUND(F105/J19,2)</f>
        <v>3.53</v>
      </c>
      <c r="I105" s="261">
        <f>ROUND(F105/K19,2)</f>
        <v>9</v>
      </c>
      <c r="K105" s="198">
        <v>1</v>
      </c>
      <c r="L105" s="257" t="s">
        <v>197</v>
      </c>
      <c r="M105" s="298">
        <f>K105*J19</f>
        <v>0.28333333333333333</v>
      </c>
      <c r="N105" s="299">
        <f>K105*K19</f>
        <v>0.11111111111111112</v>
      </c>
    </row>
    <row r="106" spans="1:14">
      <c r="A106" s="327" t="s">
        <v>572</v>
      </c>
      <c r="B106" s="209">
        <v>0</v>
      </c>
      <c r="C106" s="272">
        <f>B106*M19</f>
        <v>0</v>
      </c>
      <c r="D106" s="273">
        <f>B106*N19</f>
        <v>0</v>
      </c>
      <c r="F106" s="215">
        <v>1</v>
      </c>
      <c r="G106" s="123" t="s">
        <v>198</v>
      </c>
      <c r="H106" s="124">
        <f>ROUND(F106/M19,2)</f>
        <v>2</v>
      </c>
      <c r="I106" s="125">
        <f>ROUND(F106/N19,2)</f>
        <v>3</v>
      </c>
      <c r="K106" s="223">
        <v>1</v>
      </c>
      <c r="L106" s="123" t="s">
        <v>198</v>
      </c>
      <c r="M106" s="186">
        <f>K106*M19</f>
        <v>0.5</v>
      </c>
      <c r="N106" s="187">
        <f>K106*N19</f>
        <v>0.33333333333333331</v>
      </c>
    </row>
    <row r="107" spans="1:14">
      <c r="A107" s="328" t="s">
        <v>571</v>
      </c>
      <c r="B107" s="101">
        <v>0</v>
      </c>
      <c r="C107" s="267">
        <f>B107*J20</f>
        <v>0</v>
      </c>
      <c r="D107" s="268">
        <f>B107*K20</f>
        <v>0</v>
      </c>
      <c r="F107" s="199">
        <v>1</v>
      </c>
      <c r="G107" s="119" t="s">
        <v>199</v>
      </c>
      <c r="H107" s="114">
        <f>ROUND(F107/J20,2)</f>
        <v>1.1299999999999999</v>
      </c>
      <c r="I107" s="120">
        <f>ROUND(F107/K20,2)</f>
        <v>2.89</v>
      </c>
      <c r="K107" s="198">
        <v>1</v>
      </c>
      <c r="L107" s="119" t="s">
        <v>199</v>
      </c>
      <c r="M107" s="183">
        <f>K107*J20</f>
        <v>0.8833333333333333</v>
      </c>
      <c r="N107" s="184">
        <f>K107*K20</f>
        <v>0.34640522875816998</v>
      </c>
    </row>
    <row r="108" spans="1:14">
      <c r="A108" s="324" t="s">
        <v>570</v>
      </c>
      <c r="B108" s="101">
        <v>0</v>
      </c>
      <c r="C108" s="129">
        <f>B108*M20</f>
        <v>0</v>
      </c>
      <c r="D108" s="130">
        <f>B108*N20</f>
        <v>0</v>
      </c>
      <c r="F108" s="215">
        <v>1</v>
      </c>
      <c r="G108" s="262" t="s">
        <v>200</v>
      </c>
      <c r="H108" s="287">
        <f>ROUND(F108/M20,2)</f>
        <v>1</v>
      </c>
      <c r="I108" s="288">
        <f>ROUND(F108/N20,2)</f>
        <v>1.5</v>
      </c>
      <c r="K108" s="223">
        <v>1</v>
      </c>
      <c r="L108" s="262" t="s">
        <v>200</v>
      </c>
      <c r="M108" s="265">
        <f>K108*M20</f>
        <v>1</v>
      </c>
      <c r="N108" s="266">
        <f>K108*N20</f>
        <v>0.66666666666666663</v>
      </c>
    </row>
    <row r="109" spans="1:14">
      <c r="A109" s="332" t="s">
        <v>569</v>
      </c>
      <c r="B109" s="275">
        <v>0</v>
      </c>
      <c r="C109" s="280">
        <f>B109*J21</f>
        <v>0</v>
      </c>
      <c r="D109" s="281">
        <f>B109*K21</f>
        <v>0</v>
      </c>
      <c r="F109" s="199">
        <v>1</v>
      </c>
      <c r="G109" s="257" t="s">
        <v>201</v>
      </c>
      <c r="H109" s="260">
        <f>ROUND(F109/J21,2)</f>
        <v>0.6</v>
      </c>
      <c r="I109" s="261">
        <f>ROUND(F109/K21,2)</f>
        <v>1.53</v>
      </c>
      <c r="K109" s="198">
        <v>1</v>
      </c>
      <c r="L109" s="257" t="s">
        <v>201</v>
      </c>
      <c r="M109" s="298">
        <f>K109*J21</f>
        <v>1.6666666666666667</v>
      </c>
      <c r="N109" s="299">
        <f>K109*K21</f>
        <v>0.65359477124183019</v>
      </c>
    </row>
    <row r="110" spans="1:14">
      <c r="A110" s="330" t="s">
        <v>568</v>
      </c>
      <c r="B110" s="101">
        <v>0</v>
      </c>
      <c r="C110" s="258">
        <f>B110*M21</f>
        <v>0</v>
      </c>
      <c r="D110" s="259">
        <f>B110*N21</f>
        <v>0</v>
      </c>
      <c r="F110" s="199">
        <v>1</v>
      </c>
      <c r="G110" s="121" t="s">
        <v>202</v>
      </c>
      <c r="H110" s="115">
        <f>ROUND(F110/M21,2)</f>
        <v>0.6</v>
      </c>
      <c r="I110" s="122">
        <f>ROUND(F110/N21,2)</f>
        <v>1.53</v>
      </c>
      <c r="K110" s="198">
        <v>1</v>
      </c>
      <c r="L110" s="121" t="s">
        <v>202</v>
      </c>
      <c r="M110" s="182">
        <f>K110*M21</f>
        <v>1.6666666666666667</v>
      </c>
      <c r="N110" s="185">
        <f>K110*N21</f>
        <v>0.65359477124183019</v>
      </c>
    </row>
    <row r="111" spans="1:14">
      <c r="A111" s="327" t="s">
        <v>567</v>
      </c>
      <c r="B111" s="134">
        <v>0</v>
      </c>
      <c r="C111" s="272">
        <f>B111*P21</f>
        <v>0</v>
      </c>
      <c r="D111" s="273">
        <f>B111*Q21</f>
        <v>0</v>
      </c>
      <c r="F111" s="215">
        <v>1</v>
      </c>
      <c r="G111" s="271" t="s">
        <v>203</v>
      </c>
      <c r="H111" s="282">
        <f>ROUND(F111/P21,2)</f>
        <v>0.67</v>
      </c>
      <c r="I111" s="283">
        <f>ROUND(F111/Q21,2)</f>
        <v>1</v>
      </c>
      <c r="K111" s="223">
        <v>1</v>
      </c>
      <c r="L111" s="271" t="s">
        <v>203</v>
      </c>
      <c r="M111" s="296">
        <f>K111*P21</f>
        <v>1.5</v>
      </c>
      <c r="N111" s="297">
        <f>K111*Q21</f>
        <v>1</v>
      </c>
    </row>
    <row r="112" spans="1:14">
      <c r="A112" s="328" t="s">
        <v>566</v>
      </c>
      <c r="B112" s="131">
        <v>0</v>
      </c>
      <c r="C112" s="267">
        <f>B112*J22</f>
        <v>0</v>
      </c>
      <c r="D112" s="268">
        <f>B112*K22</f>
        <v>0</v>
      </c>
      <c r="F112" s="199">
        <v>1</v>
      </c>
      <c r="G112" s="256" t="s">
        <v>204</v>
      </c>
      <c r="H112" s="269">
        <f>ROUND(F112/J22,2)</f>
        <v>0.2</v>
      </c>
      <c r="I112" s="270">
        <f>ROUND(F112/K22,2)</f>
        <v>0.51</v>
      </c>
      <c r="K112" s="198">
        <v>1</v>
      </c>
      <c r="L112" s="256" t="s">
        <v>204</v>
      </c>
      <c r="M112" s="292">
        <f>K112*J22</f>
        <v>5</v>
      </c>
      <c r="N112" s="293">
        <f>K112*K22</f>
        <v>1.9607843137254903</v>
      </c>
    </row>
    <row r="113" spans="1:14">
      <c r="A113" s="324" t="s">
        <v>565</v>
      </c>
      <c r="B113" s="128">
        <v>0</v>
      </c>
      <c r="C113" s="129">
        <f>B113*M22</f>
        <v>0</v>
      </c>
      <c r="D113" s="130">
        <f>B113*N22</f>
        <v>0</v>
      </c>
      <c r="F113" s="199">
        <v>1</v>
      </c>
      <c r="G113" s="119" t="s">
        <v>205</v>
      </c>
      <c r="H113" s="114">
        <f>ROUND(F113/M22,2)</f>
        <v>0.2</v>
      </c>
      <c r="I113" s="120">
        <f>ROUND(F113/N22,2)</f>
        <v>0.51</v>
      </c>
      <c r="K113" s="198">
        <v>1</v>
      </c>
      <c r="L113" s="119" t="s">
        <v>205</v>
      </c>
      <c r="M113" s="183">
        <f>K113*M22</f>
        <v>5</v>
      </c>
      <c r="N113" s="184">
        <f>K113*N22</f>
        <v>1.9607843137254903</v>
      </c>
    </row>
    <row r="114" spans="1:14">
      <c r="A114" s="324" t="s">
        <v>564</v>
      </c>
      <c r="B114" s="101">
        <v>0</v>
      </c>
      <c r="C114" s="129">
        <f>B114*P22</f>
        <v>0</v>
      </c>
      <c r="D114" s="130">
        <f>B114*Q22</f>
        <v>0</v>
      </c>
      <c r="F114" s="215">
        <v>1</v>
      </c>
      <c r="G114" s="262" t="s">
        <v>206</v>
      </c>
      <c r="H114" s="287">
        <f>ROUND(F114/P22,2)</f>
        <v>0.67</v>
      </c>
      <c r="I114" s="288">
        <f>ROUND(F114/Q22,2)</f>
        <v>1</v>
      </c>
      <c r="J114" t="s">
        <v>239</v>
      </c>
      <c r="K114" s="223">
        <v>1</v>
      </c>
      <c r="L114" s="262" t="s">
        <v>206</v>
      </c>
      <c r="M114" s="265">
        <f>K114*P22</f>
        <v>1.5</v>
      </c>
      <c r="N114" s="266">
        <f>K114*Q22</f>
        <v>1</v>
      </c>
    </row>
    <row r="115" spans="1:14">
      <c r="A115" s="332" t="s">
        <v>563</v>
      </c>
      <c r="B115" s="275">
        <v>0</v>
      </c>
      <c r="C115" s="280">
        <f>B115*J23</f>
        <v>0</v>
      </c>
      <c r="D115" s="281">
        <f>B115*K23</f>
        <v>0</v>
      </c>
      <c r="F115" s="199">
        <v>1</v>
      </c>
      <c r="G115" s="257" t="s">
        <v>207</v>
      </c>
      <c r="H115" s="260">
        <f>ROUND(F115/J23,2)</f>
        <v>0.1</v>
      </c>
      <c r="I115" s="261">
        <f>ROUND(F115/K23,2)</f>
        <v>0.26</v>
      </c>
      <c r="K115" s="198">
        <v>1</v>
      </c>
      <c r="L115" s="257" t="s">
        <v>207</v>
      </c>
      <c r="M115" s="298">
        <f>K115*J23</f>
        <v>9.6666666666666661</v>
      </c>
      <c r="N115" s="299">
        <f>K115*K23</f>
        <v>3.7908496732026147</v>
      </c>
    </row>
    <row r="116" spans="1:14">
      <c r="A116" s="330" t="s">
        <v>562</v>
      </c>
      <c r="B116" s="101">
        <v>0</v>
      </c>
      <c r="C116" s="258">
        <f>B116*M23</f>
        <v>0</v>
      </c>
      <c r="D116" s="259">
        <f>B116*N23</f>
        <v>0</v>
      </c>
      <c r="F116" s="199">
        <v>1</v>
      </c>
      <c r="G116" s="121" t="s">
        <v>208</v>
      </c>
      <c r="H116" s="115">
        <f>ROUND(F116/M23,2)</f>
        <v>0.1</v>
      </c>
      <c r="I116" s="122">
        <f>ROUND(F116/N23,2)</f>
        <v>0.26</v>
      </c>
      <c r="K116" s="198">
        <v>1</v>
      </c>
      <c r="L116" s="121" t="s">
        <v>208</v>
      </c>
      <c r="M116" s="182">
        <f>K116*M23</f>
        <v>9.6666666666666661</v>
      </c>
      <c r="N116" s="185">
        <f>K116*N23</f>
        <v>3.7908496732026147</v>
      </c>
    </row>
    <row r="117" spans="1:14">
      <c r="A117" s="327" t="s">
        <v>561</v>
      </c>
      <c r="B117" s="134">
        <v>0</v>
      </c>
      <c r="C117" s="272">
        <f>B117*P23</f>
        <v>0</v>
      </c>
      <c r="D117" s="273">
        <f>B117*Q23</f>
        <v>0</v>
      </c>
      <c r="F117" s="215">
        <v>1</v>
      </c>
      <c r="G117" s="271" t="s">
        <v>209</v>
      </c>
      <c r="H117" s="282">
        <f>ROUND(F117/P23,2)</f>
        <v>0.67</v>
      </c>
      <c r="I117" s="283">
        <f>ROUND(F117/Q23,2)</f>
        <v>1</v>
      </c>
      <c r="K117" s="223">
        <v>1</v>
      </c>
      <c r="L117" s="271" t="s">
        <v>209</v>
      </c>
      <c r="M117" s="296">
        <f>K117*P23</f>
        <v>1.5</v>
      </c>
      <c r="N117" s="297">
        <f>K117*Q23</f>
        <v>1</v>
      </c>
    </row>
    <row r="118" spans="1:14">
      <c r="A118" s="328" t="s">
        <v>560</v>
      </c>
      <c r="B118" s="131">
        <v>0</v>
      </c>
      <c r="C118" s="267">
        <f>B118*J24</f>
        <v>0</v>
      </c>
      <c r="D118" s="268">
        <f>B118*K24</f>
        <v>0</v>
      </c>
      <c r="F118" s="199">
        <v>1</v>
      </c>
      <c r="G118" s="256" t="s">
        <v>210</v>
      </c>
      <c r="H118" s="269">
        <f>ROUND(F118/J24,4)</f>
        <v>0.08</v>
      </c>
      <c r="I118" s="270">
        <f>ROUND(F118/K24,4)</f>
        <v>0.20399999999999999</v>
      </c>
      <c r="K118" s="198">
        <v>1</v>
      </c>
      <c r="L118" s="256" t="s">
        <v>210</v>
      </c>
      <c r="M118" s="292">
        <f>K118*J24</f>
        <v>12.5</v>
      </c>
      <c r="N118" s="293">
        <f>K118*K24</f>
        <v>4.9019607843137258</v>
      </c>
    </row>
    <row r="119" spans="1:14">
      <c r="A119" s="324" t="s">
        <v>559</v>
      </c>
      <c r="B119" s="128">
        <v>0</v>
      </c>
      <c r="C119" s="129">
        <f>B119*M24</f>
        <v>0</v>
      </c>
      <c r="D119" s="130">
        <f>B119*N24</f>
        <v>0</v>
      </c>
      <c r="F119" s="199">
        <v>1</v>
      </c>
      <c r="G119" s="119" t="s">
        <v>211</v>
      </c>
      <c r="H119" s="114">
        <f>ROUND(F119/M24,4)</f>
        <v>0.08</v>
      </c>
      <c r="I119" s="120">
        <f>ROUND(F119/N24,4)</f>
        <v>0.20399999999999999</v>
      </c>
      <c r="K119" s="198">
        <v>1</v>
      </c>
      <c r="L119" s="119" t="s">
        <v>211</v>
      </c>
      <c r="M119" s="183">
        <f>K119*M24</f>
        <v>12.5</v>
      </c>
      <c r="N119" s="184">
        <f>K119*N24</f>
        <v>4.9019607843137258</v>
      </c>
    </row>
    <row r="120" spans="1:14">
      <c r="A120" s="324" t="s">
        <v>558</v>
      </c>
      <c r="B120" s="101">
        <v>0</v>
      </c>
      <c r="C120" s="129">
        <f>B120*P24</f>
        <v>0</v>
      </c>
      <c r="D120" s="130">
        <f>B120*Q24</f>
        <v>0</v>
      </c>
      <c r="F120" s="199">
        <v>1</v>
      </c>
      <c r="G120" s="256" t="s">
        <v>212</v>
      </c>
      <c r="H120" s="269">
        <f>ROUND(F120/P24,4)</f>
        <v>0.08</v>
      </c>
      <c r="I120" s="270">
        <f>ROUND(F120/Q24,4)</f>
        <v>0.20399999999999999</v>
      </c>
      <c r="K120" s="198">
        <v>1</v>
      </c>
      <c r="L120" s="256" t="s">
        <v>212</v>
      </c>
      <c r="M120" s="292">
        <f>K120*P24</f>
        <v>12.5</v>
      </c>
      <c r="N120" s="293">
        <f>K120*Q24</f>
        <v>4.9019607843137258</v>
      </c>
    </row>
    <row r="121" spans="1:14">
      <c r="A121" s="324" t="s">
        <v>557</v>
      </c>
      <c r="B121" s="131">
        <v>0</v>
      </c>
      <c r="C121" s="129">
        <f>B121*S24</f>
        <v>0</v>
      </c>
      <c r="D121" s="130">
        <f>B121*T24</f>
        <v>0</v>
      </c>
      <c r="F121" s="199">
        <v>1</v>
      </c>
      <c r="G121" s="119" t="s">
        <v>213</v>
      </c>
      <c r="H121" s="114">
        <f>ROUND(F121/S24,4)</f>
        <v>0.22220000000000001</v>
      </c>
      <c r="I121" s="120">
        <f>ROUND(F121/T24,4)</f>
        <v>0.33329999999999999</v>
      </c>
      <c r="K121" s="198">
        <v>1</v>
      </c>
      <c r="L121" s="119" t="s">
        <v>213</v>
      </c>
      <c r="M121" s="183">
        <f>K121*S24</f>
        <v>4.5</v>
      </c>
      <c r="N121" s="184">
        <f>K121*T24</f>
        <v>3</v>
      </c>
    </row>
    <row r="122" spans="1:14">
      <c r="A122" s="328" t="s">
        <v>520</v>
      </c>
      <c r="B122" s="131">
        <v>0</v>
      </c>
      <c r="C122" s="267">
        <f>B122*V24</f>
        <v>0</v>
      </c>
      <c r="D122" s="268">
        <f>B122*W24</f>
        <v>0</v>
      </c>
      <c r="F122" s="199">
        <v>1</v>
      </c>
      <c r="G122" s="256" t="s">
        <v>327</v>
      </c>
      <c r="H122" s="269">
        <f>ROUND(F122/V24,4)</f>
        <v>0.18179999999999999</v>
      </c>
      <c r="I122" s="270">
        <f>ROUND(F122/W24,4)</f>
        <v>0.2727</v>
      </c>
      <c r="K122" s="198">
        <v>1</v>
      </c>
      <c r="L122" s="256" t="s">
        <v>327</v>
      </c>
      <c r="M122" s="292">
        <f>K122*V24</f>
        <v>5.5</v>
      </c>
      <c r="N122" s="293">
        <f>K122*W24</f>
        <v>3.6666666666666665</v>
      </c>
    </row>
    <row r="123" spans="1:14">
      <c r="A123" s="333" t="s">
        <v>521</v>
      </c>
      <c r="B123" s="134">
        <v>0</v>
      </c>
      <c r="C123" s="207">
        <f>B123*Y24</f>
        <v>0</v>
      </c>
      <c r="D123" s="208">
        <f>B123*Z24</f>
        <v>0</v>
      </c>
      <c r="F123" s="215">
        <v>1</v>
      </c>
      <c r="G123" s="205" t="s">
        <v>343</v>
      </c>
      <c r="H123" s="216">
        <f>ROUND(F123/Y24,4)</f>
        <v>0.15379999999999999</v>
      </c>
      <c r="I123" s="217">
        <f>ROUND(F123/Z24,4)</f>
        <v>0.23080000000000001</v>
      </c>
      <c r="K123" s="223">
        <v>1</v>
      </c>
      <c r="L123" s="205" t="s">
        <v>343</v>
      </c>
      <c r="M123" s="224">
        <f>K123*Y24</f>
        <v>6.5</v>
      </c>
      <c r="N123" s="225">
        <f>K123*Z24</f>
        <v>4.333333333333333</v>
      </c>
    </row>
    <row r="124" spans="1:14">
      <c r="A124" s="330" t="s">
        <v>556</v>
      </c>
      <c r="B124" s="101">
        <v>0</v>
      </c>
      <c r="C124" s="258">
        <f>B124*J25</f>
        <v>0</v>
      </c>
      <c r="D124" s="259">
        <f>B124*K25</f>
        <v>0</v>
      </c>
      <c r="F124" s="199">
        <v>1</v>
      </c>
      <c r="G124" s="121" t="s">
        <v>214</v>
      </c>
      <c r="H124" s="115">
        <f>ROUND(F124/J25,4)</f>
        <v>7.4999999999999997E-2</v>
      </c>
      <c r="I124" s="122">
        <f>ROUND(F124/K25,4)</f>
        <v>0.1913</v>
      </c>
      <c r="K124" s="198">
        <v>1</v>
      </c>
      <c r="L124" s="121" t="s">
        <v>214</v>
      </c>
      <c r="M124" s="182">
        <f>K124*J25</f>
        <v>13.333333333333334</v>
      </c>
      <c r="N124" s="185">
        <f>K124*K25</f>
        <v>5.2287581699346415</v>
      </c>
    </row>
    <row r="125" spans="1:14">
      <c r="A125" s="326" t="s">
        <v>555</v>
      </c>
      <c r="B125" s="101">
        <v>0</v>
      </c>
      <c r="C125" s="132">
        <f>B125*M25</f>
        <v>0</v>
      </c>
      <c r="D125" s="133">
        <f>B125*N25</f>
        <v>0</v>
      </c>
      <c r="F125" s="199">
        <v>1</v>
      </c>
      <c r="G125" s="257" t="s">
        <v>215</v>
      </c>
      <c r="H125" s="260">
        <f>ROUND(F125/M25,4)</f>
        <v>7.4999999999999997E-2</v>
      </c>
      <c r="I125" s="261">
        <f>ROUND(F125/N25,4)</f>
        <v>0.1913</v>
      </c>
      <c r="K125" s="198">
        <v>1</v>
      </c>
      <c r="L125" s="257" t="s">
        <v>215</v>
      </c>
      <c r="M125" s="298">
        <f>K125*M25</f>
        <v>13.333333333333334</v>
      </c>
      <c r="N125" s="299">
        <f>K125*N25</f>
        <v>5.2287581699346415</v>
      </c>
    </row>
    <row r="126" spans="1:14">
      <c r="A126" s="330" t="s">
        <v>554</v>
      </c>
      <c r="B126" s="101">
        <v>0</v>
      </c>
      <c r="C126" s="258">
        <f>B126*P25</f>
        <v>0</v>
      </c>
      <c r="D126" s="259">
        <f>B126*Q25</f>
        <v>0</v>
      </c>
      <c r="F126" s="199">
        <v>1</v>
      </c>
      <c r="G126" s="121" t="s">
        <v>216</v>
      </c>
      <c r="H126" s="115">
        <f>ROUND(F126/P25,4)</f>
        <v>7.4999999999999997E-2</v>
      </c>
      <c r="I126" s="122">
        <f>ROUND(F126/Q25,4)</f>
        <v>0.1913</v>
      </c>
      <c r="K126" s="198">
        <v>1</v>
      </c>
      <c r="L126" s="121" t="s">
        <v>216</v>
      </c>
      <c r="M126" s="182">
        <f>K126*P25</f>
        <v>13.333333333333334</v>
      </c>
      <c r="N126" s="185">
        <f>K126*Q25</f>
        <v>5.2287581699346415</v>
      </c>
    </row>
    <row r="127" spans="1:14">
      <c r="A127" s="334" t="s">
        <v>553</v>
      </c>
      <c r="B127" s="209">
        <v>0</v>
      </c>
      <c r="C127" s="135">
        <f>B127*S25</f>
        <v>0</v>
      </c>
      <c r="D127" s="136">
        <f>B127*T25</f>
        <v>0</v>
      </c>
      <c r="F127" s="215">
        <v>1</v>
      </c>
      <c r="G127" s="271" t="s">
        <v>217</v>
      </c>
      <c r="H127" s="282">
        <f>ROUND(F127/S25,4)</f>
        <v>0.22220000000000001</v>
      </c>
      <c r="I127" s="283">
        <f>ROUND(F127/T25,4)</f>
        <v>0.33329999999999999</v>
      </c>
      <c r="K127" s="223">
        <v>1</v>
      </c>
      <c r="L127" s="271" t="s">
        <v>217</v>
      </c>
      <c r="M127" s="296">
        <f>K127*S25</f>
        <v>4.5</v>
      </c>
      <c r="N127" s="297">
        <f>K127*T25</f>
        <v>3</v>
      </c>
    </row>
    <row r="128" spans="1:14">
      <c r="A128" s="328" t="s">
        <v>552</v>
      </c>
      <c r="B128" s="131">
        <v>0</v>
      </c>
      <c r="C128" s="267">
        <f>B128*J26</f>
        <v>0</v>
      </c>
      <c r="D128" s="268">
        <f>B128*K26</f>
        <v>0</v>
      </c>
      <c r="F128" s="199">
        <v>1</v>
      </c>
      <c r="G128" s="256" t="s">
        <v>218</v>
      </c>
      <c r="H128" s="269">
        <f>ROUND(F128/J26,4)</f>
        <v>7.0599999999999996E-2</v>
      </c>
      <c r="I128" s="270">
        <f>ROUND(F128/K26,4)</f>
        <v>0.18</v>
      </c>
      <c r="K128" s="198">
        <v>1</v>
      </c>
      <c r="L128" s="256" t="s">
        <v>218</v>
      </c>
      <c r="M128" s="292">
        <f>K128*J26</f>
        <v>14.166666666666666</v>
      </c>
      <c r="N128" s="293">
        <f>K128*K26</f>
        <v>5.5555555555555562</v>
      </c>
    </row>
    <row r="129" spans="1:14">
      <c r="A129" s="324" t="s">
        <v>551</v>
      </c>
      <c r="B129" s="128">
        <v>0</v>
      </c>
      <c r="C129" s="129">
        <f>B129*M26</f>
        <v>0</v>
      </c>
      <c r="D129" s="130">
        <f>B129*N26</f>
        <v>0</v>
      </c>
      <c r="F129" s="199">
        <v>1</v>
      </c>
      <c r="G129" s="119" t="s">
        <v>219</v>
      </c>
      <c r="H129" s="114">
        <f>ROUND(F129/M26,4)</f>
        <v>7.0599999999999996E-2</v>
      </c>
      <c r="I129" s="120">
        <f>ROUND(F129/N26,4)</f>
        <v>0.18</v>
      </c>
      <c r="K129" s="198">
        <v>1</v>
      </c>
      <c r="L129" s="119" t="s">
        <v>219</v>
      </c>
      <c r="M129" s="183">
        <f>K129*M26</f>
        <v>14.166666666666666</v>
      </c>
      <c r="N129" s="184">
        <f>K129*N26</f>
        <v>5.5555555555555562</v>
      </c>
    </row>
    <row r="130" spans="1:14">
      <c r="A130" s="324" t="s">
        <v>550</v>
      </c>
      <c r="B130" s="101">
        <v>0</v>
      </c>
      <c r="C130" s="129">
        <f>B130*P26</f>
        <v>0</v>
      </c>
      <c r="D130" s="130">
        <f>B130*Q26</f>
        <v>0</v>
      </c>
      <c r="F130" s="199">
        <v>1</v>
      </c>
      <c r="G130" s="256" t="s">
        <v>220</v>
      </c>
      <c r="H130" s="269">
        <f>ROUND(F130/P26,4)</f>
        <v>7.0599999999999996E-2</v>
      </c>
      <c r="I130" s="270">
        <f>ROUND(F130/Q26,4)</f>
        <v>0.18</v>
      </c>
      <c r="K130" s="198">
        <v>1</v>
      </c>
      <c r="L130" s="256" t="s">
        <v>220</v>
      </c>
      <c r="M130" s="292">
        <f>K130*P26</f>
        <v>14.166666666666666</v>
      </c>
      <c r="N130" s="293">
        <f>K130*Q26</f>
        <v>5.5555555555555562</v>
      </c>
    </row>
    <row r="131" spans="1:14">
      <c r="A131" s="333" t="s">
        <v>549</v>
      </c>
      <c r="B131" s="134">
        <v>0</v>
      </c>
      <c r="C131" s="207">
        <f>B131*S26</f>
        <v>0</v>
      </c>
      <c r="D131" s="208">
        <f>B131*T26</f>
        <v>0</v>
      </c>
      <c r="F131" s="215">
        <v>1</v>
      </c>
      <c r="G131" s="205" t="s">
        <v>221</v>
      </c>
      <c r="H131" s="216">
        <f>ROUND(F131/S26,4)</f>
        <v>0.22220000000000001</v>
      </c>
      <c r="I131" s="217">
        <f>ROUND(F131/T26,4)</f>
        <v>0.33329999999999999</v>
      </c>
      <c r="K131" s="223">
        <v>1</v>
      </c>
      <c r="L131" s="205" t="s">
        <v>221</v>
      </c>
      <c r="M131" s="224">
        <f>K131*S26</f>
        <v>4.5</v>
      </c>
      <c r="N131" s="225">
        <f>K131*T26</f>
        <v>3</v>
      </c>
    </row>
    <row r="132" spans="1:14">
      <c r="A132" s="330" t="s">
        <v>548</v>
      </c>
      <c r="B132" s="101">
        <v>0</v>
      </c>
      <c r="C132" s="258">
        <f>B132*J27</f>
        <v>0</v>
      </c>
      <c r="D132" s="259">
        <f>B132*K27</f>
        <v>0</v>
      </c>
      <c r="F132" s="199">
        <v>1</v>
      </c>
      <c r="G132" s="121" t="s">
        <v>222</v>
      </c>
      <c r="H132" s="115">
        <f>ROUND(F132/J27,4)</f>
        <v>6.3200000000000006E-2</v>
      </c>
      <c r="I132" s="122">
        <f>ROUND(F132/K27,4)</f>
        <v>0.16109999999999999</v>
      </c>
      <c r="K132" s="198">
        <v>1</v>
      </c>
      <c r="L132" s="121" t="s">
        <v>222</v>
      </c>
      <c r="M132" s="182">
        <f>K132*J27</f>
        <v>15.833333333333334</v>
      </c>
      <c r="N132" s="185">
        <f>K132*K27</f>
        <v>6.2091503267973867</v>
      </c>
    </row>
    <row r="133" spans="1:14">
      <c r="A133" s="326" t="s">
        <v>547</v>
      </c>
      <c r="B133" s="101">
        <v>0</v>
      </c>
      <c r="C133" s="132">
        <f>B133*M27</f>
        <v>0</v>
      </c>
      <c r="D133" s="133">
        <f>B133*N27</f>
        <v>0</v>
      </c>
      <c r="F133" s="199">
        <v>1</v>
      </c>
      <c r="G133" s="257" t="s">
        <v>223</v>
      </c>
      <c r="H133" s="260">
        <f>ROUND(F133/M27,4)</f>
        <v>6.3200000000000006E-2</v>
      </c>
      <c r="I133" s="261">
        <f>ROUND(F133/N27,4)</f>
        <v>0.16109999999999999</v>
      </c>
      <c r="K133" s="198">
        <v>1</v>
      </c>
      <c r="L133" s="257" t="s">
        <v>223</v>
      </c>
      <c r="M133" s="298">
        <f>K133*M27</f>
        <v>15.833333333333334</v>
      </c>
      <c r="N133" s="299">
        <f>K133*N27</f>
        <v>6.2091503267973867</v>
      </c>
    </row>
    <row r="134" spans="1:14">
      <c r="A134" s="330" t="s">
        <v>546</v>
      </c>
      <c r="B134" s="101">
        <v>0</v>
      </c>
      <c r="C134" s="258">
        <f>B134*P27</f>
        <v>0</v>
      </c>
      <c r="D134" s="259">
        <f>B134*Q27</f>
        <v>0</v>
      </c>
      <c r="F134" s="199">
        <v>1</v>
      </c>
      <c r="G134" s="121" t="s">
        <v>224</v>
      </c>
      <c r="H134" s="115">
        <f>ROUND(F134/P27,4)</f>
        <v>6.3200000000000006E-2</v>
      </c>
      <c r="I134" s="122">
        <f>ROUND(F134/Q27,4)</f>
        <v>0.16109999999999999</v>
      </c>
      <c r="K134" s="198">
        <v>1</v>
      </c>
      <c r="L134" s="121" t="s">
        <v>224</v>
      </c>
      <c r="M134" s="182">
        <f>K134*P27</f>
        <v>15.833333333333334</v>
      </c>
      <c r="N134" s="185">
        <f>K134*Q27</f>
        <v>6.2091503267973867</v>
      </c>
    </row>
    <row r="135" spans="1:14">
      <c r="A135" s="326" t="s">
        <v>545</v>
      </c>
      <c r="B135" s="101">
        <v>0</v>
      </c>
      <c r="C135" s="132">
        <f>B135*S27</f>
        <v>0</v>
      </c>
      <c r="D135" s="133">
        <f>B135*T27</f>
        <v>0</v>
      </c>
      <c r="F135" s="199">
        <v>1</v>
      </c>
      <c r="G135" s="257" t="s">
        <v>225</v>
      </c>
      <c r="H135" s="260">
        <f>ROUND(F135/S27,4)</f>
        <v>0.22220000000000001</v>
      </c>
      <c r="I135" s="261">
        <f>ROUND(F135/T27,4)</f>
        <v>0.33329999999999999</v>
      </c>
      <c r="K135" s="198">
        <v>1</v>
      </c>
      <c r="L135" s="257" t="s">
        <v>225</v>
      </c>
      <c r="M135" s="298">
        <f>K135*S27</f>
        <v>4.5</v>
      </c>
      <c r="N135" s="299">
        <f>K135*T27</f>
        <v>3</v>
      </c>
    </row>
    <row r="136" spans="1:14">
      <c r="A136" s="334" t="s">
        <v>522</v>
      </c>
      <c r="B136" s="209">
        <v>0</v>
      </c>
      <c r="C136" s="135">
        <f>B136*V27</f>
        <v>0</v>
      </c>
      <c r="D136" s="136">
        <f>B136*W27</f>
        <v>0</v>
      </c>
      <c r="F136" s="215">
        <v>1</v>
      </c>
      <c r="G136" s="123" t="s">
        <v>344</v>
      </c>
      <c r="H136" s="124">
        <f>ROUND(F136/V27,4)</f>
        <v>0.18179999999999999</v>
      </c>
      <c r="I136" s="125">
        <f>ROUND(F136/W27,4)</f>
        <v>0.2727</v>
      </c>
      <c r="K136" s="223">
        <v>1</v>
      </c>
      <c r="L136" s="123" t="s">
        <v>344</v>
      </c>
      <c r="M136" s="186">
        <f>K136*V27</f>
        <v>5.5</v>
      </c>
      <c r="N136" s="187">
        <f>K136*W27</f>
        <v>3.6666666666666665</v>
      </c>
    </row>
    <row r="137" spans="1:14">
      <c r="A137" s="328" t="s">
        <v>544</v>
      </c>
      <c r="B137" s="101">
        <v>0</v>
      </c>
      <c r="C137" s="267">
        <f>B137*J28</f>
        <v>0</v>
      </c>
      <c r="D137" s="268">
        <f>B137*K28</f>
        <v>0</v>
      </c>
      <c r="F137" s="199">
        <v>1</v>
      </c>
      <c r="G137" s="119" t="s">
        <v>226</v>
      </c>
      <c r="H137" s="114">
        <f>ROUND(F137/J28,4)</f>
        <v>4.4400000000000002E-2</v>
      </c>
      <c r="I137" s="120">
        <f>ROUND(F137/K28,4)</f>
        <v>0.1133</v>
      </c>
      <c r="K137" s="198">
        <v>1</v>
      </c>
      <c r="L137" s="119" t="s">
        <v>226</v>
      </c>
      <c r="M137" s="183">
        <f>K137*J28</f>
        <v>22.5</v>
      </c>
      <c r="N137" s="184">
        <f>K137*K28</f>
        <v>8.8235294117647065</v>
      </c>
    </row>
    <row r="138" spans="1:14">
      <c r="A138" s="324" t="s">
        <v>543</v>
      </c>
      <c r="B138" s="101">
        <v>0</v>
      </c>
      <c r="C138" s="129">
        <f>B138*M28</f>
        <v>0</v>
      </c>
      <c r="D138" s="130">
        <f>B138*N28</f>
        <v>0</v>
      </c>
      <c r="F138" s="199">
        <v>1</v>
      </c>
      <c r="G138" s="256" t="s">
        <v>227</v>
      </c>
      <c r="H138" s="269">
        <f>ROUND(F138/M28,4)</f>
        <v>4.4400000000000002E-2</v>
      </c>
      <c r="I138" s="270">
        <f>ROUND(F138/N28,4)</f>
        <v>0.1133</v>
      </c>
      <c r="K138" s="198">
        <v>1</v>
      </c>
      <c r="L138" s="256" t="s">
        <v>227</v>
      </c>
      <c r="M138" s="292">
        <f>K138*M28</f>
        <v>22.5</v>
      </c>
      <c r="N138" s="293">
        <f>K138*N28</f>
        <v>8.8235294117647065</v>
      </c>
    </row>
    <row r="139" spans="1:14">
      <c r="A139" s="328" t="s">
        <v>542</v>
      </c>
      <c r="B139" s="101">
        <v>0</v>
      </c>
      <c r="C139" s="267">
        <f>B139*P28</f>
        <v>0</v>
      </c>
      <c r="D139" s="268">
        <f>B139*Q28</f>
        <v>0</v>
      </c>
      <c r="F139" s="199">
        <v>1</v>
      </c>
      <c r="G139" s="119" t="s">
        <v>228</v>
      </c>
      <c r="H139" s="114">
        <f>ROUND(F139/P28,4)</f>
        <v>4.4400000000000002E-2</v>
      </c>
      <c r="I139" s="120">
        <f>ROUND(F139/Q28,4)</f>
        <v>0.1133</v>
      </c>
      <c r="K139" s="198">
        <v>1</v>
      </c>
      <c r="L139" s="119" t="s">
        <v>228</v>
      </c>
      <c r="M139" s="183">
        <f>K139*P28</f>
        <v>22.5</v>
      </c>
      <c r="N139" s="184">
        <f>K139*Q28</f>
        <v>8.8235294117647065</v>
      </c>
    </row>
    <row r="140" spans="1:14">
      <c r="A140" s="324" t="s">
        <v>541</v>
      </c>
      <c r="B140" s="101">
        <v>0</v>
      </c>
      <c r="C140" s="129">
        <f>B140*S28</f>
        <v>0</v>
      </c>
      <c r="D140" s="130">
        <f>B140*T28</f>
        <v>0</v>
      </c>
      <c r="F140" s="199">
        <v>1</v>
      </c>
      <c r="G140" s="256" t="s">
        <v>229</v>
      </c>
      <c r="H140" s="269">
        <f>ROUND(F140/S28,4)</f>
        <v>0.22220000000000001</v>
      </c>
      <c r="I140" s="270">
        <f>ROUND(F140/T28,4)</f>
        <v>0.33329999999999999</v>
      </c>
      <c r="K140" s="198">
        <v>1</v>
      </c>
      <c r="L140" s="256" t="s">
        <v>229</v>
      </c>
      <c r="M140" s="292">
        <f>K140*S28</f>
        <v>4.5</v>
      </c>
      <c r="N140" s="293">
        <f>K140*T28</f>
        <v>3</v>
      </c>
    </row>
    <row r="141" spans="1:14">
      <c r="A141" s="333" t="s">
        <v>523</v>
      </c>
      <c r="B141" s="134">
        <v>0</v>
      </c>
      <c r="C141" s="207">
        <f>B141*V28</f>
        <v>0</v>
      </c>
      <c r="D141" s="208">
        <f>B141*W28</f>
        <v>0</v>
      </c>
      <c r="F141" s="215">
        <v>1</v>
      </c>
      <c r="G141" s="205" t="s">
        <v>345</v>
      </c>
      <c r="H141" s="216">
        <f>ROUND(F141/V28,4)</f>
        <v>0.18179999999999999</v>
      </c>
      <c r="I141" s="217">
        <f>ROUND(F141/W28,4)</f>
        <v>0.2727</v>
      </c>
      <c r="K141" s="223">
        <v>1</v>
      </c>
      <c r="L141" s="205" t="s">
        <v>345</v>
      </c>
      <c r="M141" s="224">
        <f>K141*V28</f>
        <v>5.5</v>
      </c>
      <c r="N141" s="225">
        <f>K141*W28</f>
        <v>3.6666666666666665</v>
      </c>
    </row>
    <row r="142" spans="1:14">
      <c r="A142" s="330" t="s">
        <v>540</v>
      </c>
      <c r="B142" s="101">
        <v>0</v>
      </c>
      <c r="C142" s="258">
        <f>B142*J29</f>
        <v>0</v>
      </c>
      <c r="D142" s="259">
        <f>B142*K29</f>
        <v>0</v>
      </c>
      <c r="F142" s="199">
        <v>1</v>
      </c>
      <c r="G142" s="121" t="s">
        <v>230</v>
      </c>
      <c r="H142" s="115">
        <f>ROUND(F142/J29,4)</f>
        <v>3.8699999999999998E-2</v>
      </c>
      <c r="I142" s="122">
        <f>ROUND(F142/K29,4)</f>
        <v>9.8699999999999996E-2</v>
      </c>
      <c r="K142" s="198">
        <v>1</v>
      </c>
      <c r="L142" s="121" t="s">
        <v>230</v>
      </c>
      <c r="M142" s="182">
        <f>K142*J29</f>
        <v>25.833333333333332</v>
      </c>
      <c r="N142" s="185">
        <f>K142*K29</f>
        <v>10.130718954248367</v>
      </c>
    </row>
    <row r="143" spans="1:14">
      <c r="A143" s="326" t="s">
        <v>539</v>
      </c>
      <c r="B143" s="101">
        <v>0</v>
      </c>
      <c r="C143" s="132">
        <f>B143*M29</f>
        <v>0</v>
      </c>
      <c r="D143" s="133">
        <f>B143*N29</f>
        <v>0</v>
      </c>
      <c r="F143" s="199">
        <v>1</v>
      </c>
      <c r="G143" s="257" t="s">
        <v>231</v>
      </c>
      <c r="H143" s="260">
        <f>ROUND(F143/M29,4)</f>
        <v>3.8699999999999998E-2</v>
      </c>
      <c r="I143" s="261">
        <f>ROUND(F143/N29,4)</f>
        <v>9.8699999999999996E-2</v>
      </c>
      <c r="K143" s="198">
        <v>1</v>
      </c>
      <c r="L143" s="257" t="s">
        <v>231</v>
      </c>
      <c r="M143" s="298">
        <f>K143*M29</f>
        <v>25.833333333333332</v>
      </c>
      <c r="N143" s="299">
        <f>K143*N29</f>
        <v>10.130718954248367</v>
      </c>
    </row>
    <row r="144" spans="1:14">
      <c r="A144" s="330" t="s">
        <v>538</v>
      </c>
      <c r="B144" s="101">
        <v>0</v>
      </c>
      <c r="C144" s="258">
        <f>B144*P29</f>
        <v>0</v>
      </c>
      <c r="D144" s="259">
        <f>B144*Q29</f>
        <v>0</v>
      </c>
      <c r="F144" s="199">
        <v>1</v>
      </c>
      <c r="G144" s="121" t="s">
        <v>232</v>
      </c>
      <c r="H144" s="115">
        <f>ROUND(F144/P29,4)</f>
        <v>3.8699999999999998E-2</v>
      </c>
      <c r="I144" s="122">
        <f>ROUND(F144/Q29,4)</f>
        <v>9.8699999999999996E-2</v>
      </c>
      <c r="K144" s="198">
        <v>1</v>
      </c>
      <c r="L144" s="121" t="s">
        <v>232</v>
      </c>
      <c r="M144" s="182">
        <f>K144*P29</f>
        <v>25.833333333333332</v>
      </c>
      <c r="N144" s="185">
        <f>K144*Q29</f>
        <v>10.130718954248367</v>
      </c>
    </row>
    <row r="145" spans="1:14">
      <c r="A145" s="327" t="s">
        <v>537</v>
      </c>
      <c r="B145" s="134">
        <v>0</v>
      </c>
      <c r="C145" s="272">
        <f>B145*S29</f>
        <v>0</v>
      </c>
      <c r="D145" s="273">
        <f>B145*T29</f>
        <v>0</v>
      </c>
      <c r="F145" s="215">
        <v>1</v>
      </c>
      <c r="G145" s="271" t="s">
        <v>233</v>
      </c>
      <c r="H145" s="282">
        <f>ROUND(F145/S29,4)</f>
        <v>0.22220000000000001</v>
      </c>
      <c r="I145" s="283">
        <f>ROUND(F145/T29,4)</f>
        <v>0.33329999999999999</v>
      </c>
      <c r="K145" s="223">
        <v>1</v>
      </c>
      <c r="L145" s="271" t="s">
        <v>233</v>
      </c>
      <c r="M145" s="296">
        <f>K145*S29</f>
        <v>4.5</v>
      </c>
      <c r="N145" s="297">
        <f>K145*T29</f>
        <v>3</v>
      </c>
    </row>
    <row r="146" spans="1:14">
      <c r="A146" s="324" t="s">
        <v>536</v>
      </c>
      <c r="B146" s="101">
        <v>0</v>
      </c>
      <c r="C146" s="129">
        <f>B146*J30</f>
        <v>0</v>
      </c>
      <c r="D146" s="130">
        <f>B146*K30</f>
        <v>0</v>
      </c>
      <c r="F146" s="199">
        <v>1</v>
      </c>
      <c r="G146" s="256" t="s">
        <v>234</v>
      </c>
      <c r="H146" s="269">
        <f>ROUND(F146/J30,4)</f>
        <v>0.02</v>
      </c>
      <c r="I146" s="270">
        <f>ROUND(F146/K30,4)</f>
        <v>5.0999999999999997E-2</v>
      </c>
      <c r="K146" s="198">
        <v>1</v>
      </c>
      <c r="L146" s="256" t="s">
        <v>234</v>
      </c>
      <c r="M146" s="292">
        <f>K146*J30</f>
        <v>50</v>
      </c>
      <c r="N146" s="293">
        <f>K146*K30</f>
        <v>19.607843137254903</v>
      </c>
    </row>
    <row r="147" spans="1:14">
      <c r="A147" s="328" t="s">
        <v>535</v>
      </c>
      <c r="B147" s="101">
        <v>0</v>
      </c>
      <c r="C147" s="267">
        <f>B147*M30</f>
        <v>0</v>
      </c>
      <c r="D147" s="268">
        <f>B147*N30</f>
        <v>0</v>
      </c>
      <c r="F147" s="199">
        <v>1</v>
      </c>
      <c r="G147" s="119" t="s">
        <v>235</v>
      </c>
      <c r="H147" s="114">
        <f>ROUND(F147/M30,4)</f>
        <v>0.02</v>
      </c>
      <c r="I147" s="120">
        <f>ROUND(F147/N30,4)</f>
        <v>5.0999999999999997E-2</v>
      </c>
      <c r="K147" s="198">
        <v>1</v>
      </c>
      <c r="L147" s="119" t="s">
        <v>235</v>
      </c>
      <c r="M147" s="183">
        <f>K147*M30</f>
        <v>50</v>
      </c>
      <c r="N147" s="184">
        <f>K147*N30</f>
        <v>19.607843137254903</v>
      </c>
    </row>
    <row r="148" spans="1:14">
      <c r="A148" s="324" t="s">
        <v>534</v>
      </c>
      <c r="B148" s="101">
        <v>0</v>
      </c>
      <c r="C148" s="129">
        <f>B148*P30</f>
        <v>0</v>
      </c>
      <c r="D148" s="130">
        <f>B148*Q30</f>
        <v>0</v>
      </c>
      <c r="F148" s="199">
        <v>1</v>
      </c>
      <c r="G148" s="256" t="s">
        <v>236</v>
      </c>
      <c r="H148" s="269">
        <f>ROUND(F148/P30,4)</f>
        <v>0.02</v>
      </c>
      <c r="I148" s="270">
        <f>ROUND(F148/Q30,4)</f>
        <v>5.0999999999999997E-2</v>
      </c>
      <c r="K148" s="198">
        <v>1</v>
      </c>
      <c r="L148" s="256" t="s">
        <v>236</v>
      </c>
      <c r="M148" s="292">
        <f>K148*P30</f>
        <v>50</v>
      </c>
      <c r="N148" s="293">
        <f>K148*Q30</f>
        <v>19.607843137254903</v>
      </c>
    </row>
    <row r="149" spans="1:14">
      <c r="A149" s="328" t="s">
        <v>533</v>
      </c>
      <c r="B149" s="101">
        <v>0</v>
      </c>
      <c r="C149" s="267">
        <f>B149*S30</f>
        <v>0</v>
      </c>
      <c r="D149" s="268">
        <f>B149*T30</f>
        <v>0</v>
      </c>
      <c r="F149" s="199">
        <v>1</v>
      </c>
      <c r="G149" s="119" t="s">
        <v>237</v>
      </c>
      <c r="H149" s="114">
        <f>ROUND(F149/S30,4)</f>
        <v>0.22220000000000001</v>
      </c>
      <c r="I149" s="120">
        <f>ROUND(F149/T30,4)</f>
        <v>0.33329999999999999</v>
      </c>
      <c r="K149" s="198">
        <v>1</v>
      </c>
      <c r="L149" s="119" t="s">
        <v>237</v>
      </c>
      <c r="M149" s="183">
        <f>K149*S30</f>
        <v>4.5</v>
      </c>
      <c r="N149" s="184">
        <f>K149*T30</f>
        <v>3</v>
      </c>
    </row>
    <row r="150" spans="1:14">
      <c r="A150" s="329" t="s">
        <v>524</v>
      </c>
      <c r="B150" s="209">
        <v>0</v>
      </c>
      <c r="C150" s="263">
        <f>B150*Y30</f>
        <v>0</v>
      </c>
      <c r="D150" s="264">
        <f>B150*Z30</f>
        <v>0</v>
      </c>
      <c r="F150" s="215">
        <v>1</v>
      </c>
      <c r="G150" s="262" t="s">
        <v>346</v>
      </c>
      <c r="H150" s="287">
        <f>ROUND(F150/Y30,4)</f>
        <v>0.15379999999999999</v>
      </c>
      <c r="I150" s="288">
        <f>ROUND(F150/Z30,4)</f>
        <v>0.23080000000000001</v>
      </c>
      <c r="K150" s="223">
        <v>1</v>
      </c>
      <c r="L150" s="262" t="s">
        <v>346</v>
      </c>
      <c r="M150" s="265">
        <f>K150*Y30</f>
        <v>6.5</v>
      </c>
      <c r="N150" s="266">
        <f>K150*Z30</f>
        <v>4.333333333333333</v>
      </c>
    </row>
    <row r="151" spans="1:14">
      <c r="A151" s="326" t="s">
        <v>532</v>
      </c>
      <c r="B151" s="101">
        <v>0</v>
      </c>
      <c r="C151" s="132">
        <f>B151*J31</f>
        <v>0</v>
      </c>
      <c r="D151" s="133">
        <f>B151*K31</f>
        <v>0</v>
      </c>
      <c r="F151" s="199">
        <v>1</v>
      </c>
      <c r="G151" s="257" t="s">
        <v>335</v>
      </c>
      <c r="H151" s="260">
        <f>ROUND(F151/J31,4)</f>
        <v>1.4999999999999999E-2</v>
      </c>
      <c r="I151" s="261">
        <f>ROUND(F151/K31,4)</f>
        <v>3.8300000000000001E-2</v>
      </c>
      <c r="K151" s="198">
        <v>1</v>
      </c>
      <c r="L151" s="257" t="s">
        <v>335</v>
      </c>
      <c r="M151" s="298">
        <f>K151*J31</f>
        <v>66.666666666666671</v>
      </c>
      <c r="N151" s="299">
        <f>K151*K31</f>
        <v>26.143790849673206</v>
      </c>
    </row>
    <row r="152" spans="1:14">
      <c r="A152" s="330" t="s">
        <v>531</v>
      </c>
      <c r="B152" s="101">
        <v>0</v>
      </c>
      <c r="C152" s="258">
        <f>B152*M31</f>
        <v>0</v>
      </c>
      <c r="D152" s="259">
        <f>B152*N31</f>
        <v>0</v>
      </c>
      <c r="F152" s="199">
        <v>1</v>
      </c>
      <c r="G152" s="121" t="s">
        <v>336</v>
      </c>
      <c r="H152" s="115">
        <f>ROUND(F152/M31,4)</f>
        <v>1.4999999999999999E-2</v>
      </c>
      <c r="I152" s="122">
        <f>ROUND(F152/N31,4)</f>
        <v>3.8300000000000001E-2</v>
      </c>
      <c r="K152" s="198">
        <v>1</v>
      </c>
      <c r="L152" s="121" t="s">
        <v>336</v>
      </c>
      <c r="M152" s="182">
        <f>K152*M31</f>
        <v>66.666666666666671</v>
      </c>
      <c r="N152" s="185">
        <f>K152*N31</f>
        <v>26.143790849673206</v>
      </c>
    </row>
    <row r="153" spans="1:14">
      <c r="A153" s="326" t="s">
        <v>530</v>
      </c>
      <c r="B153" s="101">
        <v>0</v>
      </c>
      <c r="C153" s="132">
        <f>B153*P31</f>
        <v>0</v>
      </c>
      <c r="D153" s="133">
        <f>B153*Q31</f>
        <v>0</v>
      </c>
      <c r="F153" s="199">
        <v>1</v>
      </c>
      <c r="G153" s="257" t="s">
        <v>337</v>
      </c>
      <c r="H153" s="260">
        <f>ROUND(F153/P31,4)</f>
        <v>0.18179999999999999</v>
      </c>
      <c r="I153" s="261">
        <f>ROUND(F153/Q31,4)</f>
        <v>0.2727</v>
      </c>
      <c r="K153" s="198">
        <v>1</v>
      </c>
      <c r="L153" s="257" t="s">
        <v>337</v>
      </c>
      <c r="M153" s="298">
        <f>K153*P31</f>
        <v>5.5</v>
      </c>
      <c r="N153" s="299">
        <f>K153*Q31</f>
        <v>3.6666666666666665</v>
      </c>
    </row>
    <row r="154" spans="1:14">
      <c r="A154" s="334" t="s">
        <v>529</v>
      </c>
      <c r="B154" s="209">
        <v>0</v>
      </c>
      <c r="C154" s="135">
        <f>B154*S31</f>
        <v>0</v>
      </c>
      <c r="D154" s="136">
        <f>B154*T31</f>
        <v>0</v>
      </c>
      <c r="F154" s="215">
        <v>1</v>
      </c>
      <c r="G154" s="123" t="s">
        <v>338</v>
      </c>
      <c r="H154" s="124">
        <f>ROUND(F154/S31,4)</f>
        <v>0.15379999999999999</v>
      </c>
      <c r="I154" s="125">
        <f>ROUND(F154/T31,4)</f>
        <v>0.23080000000000001</v>
      </c>
      <c r="K154" s="223">
        <v>1</v>
      </c>
      <c r="L154" s="123" t="s">
        <v>338</v>
      </c>
      <c r="M154" s="186">
        <f>K154*S31</f>
        <v>6.5</v>
      </c>
      <c r="N154" s="187">
        <f>K154*T31</f>
        <v>4.333333333333333</v>
      </c>
    </row>
    <row r="155" spans="1:14">
      <c r="A155" s="328" t="s">
        <v>528</v>
      </c>
      <c r="B155" s="101">
        <v>0</v>
      </c>
      <c r="C155" s="267">
        <f>B155*J32</f>
        <v>0</v>
      </c>
      <c r="D155" s="268">
        <f>B155*K32</f>
        <v>0</v>
      </c>
      <c r="F155" s="199">
        <v>1</v>
      </c>
      <c r="G155" s="256" t="s">
        <v>584</v>
      </c>
      <c r="H155" s="114">
        <f>ROUND(F155/J32,4)</f>
        <v>1.2E-2</v>
      </c>
      <c r="I155" s="120">
        <f>ROUND(F155/K32,4)</f>
        <v>3.0599999999999999E-2</v>
      </c>
      <c r="K155" s="198">
        <v>1</v>
      </c>
      <c r="L155" s="119" t="s">
        <v>584</v>
      </c>
      <c r="M155" s="183">
        <f>K155*J32</f>
        <v>83.333333333333329</v>
      </c>
      <c r="N155" s="184">
        <f>K155*K32</f>
        <v>32.679738562091508</v>
      </c>
    </row>
    <row r="156" spans="1:14">
      <c r="A156" s="324" t="s">
        <v>527</v>
      </c>
      <c r="B156" s="101">
        <v>0</v>
      </c>
      <c r="C156" s="129">
        <f>B156*M32</f>
        <v>0</v>
      </c>
      <c r="D156" s="130">
        <f>B156*N32</f>
        <v>0</v>
      </c>
      <c r="F156" s="199">
        <v>1</v>
      </c>
      <c r="G156" s="119" t="s">
        <v>585</v>
      </c>
      <c r="H156" s="269">
        <f>ROUND(F156/M32,4)</f>
        <v>1.2E-2</v>
      </c>
      <c r="I156" s="270">
        <f>ROUND(F156/N32,4)</f>
        <v>3.0599999999999999E-2</v>
      </c>
      <c r="K156" s="198">
        <v>1</v>
      </c>
      <c r="L156" s="256" t="s">
        <v>585</v>
      </c>
      <c r="M156" s="292">
        <f>K156*M32</f>
        <v>83.333333333333329</v>
      </c>
      <c r="N156" s="293">
        <f>K156*N32</f>
        <v>32.679738562091508</v>
      </c>
    </row>
    <row r="157" spans="1:14">
      <c r="A157" s="328" t="s">
        <v>526</v>
      </c>
      <c r="B157" s="101">
        <v>0</v>
      </c>
      <c r="C157" s="267">
        <f>B157*P32</f>
        <v>0</v>
      </c>
      <c r="D157" s="268">
        <f>B157*Q32</f>
        <v>0</v>
      </c>
      <c r="F157" s="199">
        <v>1</v>
      </c>
      <c r="G157" s="256" t="s">
        <v>586</v>
      </c>
      <c r="H157" s="114">
        <f>ROUND(F157/P32,4)</f>
        <v>0.18179999999999999</v>
      </c>
      <c r="I157" s="120">
        <f>ROUND(F157/Q32,4)</f>
        <v>0.2727</v>
      </c>
      <c r="K157" s="198">
        <v>1</v>
      </c>
      <c r="L157" s="119" t="s">
        <v>586</v>
      </c>
      <c r="M157" s="183">
        <f>K157*P32</f>
        <v>5.5</v>
      </c>
      <c r="N157" s="184">
        <f>K157*Q32</f>
        <v>3.6666666666666665</v>
      </c>
    </row>
    <row r="158" spans="1:14">
      <c r="A158" s="329" t="s">
        <v>525</v>
      </c>
      <c r="B158" s="209">
        <v>0</v>
      </c>
      <c r="C158" s="263">
        <f>B158*S32</f>
        <v>0</v>
      </c>
      <c r="D158" s="264">
        <f>B158*T32</f>
        <v>0</v>
      </c>
      <c r="F158" s="215">
        <v>1</v>
      </c>
      <c r="G158" s="262" t="s">
        <v>587</v>
      </c>
      <c r="H158" s="287">
        <f>ROUND(F158/S32,4)</f>
        <v>0.1429</v>
      </c>
      <c r="I158" s="288">
        <f>ROUND(F158/T32,4)</f>
        <v>0.21429999999999999</v>
      </c>
      <c r="K158" s="223">
        <v>1</v>
      </c>
      <c r="L158" s="262" t="s">
        <v>587</v>
      </c>
      <c r="M158" s="265">
        <f>K158*S32</f>
        <v>7</v>
      </c>
      <c r="N158" s="266">
        <f>K158*T32</f>
        <v>4.666666666666667</v>
      </c>
    </row>
    <row r="159" spans="1:14">
      <c r="A159" s="326" t="s">
        <v>580</v>
      </c>
      <c r="B159" s="101">
        <v>0</v>
      </c>
      <c r="C159" s="132">
        <f>B159*J33</f>
        <v>0</v>
      </c>
      <c r="D159" s="133">
        <f>B159*K33</f>
        <v>0</v>
      </c>
      <c r="F159" s="199">
        <v>1</v>
      </c>
      <c r="G159" s="257" t="s">
        <v>588</v>
      </c>
      <c r="H159" s="260">
        <f>ROUND(F159/J33,4)</f>
        <v>6.7000000000000002E-3</v>
      </c>
      <c r="I159" s="261">
        <f>ROUND(F159/K33,4)</f>
        <v>1.7000000000000001E-2</v>
      </c>
      <c r="K159" s="198">
        <v>1</v>
      </c>
      <c r="L159" s="257" t="s">
        <v>588</v>
      </c>
      <c r="M159" s="298">
        <f>K159*J33</f>
        <v>150</v>
      </c>
      <c r="N159" s="299">
        <f>K159*K33</f>
        <v>58.82352941176471</v>
      </c>
    </row>
    <row r="160" spans="1:14">
      <c r="A160" s="330" t="s">
        <v>581</v>
      </c>
      <c r="B160" s="101">
        <v>0</v>
      </c>
      <c r="C160" s="258">
        <f>B160*M33</f>
        <v>0</v>
      </c>
      <c r="D160" s="259">
        <f>B160*N33</f>
        <v>0</v>
      </c>
      <c r="F160" s="199">
        <v>1</v>
      </c>
      <c r="G160" s="121" t="s">
        <v>589</v>
      </c>
      <c r="H160" s="115">
        <f>ROUND(F160/M33,4)</f>
        <v>0.15379999999999999</v>
      </c>
      <c r="I160" s="122">
        <f>ROUND(F160/N33,4)</f>
        <v>0.23080000000000001</v>
      </c>
      <c r="K160" s="198">
        <v>1</v>
      </c>
      <c r="L160" s="121" t="s">
        <v>589</v>
      </c>
      <c r="M160" s="182">
        <f>K160*M33</f>
        <v>6.5</v>
      </c>
      <c r="N160" s="185">
        <f>K160*N33</f>
        <v>4.333333333333333</v>
      </c>
    </row>
    <row r="161" spans="1:14">
      <c r="A161" s="326" t="s">
        <v>582</v>
      </c>
      <c r="B161" s="101">
        <v>0</v>
      </c>
      <c r="C161" s="132">
        <f>B161*P33</f>
        <v>0</v>
      </c>
      <c r="D161" s="133">
        <f>B161*Q33</f>
        <v>0</v>
      </c>
      <c r="F161" s="199">
        <v>1</v>
      </c>
      <c r="G161" s="257" t="s">
        <v>590</v>
      </c>
      <c r="H161" s="260">
        <f>ROUND(F161/P33,4)</f>
        <v>0.1429</v>
      </c>
      <c r="I161" s="261">
        <f>ROUND(F161/Q33,4)</f>
        <v>0.21429999999999999</v>
      </c>
      <c r="K161" s="198">
        <v>1</v>
      </c>
      <c r="L161" s="257" t="s">
        <v>590</v>
      </c>
      <c r="M161" s="298">
        <f>K161*P33</f>
        <v>7</v>
      </c>
      <c r="N161" s="299">
        <f>K161*Q33</f>
        <v>4.666666666666667</v>
      </c>
    </row>
    <row r="162" spans="1:14">
      <c r="A162" s="334" t="s">
        <v>583</v>
      </c>
      <c r="B162" s="209">
        <v>0</v>
      </c>
      <c r="C162" s="135">
        <f>B162*S33</f>
        <v>0</v>
      </c>
      <c r="D162" s="136">
        <f>B162*T33</f>
        <v>0</v>
      </c>
      <c r="F162" s="215">
        <v>1</v>
      </c>
      <c r="G162" s="123" t="s">
        <v>591</v>
      </c>
      <c r="H162" s="124">
        <f>ROUND(F162/S33,4)</f>
        <v>0.1333</v>
      </c>
      <c r="I162" s="125">
        <f>ROUND(F162/T33,4)</f>
        <v>0.2</v>
      </c>
      <c r="K162" s="223">
        <v>1</v>
      </c>
      <c r="L162" s="123" t="s">
        <v>591</v>
      </c>
      <c r="M162" s="186">
        <f>K162*S33</f>
        <v>7.5</v>
      </c>
      <c r="N162" s="187">
        <f>K162*T33</f>
        <v>5</v>
      </c>
    </row>
    <row r="163" spans="1:14">
      <c r="A163" s="328" t="s">
        <v>990</v>
      </c>
      <c r="B163" s="101">
        <v>0</v>
      </c>
      <c r="C163" s="267">
        <f>B163*J34</f>
        <v>0</v>
      </c>
      <c r="D163" s="268">
        <f>B163*K34</f>
        <v>0</v>
      </c>
      <c r="F163" s="199">
        <v>1</v>
      </c>
      <c r="G163" s="256" t="s">
        <v>954</v>
      </c>
      <c r="H163" s="114">
        <f>ROUND(F163/J34,4)</f>
        <v>5.0000000000000001E-3</v>
      </c>
      <c r="I163" s="120">
        <f>ROUND(F163/K34,4)</f>
        <v>1.2800000000000001E-2</v>
      </c>
      <c r="K163" s="198">
        <v>1</v>
      </c>
      <c r="L163" s="256" t="s">
        <v>954</v>
      </c>
      <c r="M163" s="183">
        <f>K163*J34</f>
        <v>200</v>
      </c>
      <c r="N163" s="184">
        <f>K163*K34</f>
        <v>78.431372549019613</v>
      </c>
    </row>
    <row r="164" spans="1:14">
      <c r="A164" s="324" t="s">
        <v>991</v>
      </c>
      <c r="B164" s="101">
        <v>0</v>
      </c>
      <c r="C164" s="129">
        <f>B164*M34</f>
        <v>0</v>
      </c>
      <c r="D164" s="130">
        <f>B164*N34</f>
        <v>0</v>
      </c>
      <c r="F164" s="199">
        <v>1</v>
      </c>
      <c r="G164" s="119" t="s">
        <v>955</v>
      </c>
      <c r="H164" s="269">
        <f>ROUND(F164/M34,4)</f>
        <v>0.1429</v>
      </c>
      <c r="I164" s="270">
        <f>ROUND(F164/N34,4)</f>
        <v>0.21429999999999999</v>
      </c>
      <c r="K164" s="198">
        <v>1</v>
      </c>
      <c r="L164" s="119" t="s">
        <v>955</v>
      </c>
      <c r="M164" s="292">
        <f>K164*M34</f>
        <v>7</v>
      </c>
      <c r="N164" s="293">
        <f>K164*N34</f>
        <v>4.666666666666667</v>
      </c>
    </row>
    <row r="165" spans="1:14">
      <c r="A165" s="328" t="s">
        <v>992</v>
      </c>
      <c r="B165" s="101">
        <v>0</v>
      </c>
      <c r="C165" s="267">
        <f>B165*P34</f>
        <v>0</v>
      </c>
      <c r="D165" s="268">
        <f>B166*Q34</f>
        <v>0</v>
      </c>
      <c r="F165" s="199">
        <v>1</v>
      </c>
      <c r="G165" s="256" t="s">
        <v>956</v>
      </c>
      <c r="H165" s="114">
        <f>ROUND(F165/P34,4)</f>
        <v>0.1333</v>
      </c>
      <c r="I165" s="120">
        <f>ROUND(F165/Q34,4)</f>
        <v>0.2</v>
      </c>
      <c r="K165" s="198">
        <v>1</v>
      </c>
      <c r="L165" s="256" t="s">
        <v>956</v>
      </c>
      <c r="M165" s="183">
        <f>K165*P34</f>
        <v>7.5</v>
      </c>
      <c r="N165" s="184">
        <f>K165*Q34</f>
        <v>5</v>
      </c>
    </row>
    <row r="166" spans="1:14">
      <c r="A166" s="329" t="s">
        <v>993</v>
      </c>
      <c r="B166" s="209">
        <v>0</v>
      </c>
      <c r="C166" s="263">
        <f>B166*S34</f>
        <v>0</v>
      </c>
      <c r="D166" s="264">
        <f>B166*T34</f>
        <v>0</v>
      </c>
      <c r="F166" s="215">
        <v>1</v>
      </c>
      <c r="G166" s="262" t="s">
        <v>957</v>
      </c>
      <c r="H166" s="287">
        <f>ROUND(F166/S34,4)</f>
        <v>0.125</v>
      </c>
      <c r="I166" s="288">
        <f>ROUND(F166/T34,4)</f>
        <v>0.1875</v>
      </c>
      <c r="K166" s="223">
        <v>1</v>
      </c>
      <c r="L166" s="262" t="s">
        <v>957</v>
      </c>
      <c r="M166" s="265">
        <f>K166*S34</f>
        <v>8</v>
      </c>
      <c r="N166" s="266">
        <f>K166*T34</f>
        <v>5.333333333333333</v>
      </c>
    </row>
    <row r="167" spans="1:14">
      <c r="A167" s="326" t="s">
        <v>997</v>
      </c>
      <c r="B167" s="101">
        <v>0</v>
      </c>
      <c r="C167" s="132">
        <f>B167*J35</f>
        <v>0</v>
      </c>
      <c r="D167" s="133">
        <f>B167*K35</f>
        <v>0</v>
      </c>
      <c r="F167" s="199">
        <v>1</v>
      </c>
      <c r="G167" s="257" t="s">
        <v>1003</v>
      </c>
      <c r="H167" s="260">
        <f>ROUND(F167/J35,4)</f>
        <v>4.0000000000000001E-3</v>
      </c>
      <c r="I167" s="261">
        <f>ROUND(F167/K35,4)</f>
        <v>1.0200000000000001E-2</v>
      </c>
      <c r="K167" s="198">
        <v>1</v>
      </c>
      <c r="L167" s="257" t="s">
        <v>1003</v>
      </c>
      <c r="M167" s="298">
        <f>K167*J35</f>
        <v>250</v>
      </c>
      <c r="N167" s="299">
        <f>K167*K35</f>
        <v>98.039215686274517</v>
      </c>
    </row>
    <row r="168" spans="1:14">
      <c r="A168" s="330" t="s">
        <v>998</v>
      </c>
      <c r="B168" s="101">
        <v>0</v>
      </c>
      <c r="C168" s="258">
        <f>B168*M35</f>
        <v>0</v>
      </c>
      <c r="D168" s="259">
        <f>B168*N35</f>
        <v>0</v>
      </c>
      <c r="F168" s="199">
        <v>1</v>
      </c>
      <c r="G168" s="121" t="s">
        <v>1006</v>
      </c>
      <c r="H168" s="115">
        <f>ROUND(F168/M35,4)</f>
        <v>0.1333</v>
      </c>
      <c r="I168" s="122">
        <f>ROUND(F168/N35,4)</f>
        <v>0.2</v>
      </c>
      <c r="K168" s="198">
        <v>1</v>
      </c>
      <c r="L168" s="121" t="s">
        <v>1006</v>
      </c>
      <c r="M168" s="182">
        <f>K168*M35</f>
        <v>7.5</v>
      </c>
      <c r="N168" s="185">
        <f>K168*N35</f>
        <v>5</v>
      </c>
    </row>
    <row r="169" spans="1:14">
      <c r="A169" s="326" t="s">
        <v>999</v>
      </c>
      <c r="B169" s="101">
        <v>0</v>
      </c>
      <c r="C169" s="132">
        <f>B169*P35</f>
        <v>0</v>
      </c>
      <c r="D169" s="133">
        <f>B169*Q35</f>
        <v>0</v>
      </c>
      <c r="F169" s="199">
        <v>1</v>
      </c>
      <c r="G169" s="257" t="s">
        <v>1005</v>
      </c>
      <c r="H169" s="260">
        <f>ROUND(F169/P35,4)</f>
        <v>0.125</v>
      </c>
      <c r="I169" s="261">
        <f>ROUND(F169/Q35,4)</f>
        <v>0.1875</v>
      </c>
      <c r="K169" s="198">
        <v>1</v>
      </c>
      <c r="L169" s="257" t="s">
        <v>1005</v>
      </c>
      <c r="M169" s="298">
        <f>K169*P35</f>
        <v>8</v>
      </c>
      <c r="N169" s="299">
        <f>K169*Q35</f>
        <v>5.333333333333333</v>
      </c>
    </row>
    <row r="170" spans="1:14">
      <c r="A170" s="334" t="s">
        <v>1000</v>
      </c>
      <c r="B170" s="209">
        <v>0</v>
      </c>
      <c r="C170" s="135">
        <f>B170*S35</f>
        <v>0</v>
      </c>
      <c r="D170" s="136">
        <f>B170*T35</f>
        <v>0</v>
      </c>
      <c r="F170" s="215">
        <v>1</v>
      </c>
      <c r="G170" s="123" t="s">
        <v>1004</v>
      </c>
      <c r="H170" s="124">
        <f>ROUND(F170/S35,4)</f>
        <v>0.1176</v>
      </c>
      <c r="I170" s="125">
        <f>ROUND(F170/T35,4)</f>
        <v>0.17649999999999999</v>
      </c>
      <c r="K170" s="223">
        <v>1</v>
      </c>
      <c r="L170" s="123" t="s">
        <v>1004</v>
      </c>
      <c r="M170" s="186">
        <f>K170*S35</f>
        <v>8.5</v>
      </c>
      <c r="N170" s="187">
        <f>K170*T35</f>
        <v>5.666666666666667</v>
      </c>
    </row>
    <row r="172" spans="1:14" ht="15.75" thickBot="1">
      <c r="A172" s="239"/>
      <c r="B172" s="240"/>
      <c r="C172" s="240"/>
      <c r="D172" s="241"/>
      <c r="F172" s="239" t="s">
        <v>317</v>
      </c>
      <c r="G172" s="240"/>
      <c r="H172" s="241" t="s">
        <v>318</v>
      </c>
    </row>
    <row r="173" spans="1:14" ht="16.5" thickTop="1" thickBot="1">
      <c r="A173" s="233"/>
      <c r="B173" s="39" t="s">
        <v>92</v>
      </c>
      <c r="C173" s="132">
        <f>ROUND(SUM(C72:C170),1)</f>
        <v>54</v>
      </c>
      <c r="D173" s="228">
        <f>ROUND(SUM(D72:D170),1)</f>
        <v>36</v>
      </c>
      <c r="F173" s="226" t="s">
        <v>297</v>
      </c>
      <c r="G173" s="234"/>
      <c r="H173" s="227" t="s">
        <v>1001</v>
      </c>
    </row>
    <row r="174" spans="1:14" ht="15.75" thickTop="1">
      <c r="A174" s="229" t="s">
        <v>93</v>
      </c>
      <c r="B174" s="107">
        <v>5</v>
      </c>
      <c r="C174" s="242"/>
      <c r="D174" s="243"/>
      <c r="F174" s="233"/>
      <c r="G174" s="234"/>
      <c r="H174" s="235"/>
    </row>
    <row r="175" spans="1:14">
      <c r="A175" s="230" t="s">
        <v>42</v>
      </c>
      <c r="B175" s="231">
        <f>IFERROR(1-(B174/C173),0)</f>
        <v>0.90740740740740744</v>
      </c>
      <c r="C175" s="244"/>
      <c r="D175" s="235"/>
      <c r="F175" s="233"/>
      <c r="G175" s="234"/>
      <c r="H175" s="235"/>
    </row>
    <row r="176" spans="1:14">
      <c r="A176" s="233"/>
      <c r="B176" s="234"/>
      <c r="C176" s="234"/>
      <c r="D176" s="235"/>
      <c r="F176" s="233"/>
      <c r="G176" s="234"/>
      <c r="H176" s="235"/>
    </row>
    <row r="177" spans="1:8">
      <c r="A177" s="236"/>
      <c r="B177" s="237"/>
      <c r="C177" s="237"/>
      <c r="D177" s="238"/>
      <c r="F177" s="236"/>
      <c r="G177" s="237"/>
      <c r="H177" s="238"/>
    </row>
    <row r="178" spans="1:8">
      <c r="F178" s="232" t="s">
        <v>482</v>
      </c>
    </row>
    <row r="182" spans="1:8">
      <c r="A182" s="494" t="s">
        <v>481</v>
      </c>
      <c r="B182" s="495"/>
      <c r="C182" s="496"/>
    </row>
    <row r="183" spans="1:8" ht="15.75" thickBot="1">
      <c r="A183" s="116" t="s">
        <v>326</v>
      </c>
      <c r="B183" s="126" t="s">
        <v>844</v>
      </c>
      <c r="C183" s="321" t="s">
        <v>843</v>
      </c>
    </row>
    <row r="184" spans="1:8" ht="16.5" thickTop="1" thickBot="1">
      <c r="A184" s="226" t="s">
        <v>952</v>
      </c>
      <c r="B184" s="360">
        <v>550</v>
      </c>
      <c r="C184" s="322">
        <v>165</v>
      </c>
    </row>
    <row r="185" spans="1:8" ht="15.75" thickTop="1">
      <c r="A185" s="323"/>
      <c r="B185" s="361" t="s">
        <v>42</v>
      </c>
      <c r="C185" s="335">
        <f>1- (C184/B184)</f>
        <v>0.7</v>
      </c>
    </row>
    <row r="186" spans="1:8">
      <c r="A186" s="233"/>
      <c r="B186" s="234"/>
      <c r="C186" s="235"/>
    </row>
    <row r="187" spans="1:8">
      <c r="A187" s="233"/>
      <c r="B187" s="234"/>
      <c r="C187" s="235"/>
    </row>
    <row r="188" spans="1:8">
      <c r="A188" s="236"/>
      <c r="B188" s="237"/>
      <c r="C188" s="238"/>
    </row>
  </sheetData>
  <mergeCells count="9">
    <mergeCell ref="A182:C182"/>
    <mergeCell ref="X17:Z17"/>
    <mergeCell ref="R17:T17"/>
    <mergeCell ref="U17:W17"/>
    <mergeCell ref="A66:O67"/>
    <mergeCell ref="F17:H17"/>
    <mergeCell ref="I17:K17"/>
    <mergeCell ref="L17:N17"/>
    <mergeCell ref="O17:Q17"/>
  </mergeCells>
  <dataValidations count="1">
    <dataValidation type="list" allowBlank="1" showInputMessage="1" showErrorMessage="1" sqref="A184">
      <formula1>$E$19:$E$40</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5612" r:id="rId4" name="CommandButton3">
          <controlPr defaultSize="0" autoLine="0" r:id="rId5">
            <anchor moveWithCells="1">
              <from>
                <xdr:col>0</xdr:col>
                <xdr:colOff>581025</xdr:colOff>
                <xdr:row>185</xdr:row>
                <xdr:rowOff>76200</xdr:rowOff>
              </from>
              <to>
                <xdr:col>0</xdr:col>
                <xdr:colOff>1800225</xdr:colOff>
                <xdr:row>187</xdr:row>
                <xdr:rowOff>161925</xdr:rowOff>
              </to>
            </anchor>
          </controlPr>
        </control>
      </mc:Choice>
      <mc:Fallback>
        <control shapeId="25612" r:id="rId4" name="CommandButton3"/>
      </mc:Fallback>
    </mc:AlternateContent>
    <mc:AlternateContent xmlns:mc="http://schemas.openxmlformats.org/markup-compatibility/2006">
      <mc:Choice Requires="x14">
        <control shapeId="25601" r:id="rId6" name="CommandButton1">
          <controlPr defaultSize="0" autoLine="0" r:id="rId7">
            <anchor moveWithCells="1">
              <from>
                <xdr:col>2</xdr:col>
                <xdr:colOff>333375</xdr:colOff>
                <xdr:row>174</xdr:row>
                <xdr:rowOff>76200</xdr:rowOff>
              </from>
              <to>
                <xdr:col>3</xdr:col>
                <xdr:colOff>647700</xdr:colOff>
                <xdr:row>176</xdr:row>
                <xdr:rowOff>95250</xdr:rowOff>
              </to>
            </anchor>
          </controlPr>
        </control>
      </mc:Choice>
      <mc:Fallback>
        <control shapeId="25601" r:id="rId6" name="CommandButton1"/>
      </mc:Fallback>
    </mc:AlternateContent>
    <mc:AlternateContent xmlns:mc="http://schemas.openxmlformats.org/markup-compatibility/2006">
      <mc:Choice Requires="x14">
        <control shapeId="25602" r:id="rId8" name="CommandButton2">
          <controlPr defaultSize="0" autoLine="0" r:id="rId9">
            <anchor moveWithCells="1">
              <from>
                <xdr:col>6</xdr:col>
                <xdr:colOff>19050</xdr:colOff>
                <xdr:row>174</xdr:row>
                <xdr:rowOff>76200</xdr:rowOff>
              </from>
              <to>
                <xdr:col>6</xdr:col>
                <xdr:colOff>1390650</xdr:colOff>
                <xdr:row>176</xdr:row>
                <xdr:rowOff>85725</xdr:rowOff>
              </to>
            </anchor>
          </controlPr>
        </control>
      </mc:Choice>
      <mc:Fallback>
        <control shapeId="25602" r:id="rId8" name="CommandButton2"/>
      </mc:Fallback>
    </mc:AlternateContent>
  </controls>
  <tableParts count="4">
    <tablePart r:id="rId10"/>
    <tablePart r:id="rId11"/>
    <tablePart r:id="rId12"/>
    <tablePart r:id="rId13"/>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'Pets list'!$B$23:$B$98</xm:f>
          </x14:formula1>
          <xm:sqref>F173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tabColor rgb="FF7030A0"/>
  </sheetPr>
  <dimension ref="A1:C21"/>
  <sheetViews>
    <sheetView workbookViewId="0">
      <selection activeCell="G15" sqref="G15"/>
    </sheetView>
  </sheetViews>
  <sheetFormatPr defaultRowHeight="15"/>
  <cols>
    <col min="1" max="1" width="29.28515625" customWidth="1"/>
  </cols>
  <sheetData>
    <row r="1" spans="1:3" ht="18.75">
      <c r="A1" s="30" t="s">
        <v>349</v>
      </c>
      <c r="B1" s="36"/>
      <c r="C1" s="36"/>
    </row>
    <row r="4" spans="1:3" ht="15.75">
      <c r="A4" s="36" t="s">
        <v>350</v>
      </c>
    </row>
    <row r="5" spans="1:3" ht="15.75">
      <c r="A5" s="302"/>
    </row>
    <row r="6" spans="1:3" ht="16.5" thickBot="1">
      <c r="A6" s="303"/>
    </row>
    <row r="7" spans="1:3" ht="16.5" thickBot="1">
      <c r="A7" s="304" t="s">
        <v>351</v>
      </c>
      <c r="B7" s="308">
        <v>130000</v>
      </c>
    </row>
    <row r="8" spans="1:3" ht="16.5" thickBot="1">
      <c r="A8" s="304" t="s">
        <v>352</v>
      </c>
      <c r="B8" s="308">
        <v>30</v>
      </c>
    </row>
    <row r="9" spans="1:3" ht="16.5" thickBot="1">
      <c r="A9" s="304" t="s">
        <v>353</v>
      </c>
      <c r="B9" s="308">
        <v>2</v>
      </c>
    </row>
    <row r="10" spans="1:3" ht="16.5" thickBot="1">
      <c r="A10" s="304" t="s">
        <v>354</v>
      </c>
      <c r="B10" s="308">
        <v>7</v>
      </c>
    </row>
    <row r="11" spans="1:3" ht="16.5" thickBot="1">
      <c r="A11" s="304" t="s">
        <v>355</v>
      </c>
      <c r="B11" s="309">
        <v>1</v>
      </c>
    </row>
    <row r="12" spans="1:3" ht="15.75" thickBot="1">
      <c r="A12" s="306"/>
      <c r="B12" s="306"/>
    </row>
    <row r="13" spans="1:3" ht="16.5" thickBot="1">
      <c r="A13" s="304" t="s">
        <v>356</v>
      </c>
      <c r="B13" s="305">
        <f>PRODUCT(B7:B11)</f>
        <v>54600000</v>
      </c>
    </row>
    <row r="14" spans="1:3" ht="15.75" thickBot="1">
      <c r="A14" s="306"/>
      <c r="B14" s="306"/>
    </row>
    <row r="15" spans="1:3" ht="16.5" thickBot="1">
      <c r="A15" s="304" t="s">
        <v>357</v>
      </c>
      <c r="B15" s="305">
        <f>ROUND(B13,-6)</f>
        <v>55000000</v>
      </c>
    </row>
    <row r="16" spans="1:3" ht="15.75" thickBot="1">
      <c r="A16" s="306"/>
      <c r="B16" s="306"/>
    </row>
    <row r="17" spans="1:2" ht="15.75" thickBot="1">
      <c r="A17" s="307" t="s">
        <v>358</v>
      </c>
      <c r="B17" s="307" t="s">
        <v>359</v>
      </c>
    </row>
    <row r="18" spans="1:2" ht="15.75" thickBot="1">
      <c r="A18" s="308">
        <v>0.25</v>
      </c>
      <c r="B18" s="305">
        <f>$B$15*A18</f>
        <v>13750000</v>
      </c>
    </row>
    <row r="19" spans="1:2" ht="15.75" thickBot="1">
      <c r="A19" s="308">
        <v>0.5</v>
      </c>
      <c r="B19" s="305">
        <f t="shared" ref="B19:B21" si="0">$B$15*A19</f>
        <v>27500000</v>
      </c>
    </row>
    <row r="20" spans="1:2" ht="15.75" thickBot="1">
      <c r="A20" s="308">
        <v>0.75</v>
      </c>
      <c r="B20" s="305">
        <f t="shared" si="0"/>
        <v>41250000</v>
      </c>
    </row>
    <row r="21" spans="1:2" ht="15.75" thickBot="1">
      <c r="A21" s="308">
        <v>1</v>
      </c>
      <c r="B21" s="305">
        <f t="shared" si="0"/>
        <v>55000000</v>
      </c>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tabColor rgb="FF7030A0"/>
  </sheetPr>
  <dimension ref="A4:D59"/>
  <sheetViews>
    <sheetView topLeftCell="A19" workbookViewId="0">
      <selection activeCell="G40" sqref="G40"/>
    </sheetView>
  </sheetViews>
  <sheetFormatPr defaultRowHeight="15"/>
  <cols>
    <col min="2" max="2" width="21" customWidth="1"/>
    <col min="3" max="3" width="45.85546875" customWidth="1"/>
    <col min="4" max="4" width="25.85546875" customWidth="1"/>
  </cols>
  <sheetData>
    <row r="4" spans="1:4" ht="15.75" thickBot="1">
      <c r="A4" s="100"/>
      <c r="B4" s="311" t="s">
        <v>378</v>
      </c>
      <c r="C4" s="318" t="s">
        <v>379</v>
      </c>
      <c r="D4" s="312" t="s">
        <v>380</v>
      </c>
    </row>
    <row r="5" spans="1:4" ht="15.75" thickBot="1">
      <c r="B5" s="315" t="s">
        <v>381</v>
      </c>
      <c r="C5" s="314" t="s">
        <v>382</v>
      </c>
      <c r="D5" s="310" t="s">
        <v>383</v>
      </c>
    </row>
    <row r="6" spans="1:4" ht="15.75" thickBot="1">
      <c r="B6" s="315" t="s">
        <v>381</v>
      </c>
      <c r="C6" s="314" t="s">
        <v>384</v>
      </c>
      <c r="D6" s="310" t="s">
        <v>385</v>
      </c>
    </row>
    <row r="7" spans="1:4" ht="15.75" thickBot="1">
      <c r="B7" s="315" t="s">
        <v>381</v>
      </c>
      <c r="C7" s="314" t="s">
        <v>386</v>
      </c>
      <c r="D7" s="310" t="s">
        <v>387</v>
      </c>
    </row>
    <row r="8" spans="1:4" ht="15.75" thickBot="1">
      <c r="B8" s="315" t="s">
        <v>381</v>
      </c>
      <c r="C8" s="314" t="s">
        <v>388</v>
      </c>
      <c r="D8" s="310" t="s">
        <v>389</v>
      </c>
    </row>
    <row r="9" spans="1:4" ht="15.75" thickBot="1">
      <c r="B9" s="315" t="s">
        <v>381</v>
      </c>
      <c r="C9" s="314" t="s">
        <v>390</v>
      </c>
      <c r="D9" s="310" t="s">
        <v>391</v>
      </c>
    </row>
    <row r="10" spans="1:4" ht="15.75" thickBot="1">
      <c r="B10" s="315" t="s">
        <v>381</v>
      </c>
      <c r="C10" s="314" t="s">
        <v>392</v>
      </c>
      <c r="D10" s="310" t="s">
        <v>393</v>
      </c>
    </row>
    <row r="11" spans="1:4" ht="15.75" thickBot="1">
      <c r="B11" s="315" t="s">
        <v>381</v>
      </c>
      <c r="C11" s="314" t="s">
        <v>394</v>
      </c>
      <c r="D11" s="310" t="s">
        <v>395</v>
      </c>
    </row>
    <row r="12" spans="1:4" ht="15.75" thickBot="1">
      <c r="B12" s="316" t="s">
        <v>381</v>
      </c>
      <c r="C12" s="314" t="s">
        <v>396</v>
      </c>
      <c r="D12" s="310" t="s">
        <v>397</v>
      </c>
    </row>
    <row r="13" spans="1:4" ht="15.75" thickBot="1">
      <c r="B13" s="315" t="s">
        <v>381</v>
      </c>
      <c r="C13" s="314" t="s">
        <v>398</v>
      </c>
      <c r="D13" s="310" t="s">
        <v>399</v>
      </c>
    </row>
    <row r="14" spans="1:4" ht="15.75" thickBot="1">
      <c r="B14" s="315" t="s">
        <v>381</v>
      </c>
      <c r="C14" s="314" t="s">
        <v>400</v>
      </c>
      <c r="D14" s="310" t="s">
        <v>401</v>
      </c>
    </row>
    <row r="15" spans="1:4" ht="15.75" thickBot="1">
      <c r="B15" s="316" t="s">
        <v>381</v>
      </c>
      <c r="C15" s="314" t="s">
        <v>402</v>
      </c>
      <c r="D15" s="310" t="s">
        <v>403</v>
      </c>
    </row>
    <row r="16" spans="1:4" ht="15.75" thickBot="1">
      <c r="B16" s="315" t="s">
        <v>381</v>
      </c>
      <c r="C16" s="314" t="s">
        <v>404</v>
      </c>
      <c r="D16" s="310" t="s">
        <v>405</v>
      </c>
    </row>
    <row r="17" spans="2:4" ht="15.75" thickBot="1">
      <c r="B17" s="315" t="s">
        <v>381</v>
      </c>
      <c r="C17" s="314" t="s">
        <v>578</v>
      </c>
      <c r="D17" s="310" t="s">
        <v>592</v>
      </c>
    </row>
    <row r="18" spans="2:4" ht="15.75" thickBot="1">
      <c r="B18" s="315" t="s">
        <v>381</v>
      </c>
      <c r="C18" s="314" t="s">
        <v>958</v>
      </c>
      <c r="D18" s="310" t="s">
        <v>988</v>
      </c>
    </row>
    <row r="19" spans="2:4" ht="15.75" thickBot="1">
      <c r="B19" s="315" t="s">
        <v>381</v>
      </c>
      <c r="C19" s="314" t="s">
        <v>1007</v>
      </c>
      <c r="D19" s="349" t="s">
        <v>1008</v>
      </c>
    </row>
    <row r="20" spans="2:4" ht="15.75" thickBot="1">
      <c r="B20" s="317" t="s">
        <v>381</v>
      </c>
      <c r="C20" s="314" t="s">
        <v>406</v>
      </c>
      <c r="D20" s="310" t="s">
        <v>407</v>
      </c>
    </row>
    <row r="21" spans="2:4" ht="15.75" thickBot="1">
      <c r="B21" s="317" t="s">
        <v>381</v>
      </c>
      <c r="C21" s="314" t="s">
        <v>408</v>
      </c>
      <c r="D21" s="310" t="s">
        <v>409</v>
      </c>
    </row>
    <row r="22" spans="2:4" ht="15.75" thickBot="1">
      <c r="B22" s="317" t="s">
        <v>381</v>
      </c>
      <c r="C22" s="314" t="s">
        <v>410</v>
      </c>
      <c r="D22" s="310" t="s">
        <v>411</v>
      </c>
    </row>
    <row r="23" spans="2:4" ht="15.75" thickBot="1">
      <c r="B23" s="317" t="s">
        <v>381</v>
      </c>
      <c r="C23" s="314" t="s">
        <v>412</v>
      </c>
      <c r="D23" s="310" t="s">
        <v>413</v>
      </c>
    </row>
    <row r="24" spans="2:4" ht="15.75" thickBot="1">
      <c r="B24" s="317" t="s">
        <v>381</v>
      </c>
      <c r="C24" s="314" t="s">
        <v>414</v>
      </c>
      <c r="D24" s="310" t="s">
        <v>415</v>
      </c>
    </row>
    <row r="25" spans="2:4" ht="15.75" thickBot="1">
      <c r="B25" s="317" t="s">
        <v>381</v>
      </c>
      <c r="C25" s="314" t="s">
        <v>426</v>
      </c>
      <c r="D25" s="310" t="s">
        <v>427</v>
      </c>
    </row>
    <row r="26" spans="2:4" ht="15.75" thickBot="1">
      <c r="B26" s="317" t="s">
        <v>381</v>
      </c>
      <c r="C26" s="314" t="s">
        <v>428</v>
      </c>
      <c r="D26" s="310" t="s">
        <v>429</v>
      </c>
    </row>
    <row r="27" spans="2:4" ht="15.75" thickBot="1">
      <c r="B27" s="317" t="s">
        <v>381</v>
      </c>
      <c r="C27" s="314" t="s">
        <v>430</v>
      </c>
      <c r="D27" s="310" t="s">
        <v>431</v>
      </c>
    </row>
    <row r="28" spans="2:4" ht="15.75" thickBot="1">
      <c r="B28" s="317" t="s">
        <v>381</v>
      </c>
      <c r="C28" s="314" t="s">
        <v>432</v>
      </c>
      <c r="D28" s="310" t="s">
        <v>433</v>
      </c>
    </row>
    <row r="29" spans="2:4" ht="15.75" thickBot="1">
      <c r="B29" s="317" t="s">
        <v>381</v>
      </c>
      <c r="C29" s="314" t="s">
        <v>434</v>
      </c>
      <c r="D29" s="310" t="s">
        <v>435</v>
      </c>
    </row>
    <row r="30" spans="2:4" ht="15.75" thickBot="1">
      <c r="B30" s="317" t="s">
        <v>381</v>
      </c>
      <c r="C30" s="314" t="s">
        <v>436</v>
      </c>
      <c r="D30" s="310" t="s">
        <v>437</v>
      </c>
    </row>
    <row r="31" spans="2:4" ht="15.75" thickBot="1">
      <c r="B31" s="317" t="s">
        <v>381</v>
      </c>
      <c r="C31" s="314" t="s">
        <v>438</v>
      </c>
      <c r="D31" s="310" t="s">
        <v>439</v>
      </c>
    </row>
    <row r="32" spans="2:4" ht="15.75" thickBot="1">
      <c r="B32" s="317" t="s">
        <v>381</v>
      </c>
      <c r="C32" s="314" t="s">
        <v>440</v>
      </c>
      <c r="D32" s="310" t="s">
        <v>441</v>
      </c>
    </row>
    <row r="33" spans="2:4" ht="15.75" thickBot="1">
      <c r="B33" s="317" t="s">
        <v>381</v>
      </c>
      <c r="C33" s="314" t="s">
        <v>442</v>
      </c>
      <c r="D33" s="310" t="s">
        <v>443</v>
      </c>
    </row>
    <row r="34" spans="2:4" ht="15.75" thickBot="1">
      <c r="B34" s="317" t="s">
        <v>381</v>
      </c>
      <c r="C34" s="314" t="s">
        <v>444</v>
      </c>
      <c r="D34" s="310" t="s">
        <v>445</v>
      </c>
    </row>
    <row r="35" spans="2:4" ht="15.75" thickBot="1">
      <c r="B35" s="317" t="s">
        <v>381</v>
      </c>
      <c r="C35" s="314" t="s">
        <v>446</v>
      </c>
      <c r="D35" s="310" t="s">
        <v>447</v>
      </c>
    </row>
    <row r="36" spans="2:4" ht="15.75" thickBot="1">
      <c r="B36" s="317" t="s">
        <v>381</v>
      </c>
      <c r="C36" s="314" t="s">
        <v>448</v>
      </c>
      <c r="D36" s="310" t="s">
        <v>449</v>
      </c>
    </row>
    <row r="37" spans="2:4" ht="15.75" thickBot="1">
      <c r="B37" s="317" t="s">
        <v>381</v>
      </c>
      <c r="C37" s="314" t="s">
        <v>450</v>
      </c>
      <c r="D37" s="310" t="s">
        <v>451</v>
      </c>
    </row>
    <row r="38" spans="2:4" ht="15.75" thickBot="1">
      <c r="B38" s="317" t="s">
        <v>381</v>
      </c>
      <c r="C38" s="314" t="s">
        <v>452</v>
      </c>
      <c r="D38" s="310" t="s">
        <v>453</v>
      </c>
    </row>
    <row r="39" spans="2:4" ht="15.75" thickBot="1">
      <c r="B39" s="317" t="s">
        <v>381</v>
      </c>
      <c r="C39" s="314" t="s">
        <v>454</v>
      </c>
      <c r="D39" s="310" t="s">
        <v>455</v>
      </c>
    </row>
    <row r="40" spans="2:4" ht="15.75" thickBot="1">
      <c r="B40" s="317" t="s">
        <v>1009</v>
      </c>
      <c r="C40" s="348" t="s">
        <v>1011</v>
      </c>
      <c r="D40" s="349" t="s">
        <v>1013</v>
      </c>
    </row>
    <row r="41" spans="2:4" ht="15.75" thickBot="1">
      <c r="B41" s="317" t="s">
        <v>1010</v>
      </c>
      <c r="C41" s="348" t="s">
        <v>1012</v>
      </c>
      <c r="D41" s="349" t="s">
        <v>1014</v>
      </c>
    </row>
    <row r="42" spans="2:4" ht="15.75" thickBot="1">
      <c r="B42" s="317" t="s">
        <v>416</v>
      </c>
      <c r="C42" s="314" t="s">
        <v>417</v>
      </c>
      <c r="D42" s="310" t="s">
        <v>418</v>
      </c>
    </row>
    <row r="43" spans="2:4" ht="15.75" thickBot="1">
      <c r="B43" s="317" t="s">
        <v>416</v>
      </c>
      <c r="C43" s="314" t="s">
        <v>419</v>
      </c>
      <c r="D43" s="310" t="s">
        <v>420</v>
      </c>
    </row>
    <row r="44" spans="2:4" ht="15.75" thickBot="1">
      <c r="B44" s="317" t="s">
        <v>421</v>
      </c>
      <c r="C44" s="314" t="s">
        <v>422</v>
      </c>
      <c r="D44" s="310" t="s">
        <v>423</v>
      </c>
    </row>
    <row r="45" spans="2:4" ht="15.75" thickBot="1">
      <c r="B45" s="317" t="s">
        <v>421</v>
      </c>
      <c r="C45" s="314" t="s">
        <v>424</v>
      </c>
      <c r="D45" s="310" t="s">
        <v>425</v>
      </c>
    </row>
    <row r="46" spans="2:4" ht="15.75" thickBot="1">
      <c r="B46" s="317" t="s">
        <v>456</v>
      </c>
      <c r="C46" s="314" t="s">
        <v>457</v>
      </c>
      <c r="D46" s="310" t="s">
        <v>458</v>
      </c>
    </row>
    <row r="47" spans="2:4" ht="15.75" thickBot="1">
      <c r="B47" s="317" t="s">
        <v>456</v>
      </c>
      <c r="C47" s="314" t="s">
        <v>459</v>
      </c>
      <c r="D47" s="310" t="s">
        <v>460</v>
      </c>
    </row>
    <row r="48" spans="2:4" ht="15.75" thickBot="1">
      <c r="B48" s="317" t="s">
        <v>461</v>
      </c>
      <c r="C48" s="314" t="s">
        <v>462</v>
      </c>
      <c r="D48" s="310" t="s">
        <v>463</v>
      </c>
    </row>
    <row r="49" spans="2:4" ht="15.75" thickBot="1">
      <c r="B49" s="317" t="s">
        <v>464</v>
      </c>
      <c r="C49" s="314" t="s">
        <v>465</v>
      </c>
      <c r="D49" s="310" t="s">
        <v>466</v>
      </c>
    </row>
    <row r="50" spans="2:4" ht="15.75" thickBot="1">
      <c r="B50" s="317" t="s">
        <v>464</v>
      </c>
      <c r="C50" s="314" t="s">
        <v>467</v>
      </c>
      <c r="D50" s="310" t="s">
        <v>468</v>
      </c>
    </row>
    <row r="51" spans="2:4" ht="15.75" thickBot="1">
      <c r="B51" s="317" t="s">
        <v>469</v>
      </c>
      <c r="C51" s="314" t="s">
        <v>470</v>
      </c>
      <c r="D51" s="310" t="s">
        <v>471</v>
      </c>
    </row>
    <row r="52" spans="2:4" ht="15.75" thickBot="1">
      <c r="B52" s="317" t="s">
        <v>469</v>
      </c>
      <c r="C52" s="314" t="s">
        <v>472</v>
      </c>
      <c r="D52" s="310" t="s">
        <v>473</v>
      </c>
    </row>
    <row r="53" spans="2:4" ht="15.75" thickBot="1">
      <c r="B53" s="317" t="s">
        <v>474</v>
      </c>
      <c r="C53" s="314" t="s">
        <v>475</v>
      </c>
      <c r="D53" s="310" t="s">
        <v>476</v>
      </c>
    </row>
    <row r="54" spans="2:4" ht="15.75" thickBot="1">
      <c r="B54" s="317" t="s">
        <v>474</v>
      </c>
      <c r="C54" s="314" t="s">
        <v>477</v>
      </c>
      <c r="D54" s="310" t="s">
        <v>478</v>
      </c>
    </row>
    <row r="55" spans="2:4" ht="15.75" thickBot="1">
      <c r="B55" s="319" t="s">
        <v>474</v>
      </c>
      <c r="C55" s="320" t="s">
        <v>479</v>
      </c>
      <c r="D55" s="313" t="s">
        <v>480</v>
      </c>
    </row>
    <row r="56" spans="2:4" ht="15.75" thickBot="1">
      <c r="B56" s="347" t="s">
        <v>593</v>
      </c>
      <c r="C56" s="348" t="s">
        <v>594</v>
      </c>
      <c r="D56" s="349" t="s">
        <v>598</v>
      </c>
    </row>
    <row r="57" spans="2:4" ht="15.75" thickBot="1">
      <c r="B57" s="347" t="s">
        <v>593</v>
      </c>
      <c r="C57" s="348" t="s">
        <v>595</v>
      </c>
      <c r="D57" s="349" t="s">
        <v>599</v>
      </c>
    </row>
    <row r="58" spans="2:4" ht="15.75" thickBot="1">
      <c r="B58" s="347" t="s">
        <v>593</v>
      </c>
      <c r="C58" s="348" t="s">
        <v>596</v>
      </c>
      <c r="D58" s="349" t="s">
        <v>600</v>
      </c>
    </row>
    <row r="59" spans="2:4">
      <c r="B59" s="350" t="s">
        <v>593</v>
      </c>
      <c r="C59" s="351" t="s">
        <v>597</v>
      </c>
      <c r="D59" s="352" t="s">
        <v>601</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3">
    <tabColor rgb="FF7030A0"/>
  </sheetPr>
  <dimension ref="A2:V97"/>
  <sheetViews>
    <sheetView tabSelected="1" topLeftCell="A37" zoomScaleNormal="100" workbookViewId="0">
      <selection activeCell="B50" sqref="B50"/>
    </sheetView>
  </sheetViews>
  <sheetFormatPr defaultRowHeight="15"/>
  <cols>
    <col min="2" max="2" width="28.42578125" customWidth="1"/>
    <col min="3" max="3" width="22.5703125" customWidth="1"/>
    <col min="4" max="4" width="12.42578125" customWidth="1"/>
    <col min="5" max="5" width="15.7109375" customWidth="1"/>
    <col min="6" max="6" width="24.140625" customWidth="1"/>
    <col min="7" max="7" width="25.140625" customWidth="1"/>
    <col min="8" max="8" width="12.42578125" customWidth="1"/>
    <col min="9" max="9" width="21.140625" customWidth="1"/>
    <col min="10" max="10" width="25.5703125" customWidth="1"/>
    <col min="11" max="11" width="18.28515625" customWidth="1"/>
    <col min="12" max="12" width="15.7109375" customWidth="1"/>
    <col min="13" max="13" width="10.7109375" customWidth="1"/>
    <col min="14" max="14" width="21.85546875" customWidth="1"/>
    <col min="15" max="15" width="18.140625" customWidth="1"/>
    <col min="16" max="16" width="23.28515625" customWidth="1"/>
    <col min="17" max="17" width="10" customWidth="1"/>
  </cols>
  <sheetData>
    <row r="2" spans="1:22">
      <c r="B2" s="100" t="s">
        <v>961</v>
      </c>
      <c r="F2" s="100" t="s">
        <v>962</v>
      </c>
      <c r="J2" s="100" t="s">
        <v>963</v>
      </c>
      <c r="N2" s="100" t="s">
        <v>979</v>
      </c>
    </row>
    <row r="3" spans="1:22" ht="15.75" thickBot="1">
      <c r="B3" s="311" t="s">
        <v>863</v>
      </c>
      <c r="C3" s="362" t="s">
        <v>864</v>
      </c>
      <c r="D3" s="362" t="s">
        <v>360</v>
      </c>
      <c r="F3" s="311" t="s">
        <v>863</v>
      </c>
      <c r="G3" s="362" t="s">
        <v>864</v>
      </c>
      <c r="H3" s="362" t="s">
        <v>360</v>
      </c>
      <c r="J3" s="311" t="s">
        <v>863</v>
      </c>
      <c r="K3" s="362" t="s">
        <v>864</v>
      </c>
      <c r="L3" s="362" t="s">
        <v>360</v>
      </c>
      <c r="N3" s="311" t="s">
        <v>863</v>
      </c>
      <c r="O3" s="362" t="s">
        <v>864</v>
      </c>
      <c r="P3" s="362" t="s">
        <v>360</v>
      </c>
    </row>
    <row r="4" spans="1:22" ht="15.75" thickBot="1">
      <c r="A4" s="363"/>
      <c r="B4" s="431" t="s">
        <v>517</v>
      </c>
      <c r="C4" s="432" t="s">
        <v>517</v>
      </c>
      <c r="D4" s="432" t="s">
        <v>361</v>
      </c>
      <c r="F4" s="431" t="s">
        <v>871</v>
      </c>
      <c r="G4" s="432" t="s">
        <v>517</v>
      </c>
      <c r="H4" s="432" t="s">
        <v>361</v>
      </c>
      <c r="J4" s="436" t="s">
        <v>959</v>
      </c>
      <c r="K4" s="437" t="s">
        <v>372</v>
      </c>
      <c r="L4" s="437" t="s">
        <v>362</v>
      </c>
      <c r="N4" s="487" t="s">
        <v>509</v>
      </c>
      <c r="O4" s="483" t="s">
        <v>509</v>
      </c>
      <c r="P4" s="483" t="s">
        <v>366</v>
      </c>
      <c r="S4" s="336"/>
      <c r="V4" s="336"/>
    </row>
    <row r="5" spans="1:22" ht="15.75" thickBot="1">
      <c r="A5" s="363"/>
      <c r="B5" s="431" t="s">
        <v>518</v>
      </c>
      <c r="C5" s="432" t="s">
        <v>518</v>
      </c>
      <c r="D5" s="432" t="s">
        <v>362</v>
      </c>
      <c r="F5" s="431" t="s">
        <v>872</v>
      </c>
      <c r="G5" s="432" t="s">
        <v>518</v>
      </c>
      <c r="H5" s="432" t="s">
        <v>362</v>
      </c>
      <c r="J5" s="436" t="s">
        <v>977</v>
      </c>
      <c r="K5" s="437" t="s">
        <v>506</v>
      </c>
      <c r="L5" s="437" t="s">
        <v>364</v>
      </c>
      <c r="N5" s="487" t="s">
        <v>510</v>
      </c>
      <c r="O5" s="483" t="s">
        <v>510</v>
      </c>
      <c r="P5" s="483" t="s">
        <v>366</v>
      </c>
      <c r="S5" s="364"/>
      <c r="V5" s="336"/>
    </row>
    <row r="6" spans="1:22" ht="15.75" thickBot="1">
      <c r="A6" s="363"/>
      <c r="B6" s="431" t="s">
        <v>519</v>
      </c>
      <c r="C6" s="432" t="s">
        <v>519</v>
      </c>
      <c r="D6" s="432" t="s">
        <v>363</v>
      </c>
      <c r="F6" s="431" t="s">
        <v>873</v>
      </c>
      <c r="G6" s="432" t="s">
        <v>519</v>
      </c>
      <c r="H6" s="432" t="s">
        <v>363</v>
      </c>
      <c r="J6" s="438" t="s">
        <v>978</v>
      </c>
      <c r="K6" s="437" t="s">
        <v>499</v>
      </c>
      <c r="L6" s="437" t="s">
        <v>361</v>
      </c>
      <c r="N6" s="482" t="s">
        <v>511</v>
      </c>
      <c r="O6" s="483" t="s">
        <v>511</v>
      </c>
      <c r="P6" s="488" t="s">
        <v>367</v>
      </c>
      <c r="S6" s="336"/>
      <c r="V6" s="336"/>
    </row>
    <row r="7" spans="1:22" ht="15.75" thickBot="1">
      <c r="A7" s="363"/>
      <c r="B7" s="431" t="s">
        <v>499</v>
      </c>
      <c r="C7" s="432" t="s">
        <v>499</v>
      </c>
      <c r="D7" s="432" t="s">
        <v>361</v>
      </c>
      <c r="F7" s="431" t="s">
        <v>865</v>
      </c>
      <c r="G7" s="432" t="s">
        <v>499</v>
      </c>
      <c r="H7" s="432" t="s">
        <v>361</v>
      </c>
      <c r="J7" s="438" t="s">
        <v>964</v>
      </c>
      <c r="K7" s="437" t="s">
        <v>518</v>
      </c>
      <c r="L7" s="437" t="s">
        <v>362</v>
      </c>
      <c r="N7" s="482" t="s">
        <v>512</v>
      </c>
      <c r="O7" s="483" t="s">
        <v>512</v>
      </c>
      <c r="P7" s="488" t="s">
        <v>367</v>
      </c>
      <c r="S7" s="336"/>
      <c r="V7" s="336"/>
    </row>
    <row r="8" spans="1:22" ht="15.75" thickBot="1">
      <c r="A8" s="363"/>
      <c r="B8" s="431" t="s">
        <v>500</v>
      </c>
      <c r="C8" s="432" t="s">
        <v>500</v>
      </c>
      <c r="D8" s="432" t="s">
        <v>361</v>
      </c>
      <c r="F8" s="431" t="s">
        <v>866</v>
      </c>
      <c r="G8" s="432" t="s">
        <v>500</v>
      </c>
      <c r="H8" s="432" t="s">
        <v>361</v>
      </c>
      <c r="J8" s="438" t="s">
        <v>975</v>
      </c>
      <c r="K8" s="437" t="s">
        <v>917</v>
      </c>
      <c r="L8" s="437" t="s">
        <v>362</v>
      </c>
      <c r="N8" s="482" t="s">
        <v>513</v>
      </c>
      <c r="O8" s="483" t="s">
        <v>513</v>
      </c>
      <c r="P8" s="488" t="s">
        <v>368</v>
      </c>
      <c r="S8" s="336"/>
      <c r="V8" s="336"/>
    </row>
    <row r="9" spans="1:22" ht="15.75" thickBot="1">
      <c r="A9" s="363"/>
      <c r="B9" s="431" t="s">
        <v>502</v>
      </c>
      <c r="C9" s="432" t="s">
        <v>502</v>
      </c>
      <c r="D9" s="432" t="s">
        <v>362</v>
      </c>
      <c r="F9" s="431" t="s">
        <v>867</v>
      </c>
      <c r="G9" s="432" t="s">
        <v>502</v>
      </c>
      <c r="H9" s="432" t="s">
        <v>362</v>
      </c>
      <c r="J9" s="336"/>
      <c r="K9" s="336"/>
      <c r="L9" s="336"/>
      <c r="N9" s="482" t="s">
        <v>514</v>
      </c>
      <c r="O9" s="483" t="s">
        <v>514</v>
      </c>
      <c r="P9" s="488" t="s">
        <v>368</v>
      </c>
      <c r="S9" s="336"/>
      <c r="V9" s="336"/>
    </row>
    <row r="10" spans="1:22" ht="15.75" thickBot="1">
      <c r="A10" s="363"/>
      <c r="B10" s="431" t="s">
        <v>503</v>
      </c>
      <c r="C10" s="432" t="s">
        <v>503</v>
      </c>
      <c r="D10" s="432" t="s">
        <v>363</v>
      </c>
      <c r="F10" s="431" t="s">
        <v>868</v>
      </c>
      <c r="G10" s="432" t="s">
        <v>503</v>
      </c>
      <c r="H10" s="432" t="s">
        <v>363</v>
      </c>
      <c r="J10" s="336"/>
      <c r="K10" s="336"/>
      <c r="L10" s="336"/>
      <c r="N10" s="482" t="s">
        <v>515</v>
      </c>
      <c r="O10" s="483" t="s">
        <v>515</v>
      </c>
      <c r="P10" s="488" t="s">
        <v>369</v>
      </c>
      <c r="S10" s="336"/>
      <c r="V10" s="336"/>
    </row>
    <row r="11" spans="1:22" ht="15.75" thickBot="1">
      <c r="A11" s="363"/>
      <c r="B11" s="431" t="s">
        <v>505</v>
      </c>
      <c r="C11" s="432" t="s">
        <v>505</v>
      </c>
      <c r="D11" s="432" t="s">
        <v>364</v>
      </c>
      <c r="F11" s="431" t="s">
        <v>876</v>
      </c>
      <c r="G11" s="432" t="s">
        <v>505</v>
      </c>
      <c r="H11" s="432" t="s">
        <v>364</v>
      </c>
      <c r="N11" s="482" t="s">
        <v>516</v>
      </c>
      <c r="O11" s="483" t="s">
        <v>516</v>
      </c>
      <c r="P11" s="488" t="s">
        <v>369</v>
      </c>
      <c r="S11" s="336"/>
      <c r="V11" s="336"/>
    </row>
    <row r="12" spans="1:22" ht="15.75" thickBot="1">
      <c r="A12" s="363"/>
      <c r="B12" s="431" t="s">
        <v>506</v>
      </c>
      <c r="C12" s="432" t="s">
        <v>506</v>
      </c>
      <c r="D12" s="432" t="s">
        <v>364</v>
      </c>
      <c r="F12" s="431" t="s">
        <v>877</v>
      </c>
      <c r="G12" s="432" t="s">
        <v>506</v>
      </c>
      <c r="H12" s="432" t="s">
        <v>364</v>
      </c>
      <c r="J12" s="364" t="s">
        <v>968</v>
      </c>
      <c r="K12" s="336"/>
      <c r="L12" s="336"/>
      <c r="N12" s="482" t="s">
        <v>375</v>
      </c>
      <c r="O12" s="483" t="s">
        <v>375</v>
      </c>
      <c r="P12" s="488" t="s">
        <v>365</v>
      </c>
      <c r="S12" s="336"/>
      <c r="V12" s="336"/>
    </row>
    <row r="13" spans="1:22" ht="15.75" thickBot="1">
      <c r="A13" s="363"/>
      <c r="B13" s="431" t="s">
        <v>370</v>
      </c>
      <c r="C13" s="432" t="s">
        <v>370</v>
      </c>
      <c r="D13" s="432" t="s">
        <v>371</v>
      </c>
      <c r="F13" s="431" t="s">
        <v>869</v>
      </c>
      <c r="G13" s="432" t="s">
        <v>370</v>
      </c>
      <c r="H13" s="432" t="s">
        <v>371</v>
      </c>
      <c r="J13" s="478" t="s">
        <v>863</v>
      </c>
      <c r="K13" s="479" t="s">
        <v>864</v>
      </c>
      <c r="L13" s="479" t="s">
        <v>360</v>
      </c>
      <c r="N13" s="482" t="s">
        <v>376</v>
      </c>
      <c r="O13" s="483" t="s">
        <v>376</v>
      </c>
      <c r="P13" s="484" t="s">
        <v>368</v>
      </c>
      <c r="S13" s="336"/>
      <c r="V13" s="336"/>
    </row>
    <row r="14" spans="1:22" ht="15.75" thickBot="1">
      <c r="A14" s="363"/>
      <c r="B14" s="431" t="s">
        <v>372</v>
      </c>
      <c r="C14" s="432" t="s">
        <v>372</v>
      </c>
      <c r="D14" s="432" t="s">
        <v>362</v>
      </c>
      <c r="F14" s="431" t="s">
        <v>870</v>
      </c>
      <c r="G14" s="432" t="s">
        <v>372</v>
      </c>
      <c r="H14" s="432" t="s">
        <v>362</v>
      </c>
      <c r="J14" s="480" t="s">
        <v>969</v>
      </c>
      <c r="K14" s="437" t="s">
        <v>972</v>
      </c>
      <c r="L14" s="480" t="s">
        <v>361</v>
      </c>
      <c r="N14" s="482" t="s">
        <v>892</v>
      </c>
      <c r="O14" s="483" t="s">
        <v>893</v>
      </c>
      <c r="P14" s="484" t="s">
        <v>364</v>
      </c>
      <c r="S14" s="336"/>
      <c r="V14" s="336"/>
    </row>
    <row r="15" spans="1:22" ht="15.75" thickBot="1">
      <c r="A15" s="363"/>
      <c r="B15" s="431" t="s">
        <v>508</v>
      </c>
      <c r="C15" s="432" t="s">
        <v>508</v>
      </c>
      <c r="D15" s="432" t="s">
        <v>365</v>
      </c>
      <c r="F15" s="431" t="s">
        <v>885</v>
      </c>
      <c r="G15" s="432" t="s">
        <v>508</v>
      </c>
      <c r="H15" s="432" t="s">
        <v>365</v>
      </c>
      <c r="J15" s="480" t="s">
        <v>970</v>
      </c>
      <c r="K15" s="437" t="s">
        <v>973</v>
      </c>
      <c r="L15" s="480" t="s">
        <v>362</v>
      </c>
      <c r="N15" s="485" t="s">
        <v>507</v>
      </c>
      <c r="O15" s="486" t="s">
        <v>507</v>
      </c>
      <c r="P15" s="486" t="s">
        <v>365</v>
      </c>
      <c r="S15" s="336"/>
      <c r="V15" s="336"/>
    </row>
    <row r="16" spans="1:22" ht="15.75" thickBot="1">
      <c r="A16" s="363"/>
      <c r="B16" s="431" t="s">
        <v>936</v>
      </c>
      <c r="C16" s="432" t="s">
        <v>915</v>
      </c>
      <c r="D16" s="432" t="s">
        <v>361</v>
      </c>
      <c r="E16" s="336"/>
      <c r="F16" s="431" t="s">
        <v>937</v>
      </c>
      <c r="G16" s="432" t="s">
        <v>915</v>
      </c>
      <c r="H16" s="432" t="s">
        <v>361</v>
      </c>
      <c r="I16" s="336"/>
      <c r="J16" s="481" t="s">
        <v>971</v>
      </c>
      <c r="K16" s="437" t="s">
        <v>974</v>
      </c>
      <c r="L16" s="480" t="s">
        <v>363</v>
      </c>
      <c r="N16" s="485" t="s">
        <v>373</v>
      </c>
      <c r="O16" s="486" t="s">
        <v>373</v>
      </c>
      <c r="P16" s="486" t="s">
        <v>362</v>
      </c>
      <c r="S16" s="336"/>
      <c r="T16" s="336"/>
      <c r="U16" s="336"/>
      <c r="V16" s="336"/>
    </row>
    <row r="17" spans="1:16" s="336" customFormat="1" ht="15.75" thickBot="1">
      <c r="A17" s="363"/>
      <c r="B17" s="431" t="s">
        <v>966</v>
      </c>
      <c r="C17" s="432" t="s">
        <v>916</v>
      </c>
      <c r="D17" s="432" t="s">
        <v>363</v>
      </c>
      <c r="F17" s="438" t="s">
        <v>967</v>
      </c>
      <c r="G17" s="437" t="s">
        <v>916</v>
      </c>
      <c r="H17" s="437" t="s">
        <v>363</v>
      </c>
      <c r="N17" s="482" t="s">
        <v>501</v>
      </c>
      <c r="O17" s="483" t="s">
        <v>501</v>
      </c>
      <c r="P17" s="486" t="s">
        <v>362</v>
      </c>
    </row>
    <row r="18" spans="1:16" s="336" customFormat="1" ht="15.75" thickBot="1">
      <c r="A18" s="363"/>
      <c r="B18" s="431" t="s">
        <v>914</v>
      </c>
      <c r="C18" s="432" t="s">
        <v>917</v>
      </c>
      <c r="D18" s="432" t="s">
        <v>362</v>
      </c>
      <c r="F18" s="431" t="s">
        <v>918</v>
      </c>
      <c r="G18" s="432" t="s">
        <v>917</v>
      </c>
      <c r="H18" s="432" t="s">
        <v>362</v>
      </c>
      <c r="N18" s="482" t="s">
        <v>374</v>
      </c>
      <c r="O18" s="483" t="s">
        <v>374</v>
      </c>
      <c r="P18" s="486" t="s">
        <v>363</v>
      </c>
    </row>
    <row r="19" spans="1:16" s="336" customFormat="1" ht="15.75" thickBot="1">
      <c r="N19" s="482" t="s">
        <v>504</v>
      </c>
      <c r="O19" s="483" t="s">
        <v>504</v>
      </c>
      <c r="P19" s="486" t="s">
        <v>363</v>
      </c>
    </row>
    <row r="20" spans="1:16" s="336" customFormat="1" ht="15.75" thickBot="1">
      <c r="N20" s="485" t="s">
        <v>980</v>
      </c>
      <c r="O20" s="486" t="s">
        <v>982</v>
      </c>
      <c r="P20" s="486" t="s">
        <v>361</v>
      </c>
    </row>
    <row r="21" spans="1:16" s="336" customFormat="1" ht="15.75" thickBot="1">
      <c r="B21" s="364" t="s">
        <v>899</v>
      </c>
      <c r="E21" s="364" t="s">
        <v>881</v>
      </c>
      <c r="N21" s="482" t="s">
        <v>981</v>
      </c>
      <c r="O21" s="483" t="s">
        <v>983</v>
      </c>
      <c r="P21" s="486" t="s">
        <v>361</v>
      </c>
    </row>
    <row r="22" spans="1:16" s="336" customFormat="1" ht="15.75" thickBot="1">
      <c r="B22" s="336" t="s">
        <v>905</v>
      </c>
      <c r="E22" s="378" t="s">
        <v>903</v>
      </c>
      <c r="F22" s="379"/>
      <c r="G22" s="379"/>
      <c r="H22" s="379"/>
      <c r="I22" s="379"/>
      <c r="J22" s="379"/>
      <c r="K22" s="379"/>
      <c r="L22" s="380"/>
      <c r="N22" s="485" t="s">
        <v>984</v>
      </c>
      <c r="O22" s="486" t="s">
        <v>986</v>
      </c>
      <c r="P22" s="486" t="s">
        <v>364</v>
      </c>
    </row>
    <row r="23" spans="1:16" s="336" customFormat="1" ht="15.75" thickBot="1">
      <c r="C23" s="336" t="s">
        <v>904</v>
      </c>
      <c r="E23" s="381" t="s">
        <v>879</v>
      </c>
      <c r="F23" s="382" t="s">
        <v>41</v>
      </c>
      <c r="G23" s="382" t="s">
        <v>874</v>
      </c>
      <c r="H23" s="382" t="s">
        <v>960</v>
      </c>
      <c r="I23" s="382"/>
      <c r="J23" s="382" t="s">
        <v>889</v>
      </c>
      <c r="K23" s="382"/>
      <c r="L23" s="383"/>
      <c r="N23" s="482" t="s">
        <v>985</v>
      </c>
      <c r="O23" s="483" t="s">
        <v>987</v>
      </c>
      <c r="P23" s="486" t="s">
        <v>364</v>
      </c>
    </row>
    <row r="24" spans="1:16" s="336" customFormat="1">
      <c r="C24" s="336" t="s">
        <v>922</v>
      </c>
      <c r="E24" s="381"/>
      <c r="F24" s="384" t="s">
        <v>878</v>
      </c>
      <c r="G24" s="384" t="s">
        <v>370</v>
      </c>
      <c r="H24" s="385" t="s">
        <v>370</v>
      </c>
      <c r="I24" s="385"/>
      <c r="J24" s="385" t="s">
        <v>891</v>
      </c>
      <c r="K24" s="385"/>
      <c r="L24" s="383"/>
    </row>
    <row r="25" spans="1:16" s="336" customFormat="1">
      <c r="C25" s="336" t="s">
        <v>900</v>
      </c>
      <c r="E25" s="381"/>
      <c r="F25" s="384" t="s">
        <v>855</v>
      </c>
      <c r="G25" s="384" t="s">
        <v>500</v>
      </c>
      <c r="H25" s="385" t="s">
        <v>500</v>
      </c>
      <c r="I25" s="385"/>
      <c r="J25" s="385" t="s">
        <v>895</v>
      </c>
      <c r="K25" s="385"/>
      <c r="L25" s="383"/>
    </row>
    <row r="26" spans="1:16" s="336" customFormat="1">
      <c r="B26" s="364"/>
      <c r="C26" s="336" t="s">
        <v>901</v>
      </c>
      <c r="E26" s="381"/>
      <c r="F26" s="384" t="s">
        <v>856</v>
      </c>
      <c r="G26" s="384" t="s">
        <v>372</v>
      </c>
      <c r="H26" s="385" t="s">
        <v>372</v>
      </c>
      <c r="I26" s="385"/>
      <c r="J26" s="385" t="s">
        <v>890</v>
      </c>
      <c r="K26" s="385"/>
      <c r="L26" s="383"/>
    </row>
    <row r="27" spans="1:16" s="336" customFormat="1">
      <c r="C27" s="336" t="s">
        <v>921</v>
      </c>
      <c r="E27" s="386"/>
      <c r="F27" s="384"/>
      <c r="G27" s="384"/>
      <c r="H27" s="384"/>
      <c r="I27" s="384"/>
      <c r="J27" s="384"/>
      <c r="K27" s="384"/>
      <c r="L27" s="383"/>
    </row>
    <row r="28" spans="1:16" s="336" customFormat="1">
      <c r="E28" s="381" t="s">
        <v>880</v>
      </c>
      <c r="F28" s="382" t="s">
        <v>41</v>
      </c>
      <c r="G28" s="382" t="s">
        <v>874</v>
      </c>
      <c r="H28" s="382"/>
      <c r="I28" s="382"/>
      <c r="J28" s="382" t="s">
        <v>886</v>
      </c>
      <c r="K28" s="382"/>
      <c r="L28" s="383"/>
    </row>
    <row r="29" spans="1:16" s="336" customFormat="1">
      <c r="E29" s="381"/>
      <c r="F29" s="384" t="s">
        <v>878</v>
      </c>
      <c r="G29" s="384" t="s">
        <v>869</v>
      </c>
      <c r="H29" s="385" t="s">
        <v>370</v>
      </c>
      <c r="I29" s="385"/>
      <c r="J29" s="385" t="s">
        <v>887</v>
      </c>
      <c r="K29" s="385"/>
      <c r="L29" s="383"/>
      <c r="N29" s="364" t="s">
        <v>858</v>
      </c>
    </row>
    <row r="30" spans="1:16" s="336" customFormat="1" ht="15.75" thickBot="1">
      <c r="E30" s="381"/>
      <c r="F30" s="384" t="s">
        <v>855</v>
      </c>
      <c r="G30" s="384" t="s">
        <v>866</v>
      </c>
      <c r="H30" s="385" t="s">
        <v>500</v>
      </c>
      <c r="I30" s="385"/>
      <c r="J30" s="385" t="s">
        <v>894</v>
      </c>
      <c r="K30" s="385"/>
      <c r="L30" s="383"/>
      <c r="N30" s="364" t="s">
        <v>847</v>
      </c>
      <c r="O30" s="364" t="s">
        <v>848</v>
      </c>
      <c r="P30" s="364" t="s">
        <v>360</v>
      </c>
    </row>
    <row r="31" spans="1:16" s="336" customFormat="1" ht="15.75" thickBot="1">
      <c r="B31" s="501" t="s">
        <v>1015</v>
      </c>
      <c r="E31" s="381"/>
      <c r="F31" s="384" t="s">
        <v>856</v>
      </c>
      <c r="G31" s="384" t="s">
        <v>870</v>
      </c>
      <c r="H31" s="385" t="s">
        <v>372</v>
      </c>
      <c r="I31" s="385"/>
      <c r="J31" s="385" t="s">
        <v>888</v>
      </c>
      <c r="K31" s="385"/>
      <c r="L31" s="383"/>
      <c r="N31" s="366" t="s">
        <v>859</v>
      </c>
      <c r="O31" s="367" t="s">
        <v>849</v>
      </c>
      <c r="P31" s="368" t="s">
        <v>878</v>
      </c>
    </row>
    <row r="32" spans="1:16" s="336" customFormat="1" ht="15.75" thickBot="1">
      <c r="B32" s="504" t="s">
        <v>1016</v>
      </c>
      <c r="E32" s="381"/>
      <c r="F32" s="384"/>
      <c r="G32" s="384"/>
      <c r="H32" s="385"/>
      <c r="I32" s="385"/>
      <c r="J32" s="385"/>
      <c r="K32" s="382"/>
      <c r="L32" s="383"/>
      <c r="N32" s="366" t="s">
        <v>859</v>
      </c>
      <c r="O32" s="367" t="s">
        <v>852</v>
      </c>
      <c r="P32" s="368" t="s">
        <v>855</v>
      </c>
    </row>
    <row r="33" spans="1:16" s="336" customFormat="1" ht="15.75" thickBot="1">
      <c r="B33" s="502" t="s">
        <v>1017</v>
      </c>
      <c r="E33" s="381" t="s">
        <v>896</v>
      </c>
      <c r="F33" s="382" t="s">
        <v>41</v>
      </c>
      <c r="G33" s="382" t="s">
        <v>874</v>
      </c>
      <c r="H33" s="430"/>
      <c r="I33" s="430"/>
      <c r="J33" s="430" t="s">
        <v>897</v>
      </c>
      <c r="K33" s="385"/>
      <c r="L33" s="383"/>
      <c r="N33" s="366" t="s">
        <v>859</v>
      </c>
      <c r="O33" s="367" t="s">
        <v>850</v>
      </c>
      <c r="P33" s="368" t="s">
        <v>855</v>
      </c>
    </row>
    <row r="34" spans="1:16" s="336" customFormat="1" ht="15.75" thickBot="1">
      <c r="B34" s="502" t="s">
        <v>1019</v>
      </c>
      <c r="E34" s="387"/>
      <c r="F34" s="429" t="s">
        <v>856</v>
      </c>
      <c r="G34" s="429" t="s">
        <v>959</v>
      </c>
      <c r="H34" s="429" t="s">
        <v>372</v>
      </c>
      <c r="I34" s="429"/>
      <c r="J34" s="429" t="s">
        <v>965</v>
      </c>
      <c r="K34" s="388"/>
      <c r="L34" s="389"/>
      <c r="N34" s="366" t="s">
        <v>859</v>
      </c>
      <c r="O34" s="367" t="s">
        <v>851</v>
      </c>
      <c r="P34" s="368" t="s">
        <v>856</v>
      </c>
    </row>
    <row r="35" spans="1:16" s="336" customFormat="1" ht="15.75" thickBot="1">
      <c r="B35" s="502" t="s">
        <v>1026</v>
      </c>
      <c r="N35" s="439" t="s">
        <v>902</v>
      </c>
      <c r="O35" s="440" t="s">
        <v>849</v>
      </c>
      <c r="P35" s="441" t="s">
        <v>856</v>
      </c>
    </row>
    <row r="36" spans="1:16" s="336" customFormat="1" ht="15.75" thickBot="1">
      <c r="B36" s="502" t="s">
        <v>1025</v>
      </c>
      <c r="E36" s="390" t="s">
        <v>920</v>
      </c>
      <c r="F36" s="391"/>
      <c r="G36" s="391"/>
      <c r="H36" s="391"/>
      <c r="I36" s="391"/>
      <c r="J36" s="391"/>
      <c r="K36" s="391"/>
      <c r="L36" s="392"/>
      <c r="N36" s="439" t="s">
        <v>902</v>
      </c>
      <c r="O36" s="440" t="s">
        <v>852</v>
      </c>
      <c r="P36" s="441" t="s">
        <v>856</v>
      </c>
    </row>
    <row r="37" spans="1:16" s="336" customFormat="1" ht="15.75" thickBot="1">
      <c r="B37" s="502"/>
      <c r="E37" s="393" t="s">
        <v>879</v>
      </c>
      <c r="F37" s="394" t="s">
        <v>41</v>
      </c>
      <c r="G37" s="394" t="s">
        <v>874</v>
      </c>
      <c r="H37" s="394" t="s">
        <v>960</v>
      </c>
      <c r="I37" s="394"/>
      <c r="J37" s="394" t="s">
        <v>889</v>
      </c>
      <c r="K37" s="394"/>
      <c r="L37" s="395"/>
      <c r="N37" s="439" t="s">
        <v>902</v>
      </c>
      <c r="O37" s="440" t="s">
        <v>850</v>
      </c>
      <c r="P37" s="441" t="s">
        <v>856</v>
      </c>
    </row>
    <row r="38" spans="1:16" s="336" customFormat="1" ht="15.75" thickBot="1">
      <c r="B38" s="502" t="s">
        <v>1017</v>
      </c>
      <c r="E38" s="393"/>
      <c r="F38" s="396" t="s">
        <v>855</v>
      </c>
      <c r="G38" s="396" t="s">
        <v>517</v>
      </c>
      <c r="H38" s="397" t="s">
        <v>517</v>
      </c>
      <c r="I38" s="397"/>
      <c r="J38" s="397" t="s">
        <v>891</v>
      </c>
      <c r="K38" s="397"/>
      <c r="L38" s="395"/>
      <c r="N38" s="439" t="s">
        <v>902</v>
      </c>
      <c r="O38" s="440" t="s">
        <v>851</v>
      </c>
      <c r="P38" s="441" t="s">
        <v>875</v>
      </c>
    </row>
    <row r="39" spans="1:16" s="336" customFormat="1" ht="15.75" thickBot="1">
      <c r="A39"/>
      <c r="B39" s="502" t="s">
        <v>1020</v>
      </c>
      <c r="E39" s="393"/>
      <c r="F39" s="396" t="s">
        <v>856</v>
      </c>
      <c r="G39" s="396" t="s">
        <v>518</v>
      </c>
      <c r="H39" s="397" t="s">
        <v>518</v>
      </c>
      <c r="I39" s="397"/>
      <c r="J39" s="397" t="s">
        <v>895</v>
      </c>
      <c r="K39" s="397"/>
      <c r="L39" s="395"/>
      <c r="N39" s="369" t="s">
        <v>853</v>
      </c>
      <c r="O39" s="373" t="s">
        <v>849</v>
      </c>
      <c r="P39" s="370" t="s">
        <v>855</v>
      </c>
    </row>
    <row r="40" spans="1:16" s="336" customFormat="1" ht="15.75" thickBot="1">
      <c r="A40"/>
      <c r="B40" s="502" t="s">
        <v>1027</v>
      </c>
      <c r="E40" s="393"/>
      <c r="F40" s="396" t="s">
        <v>857</v>
      </c>
      <c r="G40" s="396" t="s">
        <v>519</v>
      </c>
      <c r="H40" s="397" t="s">
        <v>519</v>
      </c>
      <c r="I40" s="397"/>
      <c r="J40" s="397" t="s">
        <v>890</v>
      </c>
      <c r="K40" s="397"/>
      <c r="L40" s="395"/>
      <c r="N40" s="369" t="s">
        <v>853</v>
      </c>
      <c r="O40" s="373" t="s">
        <v>852</v>
      </c>
      <c r="P40" s="370" t="s">
        <v>857</v>
      </c>
    </row>
    <row r="41" spans="1:16" s="336" customFormat="1" ht="15.75" thickBot="1">
      <c r="A41"/>
      <c r="B41" s="502" t="s">
        <v>1024</v>
      </c>
      <c r="E41" s="398"/>
      <c r="F41" s="396"/>
      <c r="G41" s="396"/>
      <c r="H41" s="396"/>
      <c r="I41" s="396"/>
      <c r="J41" s="396"/>
      <c r="K41" s="396"/>
      <c r="L41" s="395"/>
      <c r="N41" s="369" t="s">
        <v>853</v>
      </c>
      <c r="O41" s="373" t="s">
        <v>850</v>
      </c>
      <c r="P41" s="370" t="s">
        <v>856</v>
      </c>
    </row>
    <row r="42" spans="1:16" s="336" customFormat="1" ht="15.75" thickBot="1">
      <c r="A42"/>
      <c r="B42" s="502"/>
      <c r="E42" s="393" t="s">
        <v>880</v>
      </c>
      <c r="F42" s="394" t="s">
        <v>41</v>
      </c>
      <c r="G42" s="394" t="s">
        <v>874</v>
      </c>
      <c r="H42" s="394"/>
      <c r="I42" s="394"/>
      <c r="J42" s="394" t="s">
        <v>886</v>
      </c>
      <c r="K42" s="394"/>
      <c r="L42" s="395"/>
      <c r="N42" s="369" t="s">
        <v>853</v>
      </c>
      <c r="O42" s="373" t="s">
        <v>851</v>
      </c>
      <c r="P42" s="370" t="s">
        <v>875</v>
      </c>
    </row>
    <row r="43" spans="1:16" s="336" customFormat="1" ht="15.75" thickBot="1">
      <c r="A43"/>
      <c r="B43" s="502" t="s">
        <v>1018</v>
      </c>
      <c r="E43" s="393"/>
      <c r="F43" s="396" t="s">
        <v>855</v>
      </c>
      <c r="G43" s="396" t="s">
        <v>871</v>
      </c>
      <c r="H43" s="397" t="s">
        <v>517</v>
      </c>
      <c r="I43" s="397"/>
      <c r="J43" s="397" t="s">
        <v>887</v>
      </c>
      <c r="K43" s="397"/>
      <c r="L43" s="395"/>
      <c r="N43" s="375" t="s">
        <v>854</v>
      </c>
      <c r="O43" s="376" t="s">
        <v>849</v>
      </c>
      <c r="P43" s="377" t="s">
        <v>856</v>
      </c>
    </row>
    <row r="44" spans="1:16" s="336" customFormat="1" ht="15.75" thickBot="1">
      <c r="A44"/>
      <c r="B44" s="502" t="s">
        <v>1021</v>
      </c>
      <c r="E44" s="393"/>
      <c r="F44" s="396" t="s">
        <v>856</v>
      </c>
      <c r="G44" s="396" t="s">
        <v>872</v>
      </c>
      <c r="H44" s="397" t="s">
        <v>518</v>
      </c>
      <c r="I44" s="397"/>
      <c r="J44" s="397" t="s">
        <v>894</v>
      </c>
      <c r="K44" s="397"/>
      <c r="L44" s="395"/>
      <c r="N44" s="375" t="s">
        <v>854</v>
      </c>
      <c r="O44" s="376" t="s">
        <v>852</v>
      </c>
      <c r="P44" s="377" t="s">
        <v>875</v>
      </c>
    </row>
    <row r="45" spans="1:16" s="336" customFormat="1" ht="15.75" thickBot="1">
      <c r="A45"/>
      <c r="B45" s="502" t="s">
        <v>1022</v>
      </c>
      <c r="E45" s="393"/>
      <c r="F45" s="396" t="s">
        <v>857</v>
      </c>
      <c r="G45" s="396" t="s">
        <v>873</v>
      </c>
      <c r="H45" s="397" t="s">
        <v>519</v>
      </c>
      <c r="I45" s="397"/>
      <c r="J45" s="397" t="s">
        <v>888</v>
      </c>
      <c r="K45" s="397"/>
      <c r="L45" s="395"/>
      <c r="N45" s="375" t="s">
        <v>854</v>
      </c>
      <c r="O45" s="376" t="s">
        <v>850</v>
      </c>
      <c r="P45" s="377" t="s">
        <v>857</v>
      </c>
    </row>
    <row r="46" spans="1:16" s="336" customFormat="1" ht="15.75" thickBot="1">
      <c r="A46"/>
      <c r="B46" s="503" t="s">
        <v>1023</v>
      </c>
      <c r="E46" s="393"/>
      <c r="F46" s="396"/>
      <c r="G46" s="396"/>
      <c r="H46" s="397"/>
      <c r="I46" s="397"/>
      <c r="J46" s="397"/>
      <c r="K46" s="397"/>
      <c r="L46" s="395"/>
      <c r="N46" s="375" t="s">
        <v>854</v>
      </c>
      <c r="O46" s="376" t="s">
        <v>851</v>
      </c>
      <c r="P46" s="377" t="s">
        <v>884</v>
      </c>
    </row>
    <row r="47" spans="1:16" s="336" customFormat="1">
      <c r="A47"/>
      <c r="B47" s="364"/>
      <c r="C47" s="364"/>
      <c r="E47" s="393" t="s">
        <v>896</v>
      </c>
      <c r="F47" s="394" t="s">
        <v>41</v>
      </c>
      <c r="G47" s="394" t="s">
        <v>874</v>
      </c>
      <c r="H47" s="433"/>
      <c r="I47" s="397"/>
      <c r="J47" s="433" t="s">
        <v>897</v>
      </c>
      <c r="K47" s="397"/>
      <c r="L47" s="395"/>
    </row>
    <row r="48" spans="1:16" s="336" customFormat="1" ht="15.75" thickBot="1">
      <c r="A48"/>
      <c r="D48" s="365"/>
      <c r="E48" s="399"/>
      <c r="F48" s="400" t="s">
        <v>856</v>
      </c>
      <c r="G48" s="400" t="s">
        <v>964</v>
      </c>
      <c r="H48" s="401" t="s">
        <v>518</v>
      </c>
      <c r="I48" s="401"/>
      <c r="J48" s="401" t="s">
        <v>965</v>
      </c>
      <c r="K48" s="401"/>
      <c r="L48" s="402"/>
      <c r="N48" s="364" t="s">
        <v>976</v>
      </c>
    </row>
    <row r="49" spans="1:15" s="336" customFormat="1" ht="15.75" thickBot="1">
      <c r="A49"/>
      <c r="D49" s="365"/>
      <c r="N49" s="364" t="s">
        <v>847</v>
      </c>
      <c r="O49" s="364" t="s">
        <v>360</v>
      </c>
    </row>
    <row r="50" spans="1:15" s="336" customFormat="1" ht="15.75" thickBot="1">
      <c r="A50"/>
      <c r="D50" s="365"/>
      <c r="E50" s="403" t="s">
        <v>882</v>
      </c>
      <c r="F50" s="404"/>
      <c r="G50" s="404"/>
      <c r="H50" s="404"/>
      <c r="I50" s="404"/>
      <c r="J50" s="404"/>
      <c r="K50" s="404"/>
      <c r="L50" s="405"/>
      <c r="N50" s="366" t="s">
        <v>859</v>
      </c>
      <c r="O50" s="368" t="s">
        <v>855</v>
      </c>
    </row>
    <row r="51" spans="1:15" s="336" customFormat="1" ht="15.75" thickBot="1">
      <c r="A51"/>
      <c r="B51" s="364"/>
      <c r="C51" s="364"/>
      <c r="E51" s="406" t="s">
        <v>879</v>
      </c>
      <c r="F51" s="407" t="s">
        <v>41</v>
      </c>
      <c r="G51" s="407" t="s">
        <v>874</v>
      </c>
      <c r="H51" s="407" t="s">
        <v>960</v>
      </c>
      <c r="I51" s="407"/>
      <c r="J51" s="407" t="s">
        <v>889</v>
      </c>
      <c r="K51" s="407"/>
      <c r="L51" s="408"/>
      <c r="N51" s="439" t="s">
        <v>902</v>
      </c>
      <c r="O51" s="441" t="s">
        <v>855</v>
      </c>
    </row>
    <row r="52" spans="1:15" s="336" customFormat="1" ht="15.75" thickBot="1">
      <c r="A52"/>
      <c r="D52" s="365"/>
      <c r="E52" s="406"/>
      <c r="F52" s="409" t="s">
        <v>856</v>
      </c>
      <c r="G52" s="409" t="s">
        <v>502</v>
      </c>
      <c r="H52" s="409" t="s">
        <v>502</v>
      </c>
      <c r="I52" s="410"/>
      <c r="J52" s="410" t="s">
        <v>891</v>
      </c>
      <c r="K52" s="410"/>
      <c r="L52" s="408"/>
      <c r="N52" s="369" t="s">
        <v>853</v>
      </c>
      <c r="O52" s="370" t="s">
        <v>856</v>
      </c>
    </row>
    <row r="53" spans="1:15" s="336" customFormat="1">
      <c r="A53"/>
      <c r="D53" s="365"/>
      <c r="E53" s="406"/>
      <c r="F53" s="409" t="s">
        <v>875</v>
      </c>
      <c r="G53" s="409" t="s">
        <v>506</v>
      </c>
      <c r="H53" s="409" t="s">
        <v>506</v>
      </c>
      <c r="I53" s="410"/>
      <c r="J53" s="410" t="s">
        <v>895</v>
      </c>
      <c r="K53" s="410"/>
      <c r="L53" s="408"/>
      <c r="N53" s="371" t="s">
        <v>854</v>
      </c>
      <c r="O53" s="372" t="s">
        <v>857</v>
      </c>
    </row>
    <row r="54" spans="1:15" s="336" customFormat="1">
      <c r="A54"/>
      <c r="D54" s="365"/>
      <c r="E54" s="406"/>
      <c r="F54" s="409" t="s">
        <v>884</v>
      </c>
      <c r="G54" s="409" t="s">
        <v>508</v>
      </c>
      <c r="H54" s="409" t="s">
        <v>508</v>
      </c>
      <c r="I54" s="410"/>
      <c r="J54" s="410" t="s">
        <v>890</v>
      </c>
      <c r="K54" s="410"/>
      <c r="L54" s="408"/>
    </row>
    <row r="55" spans="1:15" s="336" customFormat="1" ht="15.75" thickBot="1">
      <c r="A55"/>
      <c r="E55" s="411"/>
      <c r="F55" s="409"/>
      <c r="G55" s="409"/>
      <c r="H55" s="410"/>
      <c r="I55" s="410"/>
      <c r="J55" s="410"/>
      <c r="K55" s="410"/>
      <c r="L55" s="408"/>
      <c r="N55" s="364" t="s">
        <v>860</v>
      </c>
    </row>
    <row r="56" spans="1:15" s="336" customFormat="1" ht="15.75" thickBot="1">
      <c r="A56"/>
      <c r="E56" s="406" t="s">
        <v>880</v>
      </c>
      <c r="F56" s="407" t="s">
        <v>41</v>
      </c>
      <c r="G56" s="407" t="s">
        <v>874</v>
      </c>
      <c r="H56" s="407"/>
      <c r="I56" s="407"/>
      <c r="J56" s="407" t="s">
        <v>886</v>
      </c>
      <c r="K56" s="407"/>
      <c r="L56" s="408"/>
      <c r="N56" s="374" t="s">
        <v>861</v>
      </c>
    </row>
    <row r="57" spans="1:15" s="336" customFormat="1" ht="15.75" thickBot="1">
      <c r="A57"/>
      <c r="E57" s="406"/>
      <c r="F57" s="409" t="s">
        <v>856</v>
      </c>
      <c r="G57" s="409" t="s">
        <v>867</v>
      </c>
      <c r="H57" s="409" t="s">
        <v>502</v>
      </c>
      <c r="I57" s="410"/>
      <c r="J57" s="410" t="s">
        <v>887</v>
      </c>
      <c r="K57" s="410"/>
      <c r="L57" s="408"/>
      <c r="N57" s="374" t="s">
        <v>862</v>
      </c>
    </row>
    <row r="58" spans="1:15" s="336" customFormat="1" ht="15.75" thickBot="1">
      <c r="A58"/>
      <c r="E58" s="406"/>
      <c r="F58" s="409" t="s">
        <v>875</v>
      </c>
      <c r="G58" s="409" t="s">
        <v>877</v>
      </c>
      <c r="H58" s="409" t="s">
        <v>506</v>
      </c>
      <c r="I58" s="410"/>
      <c r="J58" s="410" t="s">
        <v>894</v>
      </c>
      <c r="K58" s="410"/>
      <c r="L58" s="408"/>
      <c r="N58" s="374" t="s">
        <v>845</v>
      </c>
    </row>
    <row r="59" spans="1:15" s="336" customFormat="1" ht="15.75" thickBot="1">
      <c r="A59"/>
      <c r="E59" s="406"/>
      <c r="F59" s="409" t="s">
        <v>884</v>
      </c>
      <c r="G59" s="409" t="s">
        <v>885</v>
      </c>
      <c r="H59" s="409" t="s">
        <v>508</v>
      </c>
      <c r="I59" s="410"/>
      <c r="J59" s="410" t="s">
        <v>888</v>
      </c>
      <c r="K59" s="410"/>
      <c r="L59" s="408"/>
      <c r="N59" s="374" t="s">
        <v>846</v>
      </c>
    </row>
    <row r="60" spans="1:15" ht="15.75" thickBot="1">
      <c r="B60" s="336"/>
      <c r="C60" s="336"/>
      <c r="D60" s="336"/>
      <c r="E60" s="406"/>
      <c r="F60" s="409"/>
      <c r="G60" s="409"/>
      <c r="H60" s="410"/>
      <c r="I60" s="410"/>
      <c r="J60" s="410"/>
      <c r="K60" s="410"/>
      <c r="L60" s="408"/>
      <c r="N60" s="374" t="s">
        <v>913</v>
      </c>
    </row>
    <row r="61" spans="1:15">
      <c r="B61" s="336"/>
      <c r="C61" s="336"/>
      <c r="D61" s="336"/>
      <c r="E61" s="406" t="s">
        <v>896</v>
      </c>
      <c r="F61" s="407" t="s">
        <v>41</v>
      </c>
      <c r="G61" s="407" t="s">
        <v>874</v>
      </c>
      <c r="H61" s="434"/>
      <c r="I61" s="410"/>
      <c r="J61" s="434" t="s">
        <v>897</v>
      </c>
      <c r="K61" s="410"/>
      <c r="L61" s="408"/>
    </row>
    <row r="62" spans="1:15" ht="15.75" thickBot="1">
      <c r="B62" s="336"/>
      <c r="C62" s="336"/>
      <c r="D62" s="336"/>
      <c r="E62" s="412"/>
      <c r="F62" s="413" t="s">
        <v>875</v>
      </c>
      <c r="G62" s="413" t="s">
        <v>977</v>
      </c>
      <c r="H62" s="413" t="s">
        <v>506</v>
      </c>
      <c r="I62" s="414"/>
      <c r="J62" s="414" t="s">
        <v>965</v>
      </c>
      <c r="K62" s="414"/>
      <c r="L62" s="415"/>
    </row>
    <row r="63" spans="1:15" ht="15.75" thickBot="1"/>
    <row r="64" spans="1:15">
      <c r="E64" s="416" t="s">
        <v>883</v>
      </c>
      <c r="F64" s="417"/>
      <c r="G64" s="417"/>
      <c r="H64" s="417"/>
      <c r="I64" s="417"/>
      <c r="J64" s="417"/>
      <c r="K64" s="417"/>
      <c r="L64" s="418"/>
    </row>
    <row r="65" spans="5:12">
      <c r="E65" s="419" t="s">
        <v>879</v>
      </c>
      <c r="F65" s="420" t="s">
        <v>41</v>
      </c>
      <c r="G65" s="420" t="s">
        <v>874</v>
      </c>
      <c r="H65" s="420" t="s">
        <v>960</v>
      </c>
      <c r="I65" s="420"/>
      <c r="J65" s="420" t="s">
        <v>889</v>
      </c>
      <c r="K65" s="420"/>
      <c r="L65" s="421"/>
    </row>
    <row r="66" spans="5:12">
      <c r="E66" s="419"/>
      <c r="F66" s="422" t="s">
        <v>855</v>
      </c>
      <c r="G66" s="422" t="s">
        <v>499</v>
      </c>
      <c r="H66" s="422" t="s">
        <v>499</v>
      </c>
      <c r="I66" s="423"/>
      <c r="J66" s="423" t="s">
        <v>891</v>
      </c>
      <c r="K66" s="423"/>
      <c r="L66" s="421"/>
    </row>
    <row r="67" spans="5:12">
      <c r="E67" s="419"/>
      <c r="F67" s="422" t="s">
        <v>857</v>
      </c>
      <c r="G67" s="422" t="s">
        <v>503</v>
      </c>
      <c r="H67" s="422" t="s">
        <v>503</v>
      </c>
      <c r="I67" s="423"/>
      <c r="J67" s="423" t="s">
        <v>895</v>
      </c>
      <c r="K67" s="423"/>
      <c r="L67" s="421"/>
    </row>
    <row r="68" spans="5:12">
      <c r="E68" s="419"/>
      <c r="F68" s="422" t="s">
        <v>875</v>
      </c>
      <c r="G68" s="422" t="s">
        <v>505</v>
      </c>
      <c r="H68" s="422" t="s">
        <v>505</v>
      </c>
      <c r="I68" s="423"/>
      <c r="J68" s="423" t="s">
        <v>890</v>
      </c>
      <c r="K68" s="423"/>
      <c r="L68" s="421"/>
    </row>
    <row r="69" spans="5:12">
      <c r="E69" s="424"/>
      <c r="F69" s="422"/>
      <c r="G69" s="422"/>
      <c r="H69" s="422"/>
      <c r="I69" s="422"/>
      <c r="J69" s="422"/>
      <c r="K69" s="422"/>
      <c r="L69" s="421"/>
    </row>
    <row r="70" spans="5:12">
      <c r="E70" s="419" t="s">
        <v>880</v>
      </c>
      <c r="F70" s="420" t="s">
        <v>41</v>
      </c>
      <c r="G70" s="420" t="s">
        <v>874</v>
      </c>
      <c r="H70" s="420"/>
      <c r="I70" s="420"/>
      <c r="J70" s="420" t="s">
        <v>886</v>
      </c>
      <c r="K70" s="420"/>
      <c r="L70" s="421"/>
    </row>
    <row r="71" spans="5:12">
      <c r="E71" s="419"/>
      <c r="F71" s="422" t="s">
        <v>855</v>
      </c>
      <c r="G71" s="422" t="s">
        <v>865</v>
      </c>
      <c r="H71" s="422" t="s">
        <v>499</v>
      </c>
      <c r="I71" s="423"/>
      <c r="J71" s="423" t="s">
        <v>887</v>
      </c>
      <c r="K71" s="423"/>
      <c r="L71" s="421"/>
    </row>
    <row r="72" spans="5:12">
      <c r="E72" s="419"/>
      <c r="F72" s="422" t="s">
        <v>857</v>
      </c>
      <c r="G72" s="422" t="s">
        <v>868</v>
      </c>
      <c r="H72" s="422" t="s">
        <v>503</v>
      </c>
      <c r="I72" s="423"/>
      <c r="J72" s="423" t="s">
        <v>894</v>
      </c>
      <c r="K72" s="423"/>
      <c r="L72" s="421"/>
    </row>
    <row r="73" spans="5:12">
      <c r="E73" s="419"/>
      <c r="F73" s="422" t="s">
        <v>875</v>
      </c>
      <c r="G73" s="422" t="s">
        <v>876</v>
      </c>
      <c r="H73" s="422" t="s">
        <v>505</v>
      </c>
      <c r="I73" s="423"/>
      <c r="J73" s="423" t="s">
        <v>888</v>
      </c>
      <c r="K73" s="423"/>
      <c r="L73" s="421"/>
    </row>
    <row r="74" spans="5:12">
      <c r="E74" s="419"/>
      <c r="F74" s="422"/>
      <c r="G74" s="422"/>
      <c r="H74" s="423"/>
      <c r="I74" s="423"/>
      <c r="J74" s="423"/>
      <c r="K74" s="423"/>
      <c r="L74" s="421"/>
    </row>
    <row r="75" spans="5:12">
      <c r="E75" s="419" t="s">
        <v>896</v>
      </c>
      <c r="F75" s="420" t="s">
        <v>41</v>
      </c>
      <c r="G75" s="420" t="s">
        <v>874</v>
      </c>
      <c r="H75" s="435"/>
      <c r="I75" s="423"/>
      <c r="J75" s="435" t="s">
        <v>897</v>
      </c>
      <c r="K75" s="423"/>
      <c r="L75" s="421"/>
    </row>
    <row r="76" spans="5:12" ht="15.75" thickBot="1">
      <c r="E76" s="425"/>
      <c r="F76" s="426" t="s">
        <v>856</v>
      </c>
      <c r="G76" s="426" t="s">
        <v>975</v>
      </c>
      <c r="H76" s="426" t="s">
        <v>917</v>
      </c>
      <c r="I76" s="427"/>
      <c r="J76" s="427" t="s">
        <v>965</v>
      </c>
      <c r="K76" s="427"/>
      <c r="L76" s="428"/>
    </row>
    <row r="77" spans="5:12" ht="15.75" thickBot="1"/>
    <row r="78" spans="5:12">
      <c r="E78" s="454" t="s">
        <v>919</v>
      </c>
      <c r="F78" s="455"/>
      <c r="G78" s="455"/>
      <c r="H78" s="455"/>
      <c r="I78" s="455"/>
      <c r="J78" s="455"/>
      <c r="K78" s="455"/>
      <c r="L78" s="456"/>
    </row>
    <row r="79" spans="5:12">
      <c r="E79" s="457" t="s">
        <v>879</v>
      </c>
      <c r="F79" s="458" t="s">
        <v>41</v>
      </c>
      <c r="G79" s="458" t="s">
        <v>874</v>
      </c>
      <c r="H79" s="458" t="s">
        <v>960</v>
      </c>
      <c r="I79" s="458"/>
      <c r="J79" s="458" t="s">
        <v>889</v>
      </c>
      <c r="K79" s="458"/>
      <c r="L79" s="459"/>
    </row>
    <row r="80" spans="5:12">
      <c r="E80" s="457"/>
      <c r="F80" s="460" t="s">
        <v>855</v>
      </c>
      <c r="G80" s="460" t="s">
        <v>936</v>
      </c>
      <c r="H80" s="460" t="s">
        <v>915</v>
      </c>
      <c r="I80" s="461"/>
      <c r="J80" s="461" t="s">
        <v>891</v>
      </c>
      <c r="K80" s="461"/>
      <c r="L80" s="459"/>
    </row>
    <row r="81" spans="5:12">
      <c r="E81" s="457"/>
      <c r="F81" s="460" t="s">
        <v>856</v>
      </c>
      <c r="G81" s="460" t="s">
        <v>914</v>
      </c>
      <c r="H81" s="460" t="s">
        <v>917</v>
      </c>
      <c r="I81" s="461"/>
      <c r="J81" s="461" t="s">
        <v>895</v>
      </c>
      <c r="K81" s="461"/>
      <c r="L81" s="459"/>
    </row>
    <row r="82" spans="5:12">
      <c r="E82" s="457"/>
      <c r="F82" s="460" t="s">
        <v>857</v>
      </c>
      <c r="G82" s="460" t="s">
        <v>966</v>
      </c>
      <c r="H82" s="460" t="s">
        <v>916</v>
      </c>
      <c r="I82" s="461"/>
      <c r="J82" s="461" t="s">
        <v>890</v>
      </c>
      <c r="K82" s="461"/>
      <c r="L82" s="459"/>
    </row>
    <row r="83" spans="5:12">
      <c r="E83" s="462"/>
      <c r="F83" s="460"/>
      <c r="G83" s="460"/>
      <c r="H83" s="460"/>
      <c r="I83" s="460"/>
      <c r="J83" s="460"/>
      <c r="K83" s="460"/>
      <c r="L83" s="459"/>
    </row>
    <row r="84" spans="5:12">
      <c r="E84" s="457" t="s">
        <v>880</v>
      </c>
      <c r="F84" s="458" t="s">
        <v>41</v>
      </c>
      <c r="G84" s="458" t="s">
        <v>874</v>
      </c>
      <c r="H84" s="458"/>
      <c r="I84" s="458"/>
      <c r="J84" s="458" t="s">
        <v>886</v>
      </c>
      <c r="K84" s="458"/>
      <c r="L84" s="459"/>
    </row>
    <row r="85" spans="5:12">
      <c r="E85" s="457"/>
      <c r="F85" s="460" t="s">
        <v>855</v>
      </c>
      <c r="G85" s="460" t="s">
        <v>937</v>
      </c>
      <c r="H85" s="460" t="s">
        <v>915</v>
      </c>
      <c r="I85" s="461"/>
      <c r="J85" s="461" t="s">
        <v>887</v>
      </c>
      <c r="K85" s="461"/>
      <c r="L85" s="459"/>
    </row>
    <row r="86" spans="5:12">
      <c r="E86" s="457"/>
      <c r="F86" s="460" t="s">
        <v>856</v>
      </c>
      <c r="G86" s="460" t="s">
        <v>918</v>
      </c>
      <c r="H86" s="460" t="s">
        <v>917</v>
      </c>
      <c r="I86" s="461"/>
      <c r="J86" s="461" t="s">
        <v>894</v>
      </c>
      <c r="K86" s="461"/>
      <c r="L86" s="459"/>
    </row>
    <row r="87" spans="5:12">
      <c r="E87" s="457"/>
      <c r="F87" s="460" t="s">
        <v>857</v>
      </c>
      <c r="G87" s="460" t="s">
        <v>967</v>
      </c>
      <c r="H87" s="460" t="s">
        <v>916</v>
      </c>
      <c r="I87" s="461"/>
      <c r="J87" s="461" t="s">
        <v>888</v>
      </c>
      <c r="K87" s="461"/>
      <c r="L87" s="459"/>
    </row>
    <row r="88" spans="5:12">
      <c r="E88" s="457"/>
      <c r="F88" s="460"/>
      <c r="G88" s="460"/>
      <c r="H88" s="461"/>
      <c r="I88" s="461"/>
      <c r="J88" s="461"/>
      <c r="K88" s="461"/>
      <c r="L88" s="459"/>
    </row>
    <row r="89" spans="5:12">
      <c r="E89" s="457" t="s">
        <v>896</v>
      </c>
      <c r="F89" s="458" t="s">
        <v>41</v>
      </c>
      <c r="G89" s="458" t="s">
        <v>874</v>
      </c>
      <c r="H89" s="463"/>
      <c r="I89" s="461"/>
      <c r="J89" s="463" t="s">
        <v>897</v>
      </c>
      <c r="K89" s="461"/>
      <c r="L89" s="459"/>
    </row>
    <row r="90" spans="5:12" ht="15.75" thickBot="1">
      <c r="E90" s="464"/>
      <c r="F90" s="465" t="s">
        <v>855</v>
      </c>
      <c r="G90" s="492" t="s">
        <v>978</v>
      </c>
      <c r="H90" s="492" t="s">
        <v>499</v>
      </c>
      <c r="I90" s="466"/>
      <c r="J90" s="492" t="s">
        <v>965</v>
      </c>
      <c r="K90" s="466"/>
      <c r="L90" s="467"/>
    </row>
    <row r="91" spans="5:12">
      <c r="H91" s="336"/>
    </row>
    <row r="92" spans="5:12">
      <c r="H92" s="336"/>
    </row>
    <row r="94" spans="5:12">
      <c r="H94" s="336"/>
    </row>
    <row r="95" spans="5:12">
      <c r="H95" s="336"/>
    </row>
    <row r="96" spans="5:12">
      <c r="H96" s="336"/>
    </row>
    <row r="97" spans="2:8">
      <c r="B97" s="336"/>
      <c r="C97" s="336"/>
      <c r="D97" s="336"/>
      <c r="E97" s="336"/>
      <c r="F97" s="336"/>
      <c r="G97" s="336"/>
      <c r="H97" s="336"/>
    </row>
  </sheetData>
  <conditionalFormatting sqref="B22 C31:C38 C24:C27">
    <cfRule type="expression" dxfId="2" priority="7">
      <formula>B22="COULD"</formula>
    </cfRule>
    <cfRule type="expression" dxfId="1" priority="8">
      <formula>B22="NO"</formula>
    </cfRule>
    <cfRule type="expression" dxfId="0" priority="9">
      <formula>B22="YES"</formula>
    </cfRule>
  </conditionalFormatting>
  <pageMargins left="0.7" right="0.7" top="0.75" bottom="0.75" header="0.3" footer="0.3"/>
  <pageSetup orientation="portrait" r:id="rId1"/>
  <legacyDrawing r:id="rId2"/>
  <tableParts count="7">
    <tablePart r:id="rId3"/>
    <tablePart r:id="rId4"/>
    <tablePart r:id="rId5"/>
    <tablePart r:id="rId6"/>
    <tablePart r:id="rId7"/>
    <tablePart r:id="rId8"/>
    <tablePart r:id="rId9"/>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tabColor rgb="FF7030A0"/>
  </sheetPr>
  <dimension ref="A1:O77"/>
  <sheetViews>
    <sheetView zoomScaleNormal="100" workbookViewId="0">
      <selection activeCell="N23" sqref="N23"/>
    </sheetView>
  </sheetViews>
  <sheetFormatPr defaultRowHeight="15"/>
  <cols>
    <col min="1" max="1" width="12.42578125" customWidth="1"/>
    <col min="2" max="2" width="15.7109375" customWidth="1"/>
    <col min="3" max="3" width="24.140625" customWidth="1"/>
    <col min="4" max="4" width="25.140625" customWidth="1"/>
    <col min="5" max="5" width="12.42578125" customWidth="1"/>
    <col min="6" max="6" width="21.140625" customWidth="1"/>
    <col min="7" max="7" width="25.5703125" customWidth="1"/>
    <col min="8" max="8" width="18.28515625" customWidth="1"/>
    <col min="9" max="10" width="10.7109375" customWidth="1"/>
    <col min="11" max="11" width="21.85546875" customWidth="1"/>
    <col min="12" max="12" width="18.140625" customWidth="1"/>
    <col min="13" max="13" width="23.28515625" customWidth="1"/>
    <col min="14" max="14" width="12" customWidth="1"/>
  </cols>
  <sheetData>
    <row r="1" spans="2:15" s="336" customFormat="1" ht="15.75" thickBot="1">
      <c r="B1" s="364" t="s">
        <v>934</v>
      </c>
      <c r="K1" s="364" t="s">
        <v>926</v>
      </c>
    </row>
    <row r="2" spans="2:15" s="336" customFormat="1" ht="15.75" thickBot="1">
      <c r="B2" s="378" t="s">
        <v>903</v>
      </c>
      <c r="C2" s="379"/>
      <c r="D2" s="379"/>
      <c r="E2" s="379"/>
      <c r="F2" s="379"/>
      <c r="G2" s="379"/>
      <c r="H2" s="379"/>
      <c r="I2" s="380"/>
      <c r="K2" s="364" t="s">
        <v>847</v>
      </c>
      <c r="L2" s="364" t="s">
        <v>848</v>
      </c>
      <c r="M2" s="364" t="s">
        <v>923</v>
      </c>
      <c r="N2" s="468" t="s">
        <v>924</v>
      </c>
      <c r="O2" s="468" t="s">
        <v>925</v>
      </c>
    </row>
    <row r="3" spans="2:15" s="336" customFormat="1" ht="15.75" thickBot="1">
      <c r="B3" s="381" t="s">
        <v>879</v>
      </c>
      <c r="C3" s="382" t="s">
        <v>935</v>
      </c>
      <c r="D3" s="382" t="s">
        <v>874</v>
      </c>
      <c r="E3" s="382" t="s">
        <v>889</v>
      </c>
      <c r="F3" s="382"/>
      <c r="G3" s="382"/>
      <c r="H3" s="382"/>
      <c r="I3" s="383"/>
      <c r="K3" s="366" t="s">
        <v>859</v>
      </c>
      <c r="L3" s="367" t="s">
        <v>849</v>
      </c>
      <c r="M3" s="368">
        <v>100</v>
      </c>
      <c r="N3" s="368">
        <v>20</v>
      </c>
      <c r="O3" s="368" t="str">
        <f>CONCATENATE(100 - ROUND(((Table1415[[#This Row],[DSC PRICE]]/Table1415[[#This Row],[NORMAL PRICE]])*100),0),"%")</f>
        <v>80%</v>
      </c>
    </row>
    <row r="4" spans="2:15" s="336" customFormat="1" ht="15.75" thickBot="1">
      <c r="B4" s="381"/>
      <c r="C4" s="469">
        <f>N3</f>
        <v>20</v>
      </c>
      <c r="D4" s="384" t="s">
        <v>927</v>
      </c>
      <c r="E4" s="385" t="s">
        <v>891</v>
      </c>
      <c r="F4" s="385"/>
      <c r="G4" s="385"/>
      <c r="H4" s="385"/>
      <c r="I4" s="383"/>
      <c r="K4" s="366" t="s">
        <v>859</v>
      </c>
      <c r="L4" s="367" t="s">
        <v>852</v>
      </c>
      <c r="M4" s="368">
        <v>100</v>
      </c>
      <c r="N4" s="368">
        <v>20</v>
      </c>
      <c r="O4" s="368" t="str">
        <f>CONCATENATE(100 - ROUND(((Table1415[[#This Row],[DSC PRICE]]/Table1415[[#This Row],[NORMAL PRICE]])*100),0),"%")</f>
        <v>80%</v>
      </c>
    </row>
    <row r="5" spans="2:15" s="336" customFormat="1" ht="15.75" thickBot="1">
      <c r="B5" s="381"/>
      <c r="C5" s="469">
        <f>N11</f>
        <v>40</v>
      </c>
      <c r="D5" s="384" t="s">
        <v>928</v>
      </c>
      <c r="E5" s="385" t="s">
        <v>895</v>
      </c>
      <c r="F5" s="385"/>
      <c r="G5" s="385"/>
      <c r="H5" s="385"/>
      <c r="I5" s="383"/>
      <c r="K5" s="366" t="s">
        <v>859</v>
      </c>
      <c r="L5" s="367" t="s">
        <v>850</v>
      </c>
      <c r="M5" s="368">
        <v>250</v>
      </c>
      <c r="N5" s="368">
        <v>50</v>
      </c>
      <c r="O5" s="368" t="str">
        <f>CONCATENATE(100 - ROUND(((Table1415[[#This Row],[DSC PRICE]]/Table1415[[#This Row],[NORMAL PRICE]])*100),0),"%")</f>
        <v>80%</v>
      </c>
    </row>
    <row r="6" spans="2:15" s="336" customFormat="1" ht="15.75" thickBot="1">
      <c r="B6" s="381"/>
      <c r="C6" s="469">
        <f>N15</f>
        <v>80</v>
      </c>
      <c r="D6" s="384" t="s">
        <v>929</v>
      </c>
      <c r="E6" s="385" t="s">
        <v>890</v>
      </c>
      <c r="F6" s="385"/>
      <c r="G6" s="385"/>
      <c r="H6" s="385"/>
      <c r="I6" s="383"/>
      <c r="K6" s="366" t="s">
        <v>859</v>
      </c>
      <c r="L6" s="367" t="s">
        <v>851</v>
      </c>
      <c r="M6" s="368">
        <v>550</v>
      </c>
      <c r="N6" s="368">
        <v>63</v>
      </c>
      <c r="O6" s="368" t="str">
        <f>CONCATENATE(100 - ROUND(((Table1415[[#This Row],[DSC PRICE]]/Table1415[[#This Row],[NORMAL PRICE]])*100),0),"%")</f>
        <v>89%</v>
      </c>
    </row>
    <row r="7" spans="2:15" s="336" customFormat="1" ht="15.75" thickBot="1">
      <c r="B7" s="386"/>
      <c r="C7" s="384"/>
      <c r="D7" s="384"/>
      <c r="E7" s="384"/>
      <c r="F7" s="384"/>
      <c r="G7" s="384"/>
      <c r="H7" s="384"/>
      <c r="I7" s="383"/>
      <c r="K7" s="439" t="s">
        <v>902</v>
      </c>
      <c r="L7" s="440" t="s">
        <v>849</v>
      </c>
      <c r="M7" s="441">
        <v>100</v>
      </c>
      <c r="N7" s="441">
        <v>20</v>
      </c>
      <c r="O7" s="441" t="str">
        <f>CONCATENATE(100 - ROUND(((Table1415[[#This Row],[DSC PRICE]]/Table1415[[#This Row],[NORMAL PRICE]])*100),0),"%")</f>
        <v>80%</v>
      </c>
    </row>
    <row r="8" spans="2:15" s="336" customFormat="1" ht="15.75" thickBot="1">
      <c r="B8" s="381" t="s">
        <v>880</v>
      </c>
      <c r="C8" s="382" t="s">
        <v>935</v>
      </c>
      <c r="D8" s="382" t="s">
        <v>874</v>
      </c>
      <c r="E8" s="382" t="s">
        <v>886</v>
      </c>
      <c r="F8" s="382"/>
      <c r="G8" s="382"/>
      <c r="H8" s="382"/>
      <c r="I8" s="383"/>
      <c r="K8" s="439" t="s">
        <v>902</v>
      </c>
      <c r="L8" s="440" t="s">
        <v>852</v>
      </c>
      <c r="M8" s="441">
        <v>100</v>
      </c>
      <c r="N8" s="441">
        <v>20</v>
      </c>
      <c r="O8" s="441" t="str">
        <f>CONCATENATE(100 - ROUND(((Table1415[[#This Row],[DSC PRICE]]/Table1415[[#This Row],[NORMAL PRICE]])*100),0),"%")</f>
        <v>80%</v>
      </c>
    </row>
    <row r="9" spans="2:15" s="336" customFormat="1" ht="15.75" thickBot="1">
      <c r="B9" s="381"/>
      <c r="C9" s="469">
        <f>N3</f>
        <v>20</v>
      </c>
      <c r="D9" s="384" t="s">
        <v>930</v>
      </c>
      <c r="E9" s="385" t="s">
        <v>887</v>
      </c>
      <c r="F9" s="385"/>
      <c r="G9" s="385"/>
      <c r="H9" s="385"/>
      <c r="I9" s="383"/>
      <c r="K9" s="439" t="s">
        <v>902</v>
      </c>
      <c r="L9" s="440" t="s">
        <v>850</v>
      </c>
      <c r="M9" s="441">
        <v>250</v>
      </c>
      <c r="N9" s="441">
        <v>50</v>
      </c>
      <c r="O9" s="441" t="str">
        <f>CONCATENATE(100 - ROUND(((Table1415[[#This Row],[DSC PRICE]]/Table1415[[#This Row],[NORMAL PRICE]])*100),0),"%")</f>
        <v>80%</v>
      </c>
    </row>
    <row r="10" spans="2:15" s="336" customFormat="1" ht="15.75" thickBot="1">
      <c r="B10" s="381"/>
      <c r="C10" s="469">
        <f>N11</f>
        <v>40</v>
      </c>
      <c r="D10" s="384" t="s">
        <v>931</v>
      </c>
      <c r="E10" s="385" t="s">
        <v>894</v>
      </c>
      <c r="F10" s="385"/>
      <c r="G10" s="385"/>
      <c r="H10" s="385"/>
      <c r="I10" s="383"/>
      <c r="K10" s="439" t="s">
        <v>902</v>
      </c>
      <c r="L10" s="440" t="s">
        <v>851</v>
      </c>
      <c r="M10" s="441">
        <v>550</v>
      </c>
      <c r="N10" s="441">
        <v>100</v>
      </c>
      <c r="O10" s="441" t="str">
        <f>CONCATENATE(100 - ROUND(((Table1415[[#This Row],[DSC PRICE]]/Table1415[[#This Row],[NORMAL PRICE]])*100),0),"%")</f>
        <v>82%</v>
      </c>
    </row>
    <row r="11" spans="2:15" s="336" customFormat="1" ht="15.75" thickBot="1">
      <c r="B11" s="381"/>
      <c r="C11" s="469">
        <f>N15</f>
        <v>80</v>
      </c>
      <c r="D11" s="384" t="s">
        <v>932</v>
      </c>
      <c r="E11" s="385" t="s">
        <v>888</v>
      </c>
      <c r="F11" s="385"/>
      <c r="G11" s="385"/>
      <c r="H11" s="385"/>
      <c r="I11" s="383"/>
      <c r="K11" s="369" t="s">
        <v>853</v>
      </c>
      <c r="L11" s="373" t="s">
        <v>849</v>
      </c>
      <c r="M11" s="370">
        <v>100</v>
      </c>
      <c r="N11" s="370">
        <v>40</v>
      </c>
      <c r="O11" s="370" t="str">
        <f>CONCATENATE(100 - ROUND(((Table1415[[#This Row],[DSC PRICE]]/Table1415[[#This Row],[NORMAL PRICE]])*100),0),"%")</f>
        <v>60%</v>
      </c>
    </row>
    <row r="12" spans="2:15" s="336" customFormat="1" ht="15.75" thickBot="1">
      <c r="B12" s="381"/>
      <c r="C12" s="384"/>
      <c r="D12" s="384"/>
      <c r="E12" s="385"/>
      <c r="F12" s="382"/>
      <c r="G12" s="382"/>
      <c r="H12" s="382"/>
      <c r="I12" s="383"/>
      <c r="K12" s="369" t="s">
        <v>853</v>
      </c>
      <c r="L12" s="373" t="s">
        <v>852</v>
      </c>
      <c r="M12" s="370">
        <v>100</v>
      </c>
      <c r="N12" s="370">
        <v>40</v>
      </c>
      <c r="O12" s="370" t="str">
        <f>CONCATENATE(100 - ROUND(((Table1415[[#This Row],[DSC PRICE]]/Table1415[[#This Row],[NORMAL PRICE]])*100),0),"%")</f>
        <v>60%</v>
      </c>
    </row>
    <row r="13" spans="2:15" s="336" customFormat="1" ht="15.75" thickBot="1">
      <c r="B13" s="381" t="s">
        <v>896</v>
      </c>
      <c r="C13" s="382" t="s">
        <v>935</v>
      </c>
      <c r="D13" s="382" t="s">
        <v>874</v>
      </c>
      <c r="E13" s="430" t="s">
        <v>897</v>
      </c>
      <c r="F13" s="385"/>
      <c r="G13" s="385"/>
      <c r="H13" s="385"/>
      <c r="I13" s="383"/>
      <c r="K13" s="369" t="s">
        <v>853</v>
      </c>
      <c r="L13" s="373" t="s">
        <v>850</v>
      </c>
      <c r="M13" s="370">
        <v>250</v>
      </c>
      <c r="N13" s="370">
        <v>95</v>
      </c>
      <c r="O13" s="370" t="str">
        <f>CONCATENATE(100 - ROUND(((Table1415[[#This Row],[DSC PRICE]]/Table1415[[#This Row],[NORMAL PRICE]])*100),0),"%")</f>
        <v>62%</v>
      </c>
    </row>
    <row r="14" spans="2:15" s="336" customFormat="1" ht="15.75" thickBot="1">
      <c r="B14" s="387"/>
      <c r="C14" s="470">
        <f>N7</f>
        <v>20</v>
      </c>
      <c r="D14" s="429" t="s">
        <v>933</v>
      </c>
      <c r="E14" s="429" t="s">
        <v>898</v>
      </c>
      <c r="F14" s="388"/>
      <c r="G14" s="388"/>
      <c r="H14" s="388"/>
      <c r="I14" s="389"/>
      <c r="K14" s="369" t="s">
        <v>853</v>
      </c>
      <c r="L14" s="373" t="s">
        <v>851</v>
      </c>
      <c r="M14" s="370">
        <v>550</v>
      </c>
      <c r="N14" s="370">
        <v>163</v>
      </c>
      <c r="O14" s="370" t="str">
        <f>CONCATENATE(100 - ROUND(((Table1415[[#This Row],[DSC PRICE]]/Table1415[[#This Row],[NORMAL PRICE]])*100),0),"%")</f>
        <v>70%</v>
      </c>
    </row>
    <row r="15" spans="2:15" s="336" customFormat="1" ht="15.75" thickBot="1">
      <c r="K15" s="375" t="s">
        <v>854</v>
      </c>
      <c r="L15" s="376" t="s">
        <v>849</v>
      </c>
      <c r="M15" s="377">
        <v>100</v>
      </c>
      <c r="N15" s="377">
        <v>80</v>
      </c>
      <c r="O15" s="377" t="str">
        <f>CONCATENATE(100 - ROUND(((Table1415[[#This Row],[DSC PRICE]]/Table1415[[#This Row],[NORMAL PRICE]])*100),0),"%")</f>
        <v>20%</v>
      </c>
    </row>
    <row r="16" spans="2:15" s="336" customFormat="1" ht="15.75" thickBot="1">
      <c r="B16" s="390" t="s">
        <v>920</v>
      </c>
      <c r="C16" s="391"/>
      <c r="D16" s="391"/>
      <c r="E16" s="391"/>
      <c r="F16" s="391"/>
      <c r="G16" s="391"/>
      <c r="H16" s="391"/>
      <c r="I16" s="392"/>
      <c r="K16" s="375" t="s">
        <v>854</v>
      </c>
      <c r="L16" s="376" t="s">
        <v>852</v>
      </c>
      <c r="M16" s="377">
        <v>100</v>
      </c>
      <c r="N16" s="377">
        <v>80</v>
      </c>
      <c r="O16" s="377" t="str">
        <f>CONCATENATE(100 - ROUND(((Table1415[[#This Row],[DSC PRICE]]/Table1415[[#This Row],[NORMAL PRICE]])*100),0),"%")</f>
        <v>20%</v>
      </c>
    </row>
    <row r="17" spans="1:15" s="336" customFormat="1" ht="15.75" thickBot="1">
      <c r="B17" s="393" t="s">
        <v>879</v>
      </c>
      <c r="C17" s="394" t="s">
        <v>935</v>
      </c>
      <c r="D17" s="394" t="s">
        <v>874</v>
      </c>
      <c r="E17" s="394" t="s">
        <v>889</v>
      </c>
      <c r="F17" s="394"/>
      <c r="G17" s="394"/>
      <c r="H17" s="394"/>
      <c r="I17" s="395"/>
      <c r="K17" s="375" t="s">
        <v>854</v>
      </c>
      <c r="L17" s="376" t="s">
        <v>850</v>
      </c>
      <c r="M17" s="377">
        <v>250</v>
      </c>
      <c r="N17" s="377">
        <v>120</v>
      </c>
      <c r="O17" s="377" t="str">
        <f>CONCATENATE(100 - ROUND(((Table1415[[#This Row],[DSC PRICE]]/Table1415[[#This Row],[NORMAL PRICE]])*100),0),"%")</f>
        <v>52%</v>
      </c>
    </row>
    <row r="18" spans="1:15" s="336" customFormat="1" ht="15.75" thickBot="1">
      <c r="B18" s="393"/>
      <c r="C18" s="472">
        <f>N5</f>
        <v>50</v>
      </c>
      <c r="D18" s="396" t="s">
        <v>927</v>
      </c>
      <c r="E18" s="397" t="s">
        <v>891</v>
      </c>
      <c r="F18" s="397"/>
      <c r="G18" s="397"/>
      <c r="H18" s="397"/>
      <c r="I18" s="395"/>
      <c r="K18" s="375" t="s">
        <v>854</v>
      </c>
      <c r="L18" s="376" t="s">
        <v>851</v>
      </c>
      <c r="M18" s="377">
        <v>550</v>
      </c>
      <c r="N18" s="377">
        <v>163</v>
      </c>
      <c r="O18" s="377" t="str">
        <f>CONCATENATE(100 - ROUND(((Table1415[[#This Row],[DSC PRICE]]/Table1415[[#This Row],[NORMAL PRICE]])*100),0),"%")</f>
        <v>70%</v>
      </c>
    </row>
    <row r="19" spans="1:15" s="336" customFormat="1">
      <c r="B19" s="393"/>
      <c r="C19" s="472">
        <f>N13</f>
        <v>95</v>
      </c>
      <c r="D19" s="396" t="s">
        <v>928</v>
      </c>
      <c r="E19" s="397" t="s">
        <v>895</v>
      </c>
      <c r="F19" s="397"/>
      <c r="G19" s="397"/>
      <c r="H19" s="397"/>
      <c r="I19" s="395"/>
    </row>
    <row r="20" spans="1:15" s="336" customFormat="1" ht="15.75" thickBot="1">
      <c r="B20" s="393"/>
      <c r="C20" s="472">
        <f>N17</f>
        <v>120</v>
      </c>
      <c r="D20" s="396" t="s">
        <v>929</v>
      </c>
      <c r="E20" s="397" t="s">
        <v>890</v>
      </c>
      <c r="F20" s="397"/>
      <c r="G20" s="397"/>
      <c r="H20" s="397"/>
      <c r="I20" s="395"/>
      <c r="K20" s="364" t="s">
        <v>860</v>
      </c>
    </row>
    <row r="21" spans="1:15" s="336" customFormat="1" ht="15.75" thickBot="1">
      <c r="B21" s="398"/>
      <c r="C21" s="396"/>
      <c r="D21" s="396"/>
      <c r="E21" s="396"/>
      <c r="F21" s="396"/>
      <c r="G21" s="396"/>
      <c r="H21" s="396"/>
      <c r="I21" s="395"/>
      <c r="K21" s="374" t="s">
        <v>861</v>
      </c>
    </row>
    <row r="22" spans="1:15" s="336" customFormat="1" ht="15.75" thickBot="1">
      <c r="B22" s="393" t="s">
        <v>880</v>
      </c>
      <c r="C22" s="394" t="s">
        <v>935</v>
      </c>
      <c r="D22" s="394" t="s">
        <v>874</v>
      </c>
      <c r="E22" s="394" t="s">
        <v>886</v>
      </c>
      <c r="F22" s="394"/>
      <c r="G22" s="394"/>
      <c r="H22" s="394"/>
      <c r="I22" s="395"/>
      <c r="K22" s="374" t="s">
        <v>862</v>
      </c>
    </row>
    <row r="23" spans="1:15" s="336" customFormat="1" ht="15.75" thickBot="1">
      <c r="B23" s="393"/>
      <c r="C23" s="472">
        <f>N5</f>
        <v>50</v>
      </c>
      <c r="D23" s="396" t="s">
        <v>930</v>
      </c>
      <c r="E23" s="397" t="s">
        <v>887</v>
      </c>
      <c r="F23" s="397"/>
      <c r="G23" s="397"/>
      <c r="H23" s="397"/>
      <c r="I23" s="395"/>
      <c r="K23" s="374" t="s">
        <v>845</v>
      </c>
    </row>
    <row r="24" spans="1:15" s="336" customFormat="1" ht="15.75" thickBot="1">
      <c r="B24" s="393"/>
      <c r="C24" s="472">
        <f>N13</f>
        <v>95</v>
      </c>
      <c r="D24" s="396" t="s">
        <v>931</v>
      </c>
      <c r="E24" s="397" t="s">
        <v>894</v>
      </c>
      <c r="F24" s="397"/>
      <c r="G24" s="397"/>
      <c r="H24" s="397"/>
      <c r="I24" s="395"/>
      <c r="K24" s="477" t="s">
        <v>846</v>
      </c>
    </row>
    <row r="25" spans="1:15" s="336" customFormat="1" ht="15.75" thickBot="1">
      <c r="B25" s="393"/>
      <c r="C25" s="472">
        <f>N17</f>
        <v>120</v>
      </c>
      <c r="D25" s="396" t="s">
        <v>932</v>
      </c>
      <c r="E25" s="397" t="s">
        <v>888</v>
      </c>
      <c r="F25" s="397"/>
      <c r="G25" s="397"/>
      <c r="H25" s="397"/>
      <c r="I25" s="395"/>
      <c r="K25" s="374" t="s">
        <v>913</v>
      </c>
    </row>
    <row r="26" spans="1:15" s="336" customFormat="1">
      <c r="B26" s="393"/>
      <c r="C26" s="396"/>
      <c r="D26" s="396"/>
      <c r="E26" s="397"/>
      <c r="F26" s="397"/>
      <c r="G26" s="397"/>
      <c r="H26" s="397"/>
      <c r="I26" s="395"/>
    </row>
    <row r="27" spans="1:15" s="336" customFormat="1">
      <c r="B27" s="393" t="s">
        <v>896</v>
      </c>
      <c r="C27" s="394" t="s">
        <v>935</v>
      </c>
      <c r="D27" s="394" t="s">
        <v>874</v>
      </c>
      <c r="E27" s="433" t="s">
        <v>897</v>
      </c>
      <c r="F27" s="397"/>
      <c r="G27" s="397"/>
      <c r="H27" s="397"/>
      <c r="I27" s="395"/>
    </row>
    <row r="28" spans="1:15" s="336" customFormat="1" ht="15.75" thickBot="1">
      <c r="A28" s="365"/>
      <c r="B28" s="399"/>
      <c r="C28" s="471">
        <f>N9</f>
        <v>50</v>
      </c>
      <c r="D28" s="400" t="s">
        <v>933</v>
      </c>
      <c r="E28" s="401" t="s">
        <v>898</v>
      </c>
      <c r="F28" s="401"/>
      <c r="G28" s="401"/>
      <c r="H28" s="401"/>
      <c r="I28" s="402"/>
    </row>
    <row r="29" spans="1:15" s="336" customFormat="1" ht="15.75" thickBot="1">
      <c r="A29" s="365"/>
      <c r="K29" s="364" t="s">
        <v>938</v>
      </c>
    </row>
    <row r="30" spans="1:15" s="336" customFormat="1">
      <c r="A30" s="365"/>
      <c r="B30" s="403" t="s">
        <v>882</v>
      </c>
      <c r="C30" s="404"/>
      <c r="D30" s="404"/>
      <c r="E30" s="404"/>
      <c r="F30" s="404"/>
      <c r="G30" s="404"/>
      <c r="H30" s="404"/>
      <c r="I30" s="405"/>
      <c r="K30" s="102" t="s">
        <v>41</v>
      </c>
      <c r="L30" s="155" t="s">
        <v>43</v>
      </c>
      <c r="M30" s="102" t="s">
        <v>42</v>
      </c>
    </row>
    <row r="31" spans="1:15" s="336" customFormat="1">
      <c r="B31" s="406" t="s">
        <v>879</v>
      </c>
      <c r="C31" s="407" t="s">
        <v>935</v>
      </c>
      <c r="D31" s="407" t="s">
        <v>874</v>
      </c>
      <c r="E31" s="407" t="s">
        <v>889</v>
      </c>
      <c r="F31" s="407"/>
      <c r="G31" s="407"/>
      <c r="H31" s="407"/>
      <c r="I31" s="408"/>
      <c r="K31" s="147">
        <v>0.99</v>
      </c>
      <c r="L31" s="155">
        <v>10</v>
      </c>
      <c r="M31" s="148">
        <v>0</v>
      </c>
    </row>
    <row r="32" spans="1:15" s="336" customFormat="1">
      <c r="A32" s="365"/>
      <c r="B32" s="406"/>
      <c r="C32" s="474">
        <f>N6</f>
        <v>63</v>
      </c>
      <c r="D32" s="409" t="s">
        <v>927</v>
      </c>
      <c r="E32" s="410" t="s">
        <v>891</v>
      </c>
      <c r="F32" s="410"/>
      <c r="G32" s="410"/>
      <c r="H32" s="410"/>
      <c r="I32" s="408"/>
      <c r="K32" s="149">
        <v>4.99</v>
      </c>
      <c r="L32" s="155">
        <v>52</v>
      </c>
      <c r="M32" s="150">
        <v>0.05</v>
      </c>
    </row>
    <row r="33" spans="1:13" s="336" customFormat="1">
      <c r="A33" s="365"/>
      <c r="B33" s="406"/>
      <c r="C33" s="474">
        <f>N14</f>
        <v>163</v>
      </c>
      <c r="D33" s="409" t="s">
        <v>928</v>
      </c>
      <c r="E33" s="410" t="s">
        <v>895</v>
      </c>
      <c r="F33" s="410"/>
      <c r="G33" s="410"/>
      <c r="H33" s="410"/>
      <c r="I33" s="408"/>
      <c r="K33" s="147">
        <v>9.99</v>
      </c>
      <c r="L33" s="155">
        <v>110</v>
      </c>
      <c r="M33" s="148">
        <v>0.1</v>
      </c>
    </row>
    <row r="34" spans="1:13" s="336" customFormat="1">
      <c r="A34" s="365"/>
      <c r="B34" s="406"/>
      <c r="C34" s="474">
        <f>N18</f>
        <v>163</v>
      </c>
      <c r="D34" s="409" t="s">
        <v>929</v>
      </c>
      <c r="E34" s="410" t="s">
        <v>890</v>
      </c>
      <c r="F34" s="410"/>
      <c r="G34" s="410"/>
      <c r="H34" s="410"/>
      <c r="I34" s="408"/>
      <c r="K34" s="149">
        <v>19.989999999999998</v>
      </c>
      <c r="L34" s="245">
        <v>250</v>
      </c>
      <c r="M34" s="150">
        <v>0.25</v>
      </c>
    </row>
    <row r="35" spans="1:13" s="336" customFormat="1">
      <c r="B35" s="411"/>
      <c r="C35" s="409"/>
      <c r="D35" s="409"/>
      <c r="E35" s="410"/>
      <c r="F35" s="410"/>
      <c r="G35" s="410"/>
      <c r="H35" s="410"/>
      <c r="I35" s="408"/>
      <c r="K35" s="147">
        <v>39.99</v>
      </c>
      <c r="L35" s="155">
        <v>560</v>
      </c>
      <c r="M35" s="148">
        <v>0.4</v>
      </c>
    </row>
    <row r="36" spans="1:13" s="336" customFormat="1">
      <c r="B36" s="406" t="s">
        <v>880</v>
      </c>
      <c r="C36" s="407" t="s">
        <v>935</v>
      </c>
      <c r="D36" s="407" t="s">
        <v>874</v>
      </c>
      <c r="E36" s="407" t="s">
        <v>886</v>
      </c>
      <c r="F36" s="407"/>
      <c r="G36" s="407"/>
      <c r="H36" s="407"/>
      <c r="I36" s="408"/>
      <c r="K36" s="149">
        <v>59.99</v>
      </c>
      <c r="L36" s="155">
        <v>870</v>
      </c>
      <c r="M36" s="150">
        <v>0.45</v>
      </c>
    </row>
    <row r="37" spans="1:13" s="336" customFormat="1">
      <c r="B37" s="406"/>
      <c r="C37" s="474">
        <f>N6</f>
        <v>63</v>
      </c>
      <c r="D37" s="409" t="s">
        <v>930</v>
      </c>
      <c r="E37" s="410" t="s">
        <v>887</v>
      </c>
      <c r="F37" s="410"/>
      <c r="G37" s="410"/>
      <c r="H37" s="410"/>
      <c r="I37" s="408"/>
      <c r="K37" s="147">
        <v>79.989999999999995</v>
      </c>
      <c r="L37" s="155">
        <v>1200</v>
      </c>
      <c r="M37" s="148">
        <v>0.5</v>
      </c>
    </row>
    <row r="38" spans="1:13" s="336" customFormat="1">
      <c r="B38" s="406"/>
      <c r="C38" s="474">
        <f>N14</f>
        <v>163</v>
      </c>
      <c r="D38" s="409" t="s">
        <v>931</v>
      </c>
      <c r="E38" s="410" t="s">
        <v>894</v>
      </c>
      <c r="F38" s="410"/>
      <c r="G38" s="410"/>
      <c r="H38" s="410"/>
      <c r="I38" s="408"/>
    </row>
    <row r="39" spans="1:13" s="336" customFormat="1">
      <c r="B39" s="406"/>
      <c r="C39" s="474">
        <f>N18</f>
        <v>163</v>
      </c>
      <c r="D39" s="409" t="s">
        <v>932</v>
      </c>
      <c r="E39" s="410" t="s">
        <v>888</v>
      </c>
      <c r="F39" s="410"/>
      <c r="G39" s="410"/>
      <c r="H39" s="410"/>
      <c r="I39" s="408"/>
    </row>
    <row r="40" spans="1:13">
      <c r="A40" s="336"/>
      <c r="B40" s="406"/>
      <c r="C40" s="409"/>
      <c r="D40" s="409"/>
      <c r="E40" s="410"/>
      <c r="F40" s="410"/>
      <c r="G40" s="410"/>
      <c r="H40" s="410"/>
      <c r="I40" s="408"/>
    </row>
    <row r="41" spans="1:13">
      <c r="A41" s="336"/>
      <c r="B41" s="406" t="s">
        <v>896</v>
      </c>
      <c r="C41" s="407" t="s">
        <v>935</v>
      </c>
      <c r="D41" s="407" t="s">
        <v>874</v>
      </c>
      <c r="E41" s="434" t="s">
        <v>897</v>
      </c>
      <c r="F41" s="410"/>
      <c r="G41" s="410"/>
      <c r="H41" s="410"/>
      <c r="I41" s="408"/>
    </row>
    <row r="42" spans="1:13" ht="15.75" thickBot="1">
      <c r="A42" s="336"/>
      <c r="B42" s="412"/>
      <c r="C42" s="473">
        <f>N10</f>
        <v>100</v>
      </c>
      <c r="D42" s="413" t="s">
        <v>933</v>
      </c>
      <c r="E42" s="414" t="s">
        <v>898</v>
      </c>
      <c r="F42" s="414"/>
      <c r="G42" s="414"/>
      <c r="H42" s="414"/>
      <c r="I42" s="415"/>
    </row>
    <row r="43" spans="1:13" ht="15.75" thickBot="1"/>
    <row r="44" spans="1:13">
      <c r="B44" s="416" t="s">
        <v>883</v>
      </c>
      <c r="C44" s="417"/>
      <c r="D44" s="417"/>
      <c r="E44" s="417"/>
      <c r="F44" s="417"/>
      <c r="G44" s="417"/>
      <c r="H44" s="417"/>
      <c r="I44" s="418"/>
    </row>
    <row r="45" spans="1:13">
      <c r="B45" s="419" t="s">
        <v>879</v>
      </c>
      <c r="C45" s="420" t="s">
        <v>935</v>
      </c>
      <c r="D45" s="420" t="s">
        <v>874</v>
      </c>
      <c r="E45" s="420" t="s">
        <v>889</v>
      </c>
      <c r="F45" s="420"/>
      <c r="G45" s="420"/>
      <c r="H45" s="420"/>
      <c r="I45" s="421"/>
    </row>
    <row r="46" spans="1:13">
      <c r="B46" s="419"/>
      <c r="C46" s="476">
        <f>N4</f>
        <v>20</v>
      </c>
      <c r="D46" s="422" t="s">
        <v>927</v>
      </c>
      <c r="E46" s="423" t="s">
        <v>891</v>
      </c>
      <c r="F46" s="423"/>
      <c r="G46" s="423"/>
      <c r="H46" s="423"/>
      <c r="I46" s="421"/>
    </row>
    <row r="47" spans="1:13">
      <c r="B47" s="419"/>
      <c r="C47" s="476">
        <f>N12</f>
        <v>40</v>
      </c>
      <c r="D47" s="422" t="s">
        <v>928</v>
      </c>
      <c r="E47" s="423" t="s">
        <v>895</v>
      </c>
      <c r="F47" s="423"/>
      <c r="G47" s="423"/>
      <c r="H47" s="423"/>
      <c r="I47" s="421"/>
    </row>
    <row r="48" spans="1:13">
      <c r="B48" s="419"/>
      <c r="C48" s="476">
        <f>N16</f>
        <v>80</v>
      </c>
      <c r="D48" s="422" t="s">
        <v>929</v>
      </c>
      <c r="E48" s="423" t="s">
        <v>890</v>
      </c>
      <c r="F48" s="423"/>
      <c r="G48" s="423"/>
      <c r="H48" s="423"/>
      <c r="I48" s="421"/>
    </row>
    <row r="49" spans="2:9">
      <c r="B49" s="424"/>
      <c r="C49" s="422"/>
      <c r="D49" s="422"/>
      <c r="E49" s="422"/>
      <c r="F49" s="422"/>
      <c r="G49" s="422"/>
      <c r="H49" s="422"/>
      <c r="I49" s="421"/>
    </row>
    <row r="50" spans="2:9">
      <c r="B50" s="419" t="s">
        <v>880</v>
      </c>
      <c r="C50" s="420" t="s">
        <v>935</v>
      </c>
      <c r="D50" s="420" t="s">
        <v>874</v>
      </c>
      <c r="E50" s="420" t="s">
        <v>886</v>
      </c>
      <c r="F50" s="420"/>
      <c r="G50" s="420"/>
      <c r="H50" s="420"/>
      <c r="I50" s="421"/>
    </row>
    <row r="51" spans="2:9">
      <c r="B51" s="419"/>
      <c r="C51" s="476">
        <f>N4</f>
        <v>20</v>
      </c>
      <c r="D51" s="422" t="s">
        <v>930</v>
      </c>
      <c r="E51" s="423" t="s">
        <v>887</v>
      </c>
      <c r="F51" s="423"/>
      <c r="G51" s="423"/>
      <c r="H51" s="423"/>
      <c r="I51" s="421"/>
    </row>
    <row r="52" spans="2:9">
      <c r="B52" s="419"/>
      <c r="C52" s="476">
        <f>N12</f>
        <v>40</v>
      </c>
      <c r="D52" s="422" t="s">
        <v>931</v>
      </c>
      <c r="E52" s="423" t="s">
        <v>894</v>
      </c>
      <c r="F52" s="423"/>
      <c r="G52" s="423"/>
      <c r="H52" s="423"/>
      <c r="I52" s="421"/>
    </row>
    <row r="53" spans="2:9">
      <c r="B53" s="419"/>
      <c r="C53" s="476">
        <f>N16</f>
        <v>80</v>
      </c>
      <c r="D53" s="422" t="s">
        <v>932</v>
      </c>
      <c r="E53" s="423" t="s">
        <v>888</v>
      </c>
      <c r="F53" s="423"/>
      <c r="G53" s="423"/>
      <c r="H53" s="423"/>
      <c r="I53" s="421"/>
    </row>
    <row r="54" spans="2:9">
      <c r="B54" s="419"/>
      <c r="C54" s="422"/>
      <c r="D54" s="422"/>
      <c r="E54" s="423"/>
      <c r="F54" s="423"/>
      <c r="G54" s="423"/>
      <c r="H54" s="423"/>
      <c r="I54" s="421"/>
    </row>
    <row r="55" spans="2:9">
      <c r="B55" s="419" t="s">
        <v>896</v>
      </c>
      <c r="C55" s="420" t="s">
        <v>935</v>
      </c>
      <c r="D55" s="420" t="s">
        <v>874</v>
      </c>
      <c r="E55" s="435" t="s">
        <v>897</v>
      </c>
      <c r="F55" s="423"/>
      <c r="G55" s="423"/>
      <c r="H55" s="423"/>
      <c r="I55" s="421"/>
    </row>
    <row r="56" spans="2:9" ht="15.75" thickBot="1">
      <c r="B56" s="425"/>
      <c r="C56" s="475">
        <f>N8</f>
        <v>20</v>
      </c>
      <c r="D56" s="426" t="s">
        <v>933</v>
      </c>
      <c r="E56" s="427" t="s">
        <v>898</v>
      </c>
      <c r="F56" s="427"/>
      <c r="G56" s="427"/>
      <c r="H56" s="427"/>
      <c r="I56" s="428"/>
    </row>
    <row r="73" spans="1:5">
      <c r="E73" s="336"/>
    </row>
    <row r="74" spans="1:5">
      <c r="E74" s="336"/>
    </row>
    <row r="75" spans="1:5">
      <c r="E75" s="336"/>
    </row>
    <row r="76" spans="1:5">
      <c r="E76" s="336"/>
    </row>
    <row r="77" spans="1:5">
      <c r="A77" s="336"/>
      <c r="B77" s="336"/>
      <c r="C77" s="336"/>
      <c r="D77" s="336"/>
      <c r="E77" s="336"/>
    </row>
  </sheetData>
  <pageMargins left="0.7" right="0.7" top="0.75" bottom="0.75" header="0.3" footer="0.3"/>
  <pageSetup orientation="portrait" r:id="rId1"/>
  <tableParts count="3">
    <tablePart r:id="rId2"/>
    <tablePart r:id="rId3"/>
    <tablePart r:id="rId4"/>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tabColor rgb="FF7030A0"/>
  </sheetPr>
  <dimension ref="D6:M136"/>
  <sheetViews>
    <sheetView topLeftCell="A112" workbookViewId="0">
      <selection activeCell="E140" sqref="E140"/>
    </sheetView>
  </sheetViews>
  <sheetFormatPr defaultRowHeight="15"/>
  <cols>
    <col min="5" max="5" width="20" customWidth="1"/>
    <col min="7" max="7" width="41.42578125" customWidth="1"/>
    <col min="8" max="8" width="46.42578125" customWidth="1"/>
    <col min="9" max="9" width="15.140625" customWidth="1"/>
    <col min="10" max="10" width="24.42578125" customWidth="1"/>
    <col min="12" max="12" width="16.5703125" customWidth="1"/>
    <col min="13" max="13" width="15.140625" customWidth="1"/>
  </cols>
  <sheetData>
    <row r="6" spans="4:13">
      <c r="D6" s="444" t="s">
        <v>628</v>
      </c>
      <c r="E6" s="445" t="s">
        <v>629</v>
      </c>
      <c r="F6" s="445" t="s">
        <v>630</v>
      </c>
      <c r="G6" s="445" t="s">
        <v>631</v>
      </c>
      <c r="H6" s="445" t="s">
        <v>632</v>
      </c>
      <c r="I6" s="445" t="s">
        <v>41</v>
      </c>
      <c r="J6" s="445" t="s">
        <v>633</v>
      </c>
      <c r="K6" s="445" t="s">
        <v>634</v>
      </c>
      <c r="L6" s="445" t="s">
        <v>635</v>
      </c>
      <c r="M6" s="446" t="s">
        <v>636</v>
      </c>
    </row>
    <row r="7" spans="4:13">
      <c r="D7" s="442">
        <v>16078</v>
      </c>
      <c r="E7" s="359" t="s">
        <v>637</v>
      </c>
      <c r="F7" s="359" t="s">
        <v>638</v>
      </c>
      <c r="G7" s="359" t="s">
        <v>671</v>
      </c>
      <c r="H7" s="359" t="s">
        <v>672</v>
      </c>
      <c r="I7" s="359" t="s">
        <v>651</v>
      </c>
      <c r="J7" s="359" t="s">
        <v>652</v>
      </c>
      <c r="K7" s="359" t="s">
        <v>643</v>
      </c>
      <c r="L7" s="359" t="s">
        <v>94</v>
      </c>
      <c r="M7" s="443" t="s">
        <v>644</v>
      </c>
    </row>
    <row r="8" spans="4:13">
      <c r="D8" s="442">
        <v>16096</v>
      </c>
      <c r="E8" s="359" t="s">
        <v>637</v>
      </c>
      <c r="F8" s="359" t="s">
        <v>638</v>
      </c>
      <c r="G8" s="359" t="s">
        <v>689</v>
      </c>
      <c r="H8" s="359" t="s">
        <v>690</v>
      </c>
      <c r="I8" s="359" t="s">
        <v>651</v>
      </c>
      <c r="J8" s="359" t="s">
        <v>652</v>
      </c>
      <c r="K8" s="359" t="s">
        <v>643</v>
      </c>
      <c r="L8" s="359" t="s">
        <v>94</v>
      </c>
      <c r="M8" s="443" t="s">
        <v>644</v>
      </c>
    </row>
    <row r="9" spans="4:13">
      <c r="D9" s="442">
        <v>17798</v>
      </c>
      <c r="E9" s="359" t="s">
        <v>637</v>
      </c>
      <c r="F9" s="359" t="s">
        <v>638</v>
      </c>
      <c r="G9" s="359" t="s">
        <v>827</v>
      </c>
      <c r="H9" s="359" t="s">
        <v>827</v>
      </c>
      <c r="I9" s="359" t="s">
        <v>801</v>
      </c>
      <c r="J9" s="359" t="s">
        <v>802</v>
      </c>
      <c r="K9" s="359" t="s">
        <v>643</v>
      </c>
      <c r="L9" s="359" t="s">
        <v>94</v>
      </c>
      <c r="M9" s="443" t="s">
        <v>644</v>
      </c>
    </row>
    <row r="10" spans="4:13">
      <c r="D10" s="442">
        <v>16092</v>
      </c>
      <c r="E10" s="359" t="s">
        <v>637</v>
      </c>
      <c r="F10" s="359" t="s">
        <v>638</v>
      </c>
      <c r="G10" s="359" t="s">
        <v>685</v>
      </c>
      <c r="H10" s="359" t="s">
        <v>686</v>
      </c>
      <c r="I10" s="359" t="s">
        <v>667</v>
      </c>
      <c r="J10" s="359" t="s">
        <v>668</v>
      </c>
      <c r="K10" s="359" t="s">
        <v>643</v>
      </c>
      <c r="L10" s="359" t="s">
        <v>94</v>
      </c>
      <c r="M10" s="443" t="s">
        <v>644</v>
      </c>
    </row>
    <row r="11" spans="4:13">
      <c r="D11" s="442">
        <v>16098</v>
      </c>
      <c r="E11" s="359" t="s">
        <v>637</v>
      </c>
      <c r="F11" s="359" t="s">
        <v>638</v>
      </c>
      <c r="G11" s="359" t="s">
        <v>691</v>
      </c>
      <c r="H11" s="359" t="s">
        <v>692</v>
      </c>
      <c r="I11" s="359" t="s">
        <v>655</v>
      </c>
      <c r="J11" s="359" t="s">
        <v>656</v>
      </c>
      <c r="K11" s="359" t="s">
        <v>643</v>
      </c>
      <c r="L11" s="359" t="s">
        <v>94</v>
      </c>
      <c r="M11" s="443" t="s">
        <v>644</v>
      </c>
    </row>
    <row r="12" spans="4:13">
      <c r="D12" s="442">
        <v>17790</v>
      </c>
      <c r="E12" s="359" t="s">
        <v>637</v>
      </c>
      <c r="F12" s="359" t="s">
        <v>638</v>
      </c>
      <c r="G12" s="359" t="s">
        <v>821</v>
      </c>
      <c r="H12" s="359" t="s">
        <v>821</v>
      </c>
      <c r="I12" s="359" t="s">
        <v>822</v>
      </c>
      <c r="J12" s="359" t="s">
        <v>823</v>
      </c>
      <c r="K12" s="359" t="s">
        <v>643</v>
      </c>
      <c r="L12" s="359" t="s">
        <v>94</v>
      </c>
      <c r="M12" s="443" t="s">
        <v>644</v>
      </c>
    </row>
    <row r="13" spans="4:13">
      <c r="D13" s="442">
        <v>17792</v>
      </c>
      <c r="E13" s="359" t="s">
        <v>637</v>
      </c>
      <c r="F13" s="359" t="s">
        <v>638</v>
      </c>
      <c r="G13" s="359" t="s">
        <v>824</v>
      </c>
      <c r="H13" s="359" t="s">
        <v>824</v>
      </c>
      <c r="I13" s="359" t="s">
        <v>766</v>
      </c>
      <c r="J13" s="359" t="s">
        <v>767</v>
      </c>
      <c r="K13" s="359" t="s">
        <v>643</v>
      </c>
      <c r="L13" s="359" t="s">
        <v>94</v>
      </c>
      <c r="M13" s="443" t="s">
        <v>644</v>
      </c>
    </row>
    <row r="14" spans="4:13">
      <c r="D14" s="442">
        <v>16100</v>
      </c>
      <c r="E14" s="359" t="s">
        <v>637</v>
      </c>
      <c r="F14" s="359" t="s">
        <v>638</v>
      </c>
      <c r="G14" s="359" t="s">
        <v>693</v>
      </c>
      <c r="H14" s="359" t="s">
        <v>694</v>
      </c>
      <c r="I14" s="359" t="s">
        <v>659</v>
      </c>
      <c r="J14" s="359" t="s">
        <v>660</v>
      </c>
      <c r="K14" s="359" t="s">
        <v>643</v>
      </c>
      <c r="L14" s="359" t="s">
        <v>94</v>
      </c>
      <c r="M14" s="443" t="s">
        <v>644</v>
      </c>
    </row>
    <row r="15" spans="4:13">
      <c r="D15" s="442">
        <v>16094</v>
      </c>
      <c r="E15" s="359" t="s">
        <v>637</v>
      </c>
      <c r="F15" s="359" t="s">
        <v>638</v>
      </c>
      <c r="G15" s="359" t="s">
        <v>687</v>
      </c>
      <c r="H15" s="359" t="s">
        <v>688</v>
      </c>
      <c r="I15" s="359" t="s">
        <v>647</v>
      </c>
      <c r="J15" s="359" t="s">
        <v>648</v>
      </c>
      <c r="K15" s="359" t="s">
        <v>643</v>
      </c>
      <c r="L15" s="359" t="s">
        <v>94</v>
      </c>
      <c r="M15" s="443" t="s">
        <v>644</v>
      </c>
    </row>
    <row r="16" spans="4:13">
      <c r="D16" s="442">
        <v>16102</v>
      </c>
      <c r="E16" s="359" t="s">
        <v>637</v>
      </c>
      <c r="F16" s="359" t="s">
        <v>638</v>
      </c>
      <c r="G16" s="359" t="s">
        <v>695</v>
      </c>
      <c r="H16" s="359" t="s">
        <v>696</v>
      </c>
      <c r="I16" s="359" t="s">
        <v>697</v>
      </c>
      <c r="J16" s="359" t="s">
        <v>698</v>
      </c>
      <c r="K16" s="359" t="s">
        <v>643</v>
      </c>
      <c r="L16" s="359" t="s">
        <v>94</v>
      </c>
      <c r="M16" s="443" t="s">
        <v>644</v>
      </c>
    </row>
    <row r="17" spans="4:13">
      <c r="D17" s="442">
        <v>16108</v>
      </c>
      <c r="E17" s="359" t="s">
        <v>637</v>
      </c>
      <c r="F17" s="359" t="s">
        <v>638</v>
      </c>
      <c r="G17" s="359" t="s">
        <v>703</v>
      </c>
      <c r="H17" s="359" t="s">
        <v>704</v>
      </c>
      <c r="I17" s="359" t="s">
        <v>651</v>
      </c>
      <c r="J17" s="359" t="s">
        <v>652</v>
      </c>
      <c r="K17" s="359" t="s">
        <v>643</v>
      </c>
      <c r="L17" s="359" t="s">
        <v>94</v>
      </c>
      <c r="M17" s="443" t="s">
        <v>644</v>
      </c>
    </row>
    <row r="18" spans="4:13">
      <c r="D18" s="442">
        <v>17800</v>
      </c>
      <c r="E18" s="359" t="s">
        <v>637</v>
      </c>
      <c r="F18" s="359" t="s">
        <v>638</v>
      </c>
      <c r="G18" s="359" t="s">
        <v>828</v>
      </c>
      <c r="H18" s="359" t="s">
        <v>828</v>
      </c>
      <c r="I18" s="359" t="s">
        <v>801</v>
      </c>
      <c r="J18" s="359" t="s">
        <v>802</v>
      </c>
      <c r="K18" s="359" t="s">
        <v>643</v>
      </c>
      <c r="L18" s="359" t="s">
        <v>94</v>
      </c>
      <c r="M18" s="443" t="s">
        <v>644</v>
      </c>
    </row>
    <row r="19" spans="4:13">
      <c r="D19" s="442">
        <v>16104</v>
      </c>
      <c r="E19" s="359" t="s">
        <v>637</v>
      </c>
      <c r="F19" s="359" t="s">
        <v>638</v>
      </c>
      <c r="G19" s="359" t="s">
        <v>699</v>
      </c>
      <c r="H19" s="359" t="s">
        <v>700</v>
      </c>
      <c r="I19" s="359" t="s">
        <v>667</v>
      </c>
      <c r="J19" s="359" t="s">
        <v>668</v>
      </c>
      <c r="K19" s="359" t="s">
        <v>643</v>
      </c>
      <c r="L19" s="359" t="s">
        <v>94</v>
      </c>
      <c r="M19" s="443" t="s">
        <v>644</v>
      </c>
    </row>
    <row r="20" spans="4:13">
      <c r="D20" s="442">
        <v>16110</v>
      </c>
      <c r="E20" s="359" t="s">
        <v>637</v>
      </c>
      <c r="F20" s="359" t="s">
        <v>638</v>
      </c>
      <c r="G20" s="359" t="s">
        <v>705</v>
      </c>
      <c r="H20" s="359" t="s">
        <v>706</v>
      </c>
      <c r="I20" s="359" t="s">
        <v>655</v>
      </c>
      <c r="J20" s="359" t="s">
        <v>656</v>
      </c>
      <c r="K20" s="359" t="s">
        <v>643</v>
      </c>
      <c r="L20" s="359" t="s">
        <v>94</v>
      </c>
      <c r="M20" s="443" t="s">
        <v>644</v>
      </c>
    </row>
    <row r="21" spans="4:13">
      <c r="D21" s="442">
        <v>17794</v>
      </c>
      <c r="E21" s="359" t="s">
        <v>637</v>
      </c>
      <c r="F21" s="359" t="s">
        <v>638</v>
      </c>
      <c r="G21" s="359" t="s">
        <v>825</v>
      </c>
      <c r="H21" s="359" t="s">
        <v>825</v>
      </c>
      <c r="I21" s="359" t="s">
        <v>822</v>
      </c>
      <c r="J21" s="359" t="s">
        <v>823</v>
      </c>
      <c r="K21" s="359" t="s">
        <v>643</v>
      </c>
      <c r="L21" s="359" t="s">
        <v>94</v>
      </c>
      <c r="M21" s="443" t="s">
        <v>644</v>
      </c>
    </row>
    <row r="22" spans="4:13">
      <c r="D22" s="442">
        <v>17796</v>
      </c>
      <c r="E22" s="359" t="s">
        <v>637</v>
      </c>
      <c r="F22" s="359" t="s">
        <v>638</v>
      </c>
      <c r="G22" s="359" t="s">
        <v>826</v>
      </c>
      <c r="H22" s="359" t="s">
        <v>826</v>
      </c>
      <c r="I22" s="359" t="s">
        <v>766</v>
      </c>
      <c r="J22" s="359" t="s">
        <v>767</v>
      </c>
      <c r="K22" s="359" t="s">
        <v>643</v>
      </c>
      <c r="L22" s="359" t="s">
        <v>94</v>
      </c>
      <c r="M22" s="443" t="s">
        <v>644</v>
      </c>
    </row>
    <row r="23" spans="4:13">
      <c r="D23" s="442">
        <v>16112</v>
      </c>
      <c r="E23" s="359" t="s">
        <v>637</v>
      </c>
      <c r="F23" s="359" t="s">
        <v>638</v>
      </c>
      <c r="G23" s="359" t="s">
        <v>707</v>
      </c>
      <c r="H23" s="359" t="s">
        <v>708</v>
      </c>
      <c r="I23" s="359" t="s">
        <v>659</v>
      </c>
      <c r="J23" s="359" t="s">
        <v>660</v>
      </c>
      <c r="K23" s="359" t="s">
        <v>643</v>
      </c>
      <c r="L23" s="359" t="s">
        <v>94</v>
      </c>
      <c r="M23" s="443" t="s">
        <v>644</v>
      </c>
    </row>
    <row r="24" spans="4:13">
      <c r="D24" s="442">
        <v>16106</v>
      </c>
      <c r="E24" s="359" t="s">
        <v>637</v>
      </c>
      <c r="F24" s="359" t="s">
        <v>638</v>
      </c>
      <c r="G24" s="359" t="s">
        <v>701</v>
      </c>
      <c r="H24" s="359" t="s">
        <v>702</v>
      </c>
      <c r="I24" s="359" t="s">
        <v>647</v>
      </c>
      <c r="J24" s="359" t="s">
        <v>648</v>
      </c>
      <c r="K24" s="359" t="s">
        <v>643</v>
      </c>
      <c r="L24" s="359" t="s">
        <v>94</v>
      </c>
      <c r="M24" s="443" t="s">
        <v>644</v>
      </c>
    </row>
    <row r="25" spans="4:13">
      <c r="D25" s="442">
        <v>16114</v>
      </c>
      <c r="E25" s="359" t="s">
        <v>637</v>
      </c>
      <c r="F25" s="359" t="s">
        <v>638</v>
      </c>
      <c r="G25" s="359" t="s">
        <v>709</v>
      </c>
      <c r="H25" s="359" t="s">
        <v>710</v>
      </c>
      <c r="I25" s="359" t="s">
        <v>697</v>
      </c>
      <c r="J25" s="359" t="s">
        <v>698</v>
      </c>
      <c r="K25" s="359" t="s">
        <v>643</v>
      </c>
      <c r="L25" s="359" t="s">
        <v>94</v>
      </c>
      <c r="M25" s="443" t="s">
        <v>644</v>
      </c>
    </row>
    <row r="26" spans="4:13">
      <c r="D26" s="442">
        <v>17446</v>
      </c>
      <c r="E26" s="359" t="s">
        <v>637</v>
      </c>
      <c r="F26" s="359" t="s">
        <v>638</v>
      </c>
      <c r="G26" s="359" t="s">
        <v>763</v>
      </c>
      <c r="H26" s="359" t="s">
        <v>763</v>
      </c>
      <c r="I26" s="359" t="s">
        <v>651</v>
      </c>
      <c r="J26" s="359" t="s">
        <v>652</v>
      </c>
      <c r="K26" s="359" t="s">
        <v>740</v>
      </c>
      <c r="L26" s="359" t="s">
        <v>96</v>
      </c>
      <c r="M26" s="443" t="s">
        <v>644</v>
      </c>
    </row>
    <row r="27" spans="4:13">
      <c r="D27" s="442">
        <v>17448</v>
      </c>
      <c r="E27" s="359" t="s">
        <v>637</v>
      </c>
      <c r="F27" s="359" t="s">
        <v>638</v>
      </c>
      <c r="G27" s="359" t="s">
        <v>764</v>
      </c>
      <c r="H27" s="359" t="s">
        <v>764</v>
      </c>
      <c r="I27" s="359" t="s">
        <v>655</v>
      </c>
      <c r="J27" s="359" t="s">
        <v>656</v>
      </c>
      <c r="K27" s="359" t="s">
        <v>740</v>
      </c>
      <c r="L27" s="359" t="s">
        <v>96</v>
      </c>
      <c r="M27" s="443" t="s">
        <v>644</v>
      </c>
    </row>
    <row r="28" spans="4:13">
      <c r="D28" s="442">
        <v>17450</v>
      </c>
      <c r="E28" s="359" t="s">
        <v>637</v>
      </c>
      <c r="F28" s="359" t="s">
        <v>638</v>
      </c>
      <c r="G28" s="359" t="s">
        <v>765</v>
      </c>
      <c r="H28" s="359" t="s">
        <v>765</v>
      </c>
      <c r="I28" s="359" t="s">
        <v>766</v>
      </c>
      <c r="J28" s="359" t="s">
        <v>767</v>
      </c>
      <c r="K28" s="359" t="s">
        <v>740</v>
      </c>
      <c r="L28" s="359" t="s">
        <v>96</v>
      </c>
      <c r="M28" s="443" t="s">
        <v>644</v>
      </c>
    </row>
    <row r="29" spans="4:13">
      <c r="D29" s="442">
        <v>17452</v>
      </c>
      <c r="E29" s="359" t="s">
        <v>637</v>
      </c>
      <c r="F29" s="359" t="s">
        <v>638</v>
      </c>
      <c r="G29" s="359" t="s">
        <v>768</v>
      </c>
      <c r="H29" s="359" t="s">
        <v>768</v>
      </c>
      <c r="I29" s="359" t="s">
        <v>659</v>
      </c>
      <c r="J29" s="359" t="s">
        <v>660</v>
      </c>
      <c r="K29" s="359" t="s">
        <v>740</v>
      </c>
      <c r="L29" s="359" t="s">
        <v>96</v>
      </c>
      <c r="M29" s="443" t="s">
        <v>644</v>
      </c>
    </row>
    <row r="30" spans="4:13">
      <c r="D30" s="442">
        <v>17454</v>
      </c>
      <c r="E30" s="359" t="s">
        <v>637</v>
      </c>
      <c r="F30" s="359" t="s">
        <v>638</v>
      </c>
      <c r="G30" s="359" t="s">
        <v>769</v>
      </c>
      <c r="H30" s="359" t="s">
        <v>769</v>
      </c>
      <c r="I30" s="359" t="s">
        <v>744</v>
      </c>
      <c r="J30" s="359" t="s">
        <v>745</v>
      </c>
      <c r="K30" s="359" t="s">
        <v>740</v>
      </c>
      <c r="L30" s="359" t="s">
        <v>96</v>
      </c>
      <c r="M30" s="443" t="s">
        <v>644</v>
      </c>
    </row>
    <row r="31" spans="4:13">
      <c r="D31" s="442">
        <v>17456</v>
      </c>
      <c r="E31" s="359" t="s">
        <v>637</v>
      </c>
      <c r="F31" s="359" t="s">
        <v>638</v>
      </c>
      <c r="G31" s="359" t="s">
        <v>770</v>
      </c>
      <c r="H31" s="359" t="s">
        <v>770</v>
      </c>
      <c r="I31" s="359" t="s">
        <v>697</v>
      </c>
      <c r="J31" s="359" t="s">
        <v>698</v>
      </c>
      <c r="K31" s="359" t="s">
        <v>740</v>
      </c>
      <c r="L31" s="359" t="s">
        <v>96</v>
      </c>
      <c r="M31" s="443" t="s">
        <v>644</v>
      </c>
    </row>
    <row r="32" spans="4:13">
      <c r="D32" s="442">
        <v>17458</v>
      </c>
      <c r="E32" s="359" t="s">
        <v>637</v>
      </c>
      <c r="F32" s="359" t="s">
        <v>638</v>
      </c>
      <c r="G32" s="359" t="s">
        <v>771</v>
      </c>
      <c r="H32" s="359" t="s">
        <v>771</v>
      </c>
      <c r="I32" s="359" t="s">
        <v>651</v>
      </c>
      <c r="J32" s="359" t="s">
        <v>652</v>
      </c>
      <c r="K32" s="359" t="s">
        <v>740</v>
      </c>
      <c r="L32" s="359" t="s">
        <v>96</v>
      </c>
      <c r="M32" s="443" t="s">
        <v>644</v>
      </c>
    </row>
    <row r="33" spans="4:13">
      <c r="D33" s="442">
        <v>17460</v>
      </c>
      <c r="E33" s="359" t="s">
        <v>637</v>
      </c>
      <c r="F33" s="359" t="s">
        <v>638</v>
      </c>
      <c r="G33" s="359" t="s">
        <v>772</v>
      </c>
      <c r="H33" s="359" t="s">
        <v>772</v>
      </c>
      <c r="I33" s="359" t="s">
        <v>655</v>
      </c>
      <c r="J33" s="359" t="s">
        <v>656</v>
      </c>
      <c r="K33" s="359" t="s">
        <v>740</v>
      </c>
      <c r="L33" s="359" t="s">
        <v>96</v>
      </c>
      <c r="M33" s="443" t="s">
        <v>644</v>
      </c>
    </row>
    <row r="34" spans="4:13">
      <c r="D34" s="442">
        <v>17462</v>
      </c>
      <c r="E34" s="359" t="s">
        <v>637</v>
      </c>
      <c r="F34" s="359" t="s">
        <v>638</v>
      </c>
      <c r="G34" s="359" t="s">
        <v>773</v>
      </c>
      <c r="H34" s="359" t="s">
        <v>773</v>
      </c>
      <c r="I34" s="359" t="s">
        <v>766</v>
      </c>
      <c r="J34" s="359" t="s">
        <v>767</v>
      </c>
      <c r="K34" s="359" t="s">
        <v>740</v>
      </c>
      <c r="L34" s="359" t="s">
        <v>96</v>
      </c>
      <c r="M34" s="443" t="s">
        <v>644</v>
      </c>
    </row>
    <row r="35" spans="4:13">
      <c r="D35" s="442">
        <v>17464</v>
      </c>
      <c r="E35" s="359" t="s">
        <v>637</v>
      </c>
      <c r="F35" s="359" t="s">
        <v>638</v>
      </c>
      <c r="G35" s="359" t="s">
        <v>774</v>
      </c>
      <c r="H35" s="359" t="s">
        <v>774</v>
      </c>
      <c r="I35" s="359" t="s">
        <v>659</v>
      </c>
      <c r="J35" s="359" t="s">
        <v>660</v>
      </c>
      <c r="K35" s="359" t="s">
        <v>740</v>
      </c>
      <c r="L35" s="359" t="s">
        <v>96</v>
      </c>
      <c r="M35" s="443" t="s">
        <v>644</v>
      </c>
    </row>
    <row r="36" spans="4:13">
      <c r="D36" s="442">
        <v>17466</v>
      </c>
      <c r="E36" s="359" t="s">
        <v>637</v>
      </c>
      <c r="F36" s="359" t="s">
        <v>638</v>
      </c>
      <c r="G36" s="359" t="s">
        <v>775</v>
      </c>
      <c r="H36" s="359" t="s">
        <v>775</v>
      </c>
      <c r="I36" s="359" t="s">
        <v>744</v>
      </c>
      <c r="J36" s="359" t="s">
        <v>745</v>
      </c>
      <c r="K36" s="359" t="s">
        <v>740</v>
      </c>
      <c r="L36" s="359" t="s">
        <v>96</v>
      </c>
      <c r="M36" s="443" t="s">
        <v>644</v>
      </c>
    </row>
    <row r="37" spans="4:13">
      <c r="D37" s="442">
        <v>17468</v>
      </c>
      <c r="E37" s="359" t="s">
        <v>637</v>
      </c>
      <c r="F37" s="359" t="s">
        <v>638</v>
      </c>
      <c r="G37" s="359" t="s">
        <v>776</v>
      </c>
      <c r="H37" s="359" t="s">
        <v>776</v>
      </c>
      <c r="I37" s="359" t="s">
        <v>697</v>
      </c>
      <c r="J37" s="359" t="s">
        <v>698</v>
      </c>
      <c r="K37" s="359" t="s">
        <v>740</v>
      </c>
      <c r="L37" s="359" t="s">
        <v>96</v>
      </c>
      <c r="M37" s="443" t="s">
        <v>644</v>
      </c>
    </row>
    <row r="38" spans="4:13">
      <c r="D38" s="442">
        <v>17470</v>
      </c>
      <c r="E38" s="359" t="s">
        <v>637</v>
      </c>
      <c r="F38" s="359" t="s">
        <v>638</v>
      </c>
      <c r="G38" s="359" t="s">
        <v>777</v>
      </c>
      <c r="H38" s="359" t="s">
        <v>777</v>
      </c>
      <c r="I38" s="359" t="s">
        <v>651</v>
      </c>
      <c r="J38" s="359" t="s">
        <v>652</v>
      </c>
      <c r="K38" s="359" t="s">
        <v>740</v>
      </c>
      <c r="L38" s="359" t="s">
        <v>96</v>
      </c>
      <c r="M38" s="443" t="s">
        <v>644</v>
      </c>
    </row>
    <row r="39" spans="4:13">
      <c r="D39" s="442">
        <v>17472</v>
      </c>
      <c r="E39" s="359" t="s">
        <v>637</v>
      </c>
      <c r="F39" s="359" t="s">
        <v>638</v>
      </c>
      <c r="G39" s="359" t="s">
        <v>778</v>
      </c>
      <c r="H39" s="359" t="s">
        <v>778</v>
      </c>
      <c r="I39" s="359" t="s">
        <v>655</v>
      </c>
      <c r="J39" s="359" t="s">
        <v>656</v>
      </c>
      <c r="K39" s="359" t="s">
        <v>740</v>
      </c>
      <c r="L39" s="359" t="s">
        <v>96</v>
      </c>
      <c r="M39" s="443" t="s">
        <v>644</v>
      </c>
    </row>
    <row r="40" spans="4:13">
      <c r="D40" s="442">
        <v>17474</v>
      </c>
      <c r="E40" s="359" t="s">
        <v>637</v>
      </c>
      <c r="F40" s="359" t="s">
        <v>638</v>
      </c>
      <c r="G40" s="359" t="s">
        <v>779</v>
      </c>
      <c r="H40" s="359" t="s">
        <v>779</v>
      </c>
      <c r="I40" s="359" t="s">
        <v>766</v>
      </c>
      <c r="J40" s="359" t="s">
        <v>767</v>
      </c>
      <c r="K40" s="359" t="s">
        <v>740</v>
      </c>
      <c r="L40" s="359" t="s">
        <v>96</v>
      </c>
      <c r="M40" s="443" t="s">
        <v>644</v>
      </c>
    </row>
    <row r="41" spans="4:13">
      <c r="D41" s="442">
        <v>17476</v>
      </c>
      <c r="E41" s="359" t="s">
        <v>637</v>
      </c>
      <c r="F41" s="359" t="s">
        <v>638</v>
      </c>
      <c r="G41" s="359" t="s">
        <v>780</v>
      </c>
      <c r="H41" s="359" t="s">
        <v>780</v>
      </c>
      <c r="I41" s="359" t="s">
        <v>659</v>
      </c>
      <c r="J41" s="359" t="s">
        <v>660</v>
      </c>
      <c r="K41" s="359" t="s">
        <v>740</v>
      </c>
      <c r="L41" s="359" t="s">
        <v>96</v>
      </c>
      <c r="M41" s="443" t="s">
        <v>644</v>
      </c>
    </row>
    <row r="42" spans="4:13">
      <c r="D42" s="442">
        <v>17478</v>
      </c>
      <c r="E42" s="359" t="s">
        <v>637</v>
      </c>
      <c r="F42" s="359" t="s">
        <v>638</v>
      </c>
      <c r="G42" s="359" t="s">
        <v>781</v>
      </c>
      <c r="H42" s="359" t="s">
        <v>781</v>
      </c>
      <c r="I42" s="359" t="s">
        <v>744</v>
      </c>
      <c r="J42" s="359" t="s">
        <v>745</v>
      </c>
      <c r="K42" s="359" t="s">
        <v>740</v>
      </c>
      <c r="L42" s="359" t="s">
        <v>96</v>
      </c>
      <c r="M42" s="443" t="s">
        <v>644</v>
      </c>
    </row>
    <row r="43" spans="4:13">
      <c r="D43" s="442">
        <v>17480</v>
      </c>
      <c r="E43" s="359" t="s">
        <v>637</v>
      </c>
      <c r="F43" s="359" t="s">
        <v>638</v>
      </c>
      <c r="G43" s="359" t="s">
        <v>782</v>
      </c>
      <c r="H43" s="359" t="s">
        <v>782</v>
      </c>
      <c r="I43" s="359" t="s">
        <v>697</v>
      </c>
      <c r="J43" s="359" t="s">
        <v>698</v>
      </c>
      <c r="K43" s="359" t="s">
        <v>740</v>
      </c>
      <c r="L43" s="359" t="s">
        <v>96</v>
      </c>
      <c r="M43" s="443" t="s">
        <v>644</v>
      </c>
    </row>
    <row r="44" spans="4:13">
      <c r="D44" s="442">
        <v>17420</v>
      </c>
      <c r="E44" s="359" t="s">
        <v>637</v>
      </c>
      <c r="F44" s="359" t="s">
        <v>638</v>
      </c>
      <c r="G44" s="359" t="s">
        <v>750</v>
      </c>
      <c r="H44" s="359" t="s">
        <v>750</v>
      </c>
      <c r="I44" s="359" t="s">
        <v>667</v>
      </c>
      <c r="J44" s="359" t="s">
        <v>668</v>
      </c>
      <c r="K44" s="359" t="s">
        <v>740</v>
      </c>
      <c r="L44" s="359" t="s">
        <v>96</v>
      </c>
      <c r="M44" s="443" t="s">
        <v>644</v>
      </c>
    </row>
    <row r="45" spans="4:13">
      <c r="D45" s="442">
        <v>17422</v>
      </c>
      <c r="E45" s="359" t="s">
        <v>637</v>
      </c>
      <c r="F45" s="359" t="s">
        <v>638</v>
      </c>
      <c r="G45" s="359" t="s">
        <v>751</v>
      </c>
      <c r="H45" s="359" t="s">
        <v>751</v>
      </c>
      <c r="I45" s="359" t="s">
        <v>647</v>
      </c>
      <c r="J45" s="359" t="s">
        <v>648</v>
      </c>
      <c r="K45" s="359" t="s">
        <v>740</v>
      </c>
      <c r="L45" s="359" t="s">
        <v>96</v>
      </c>
      <c r="M45" s="443" t="s">
        <v>644</v>
      </c>
    </row>
    <row r="46" spans="4:13">
      <c r="D46" s="442">
        <v>17424</v>
      </c>
      <c r="E46" s="359" t="s">
        <v>637</v>
      </c>
      <c r="F46" s="359" t="s">
        <v>638</v>
      </c>
      <c r="G46" s="359" t="s">
        <v>752</v>
      </c>
      <c r="H46" s="359" t="s">
        <v>752</v>
      </c>
      <c r="I46" s="359" t="s">
        <v>667</v>
      </c>
      <c r="J46" s="359" t="s">
        <v>668</v>
      </c>
      <c r="K46" s="359" t="s">
        <v>740</v>
      </c>
      <c r="L46" s="359" t="s">
        <v>96</v>
      </c>
      <c r="M46" s="443" t="s">
        <v>644</v>
      </c>
    </row>
    <row r="47" spans="4:13">
      <c r="D47" s="442">
        <v>17426</v>
      </c>
      <c r="E47" s="359" t="s">
        <v>637</v>
      </c>
      <c r="F47" s="359" t="s">
        <v>638</v>
      </c>
      <c r="G47" s="359" t="s">
        <v>753</v>
      </c>
      <c r="H47" s="359" t="s">
        <v>753</v>
      </c>
      <c r="I47" s="359" t="s">
        <v>647</v>
      </c>
      <c r="J47" s="359" t="s">
        <v>648</v>
      </c>
      <c r="K47" s="359" t="s">
        <v>740</v>
      </c>
      <c r="L47" s="359" t="s">
        <v>96</v>
      </c>
      <c r="M47" s="443" t="s">
        <v>644</v>
      </c>
    </row>
    <row r="48" spans="4:13">
      <c r="D48" s="442">
        <v>16304</v>
      </c>
      <c r="E48" s="359" t="s">
        <v>637</v>
      </c>
      <c r="F48" s="359" t="s">
        <v>638</v>
      </c>
      <c r="G48" s="359" t="s">
        <v>717</v>
      </c>
      <c r="H48" s="359" t="s">
        <v>718</v>
      </c>
      <c r="I48" s="359" t="s">
        <v>647</v>
      </c>
      <c r="J48" s="359" t="s">
        <v>648</v>
      </c>
      <c r="K48" s="359" t="s">
        <v>643</v>
      </c>
      <c r="L48" s="359" t="s">
        <v>94</v>
      </c>
      <c r="M48" s="443" t="s">
        <v>644</v>
      </c>
    </row>
    <row r="49" spans="4:13">
      <c r="D49" s="442">
        <v>16312</v>
      </c>
      <c r="E49" s="359" t="s">
        <v>637</v>
      </c>
      <c r="F49" s="359" t="s">
        <v>638</v>
      </c>
      <c r="G49" s="359" t="s">
        <v>725</v>
      </c>
      <c r="H49" s="359" t="s">
        <v>726</v>
      </c>
      <c r="I49" s="359" t="s">
        <v>651</v>
      </c>
      <c r="J49" s="359" t="s">
        <v>652</v>
      </c>
      <c r="K49" s="359" t="s">
        <v>643</v>
      </c>
      <c r="L49" s="359" t="s">
        <v>94</v>
      </c>
      <c r="M49" s="443" t="s">
        <v>644</v>
      </c>
    </row>
    <row r="50" spans="4:13">
      <c r="D50" s="442">
        <v>17428</v>
      </c>
      <c r="E50" s="359" t="s">
        <v>637</v>
      </c>
      <c r="F50" s="359" t="s">
        <v>638</v>
      </c>
      <c r="G50" s="359" t="s">
        <v>754</v>
      </c>
      <c r="H50" s="359" t="s">
        <v>754</v>
      </c>
      <c r="I50" s="359" t="s">
        <v>744</v>
      </c>
      <c r="J50" s="359" t="s">
        <v>745</v>
      </c>
      <c r="K50" s="359" t="s">
        <v>740</v>
      </c>
      <c r="L50" s="359" t="s">
        <v>96</v>
      </c>
      <c r="M50" s="443" t="s">
        <v>644</v>
      </c>
    </row>
    <row r="51" spans="4:13">
      <c r="D51" s="442">
        <v>17430</v>
      </c>
      <c r="E51" s="359" t="s">
        <v>637</v>
      </c>
      <c r="F51" s="359" t="s">
        <v>638</v>
      </c>
      <c r="G51" s="359" t="s">
        <v>755</v>
      </c>
      <c r="H51" s="359" t="s">
        <v>755</v>
      </c>
      <c r="I51" s="359" t="s">
        <v>744</v>
      </c>
      <c r="J51" s="359" t="s">
        <v>745</v>
      </c>
      <c r="K51" s="359" t="s">
        <v>740</v>
      </c>
      <c r="L51" s="359" t="s">
        <v>96</v>
      </c>
      <c r="M51" s="443" t="s">
        <v>644</v>
      </c>
    </row>
    <row r="52" spans="4:13">
      <c r="D52" s="442">
        <v>17432</v>
      </c>
      <c r="E52" s="359" t="s">
        <v>637</v>
      </c>
      <c r="F52" s="359" t="s">
        <v>638</v>
      </c>
      <c r="G52" s="359" t="s">
        <v>756</v>
      </c>
      <c r="H52" s="359" t="s">
        <v>756</v>
      </c>
      <c r="I52" s="359" t="s">
        <v>655</v>
      </c>
      <c r="J52" s="359" t="s">
        <v>656</v>
      </c>
      <c r="K52" s="359" t="s">
        <v>740</v>
      </c>
      <c r="L52" s="359" t="s">
        <v>96</v>
      </c>
      <c r="M52" s="443" t="s">
        <v>644</v>
      </c>
    </row>
    <row r="53" spans="4:13">
      <c r="D53" s="442">
        <v>17434</v>
      </c>
      <c r="E53" s="359" t="s">
        <v>637</v>
      </c>
      <c r="F53" s="359" t="s">
        <v>638</v>
      </c>
      <c r="G53" s="359" t="s">
        <v>757</v>
      </c>
      <c r="H53" s="359" t="s">
        <v>757</v>
      </c>
      <c r="I53" s="359" t="s">
        <v>651</v>
      </c>
      <c r="J53" s="359" t="s">
        <v>652</v>
      </c>
      <c r="K53" s="359" t="s">
        <v>740</v>
      </c>
      <c r="L53" s="359" t="s">
        <v>96</v>
      </c>
      <c r="M53" s="443" t="s">
        <v>644</v>
      </c>
    </row>
    <row r="54" spans="4:13">
      <c r="D54" s="442">
        <v>17436</v>
      </c>
      <c r="E54" s="359" t="s">
        <v>637</v>
      </c>
      <c r="F54" s="359" t="s">
        <v>638</v>
      </c>
      <c r="G54" s="359" t="s">
        <v>758</v>
      </c>
      <c r="H54" s="359" t="s">
        <v>758</v>
      </c>
      <c r="I54" s="359" t="s">
        <v>655</v>
      </c>
      <c r="J54" s="359" t="s">
        <v>656</v>
      </c>
      <c r="K54" s="359" t="s">
        <v>740</v>
      </c>
      <c r="L54" s="359" t="s">
        <v>96</v>
      </c>
      <c r="M54" s="443" t="s">
        <v>644</v>
      </c>
    </row>
    <row r="55" spans="4:13">
      <c r="D55" s="442">
        <v>17412</v>
      </c>
      <c r="E55" s="359" t="s">
        <v>637</v>
      </c>
      <c r="F55" s="359" t="s">
        <v>638</v>
      </c>
      <c r="G55" s="359" t="s">
        <v>742</v>
      </c>
      <c r="H55" s="359" t="s">
        <v>742</v>
      </c>
      <c r="I55" s="359" t="s">
        <v>697</v>
      </c>
      <c r="J55" s="359" t="s">
        <v>698</v>
      </c>
      <c r="K55" s="359" t="s">
        <v>740</v>
      </c>
      <c r="L55" s="359" t="s">
        <v>96</v>
      </c>
      <c r="M55" s="443" t="s">
        <v>644</v>
      </c>
    </row>
    <row r="56" spans="4:13">
      <c r="D56" s="442">
        <v>17414</v>
      </c>
      <c r="E56" s="359" t="s">
        <v>637</v>
      </c>
      <c r="F56" s="359" t="s">
        <v>638</v>
      </c>
      <c r="G56" s="359" t="s">
        <v>743</v>
      </c>
      <c r="H56" s="359" t="s">
        <v>743</v>
      </c>
      <c r="I56" s="359" t="s">
        <v>744</v>
      </c>
      <c r="J56" s="359" t="s">
        <v>745</v>
      </c>
      <c r="K56" s="359" t="s">
        <v>740</v>
      </c>
      <c r="L56" s="359" t="s">
        <v>96</v>
      </c>
      <c r="M56" s="443" t="s">
        <v>644</v>
      </c>
    </row>
    <row r="57" spans="4:13">
      <c r="D57" s="442">
        <v>17416</v>
      </c>
      <c r="E57" s="359" t="s">
        <v>637</v>
      </c>
      <c r="F57" s="359" t="s">
        <v>638</v>
      </c>
      <c r="G57" s="359" t="s">
        <v>746</v>
      </c>
      <c r="H57" s="359" t="s">
        <v>746</v>
      </c>
      <c r="I57" s="359" t="s">
        <v>747</v>
      </c>
      <c r="J57" s="359" t="s">
        <v>748</v>
      </c>
      <c r="K57" s="359" t="s">
        <v>740</v>
      </c>
      <c r="L57" s="359" t="s">
        <v>96</v>
      </c>
      <c r="M57" s="443" t="s">
        <v>644</v>
      </c>
    </row>
    <row r="58" spans="4:13">
      <c r="D58" s="442">
        <v>17418</v>
      </c>
      <c r="E58" s="359" t="s">
        <v>637</v>
      </c>
      <c r="F58" s="359" t="s">
        <v>638</v>
      </c>
      <c r="G58" s="359" t="s">
        <v>749</v>
      </c>
      <c r="H58" s="359" t="s">
        <v>749</v>
      </c>
      <c r="I58" s="359" t="s">
        <v>747</v>
      </c>
      <c r="J58" s="359" t="s">
        <v>748</v>
      </c>
      <c r="K58" s="359" t="s">
        <v>740</v>
      </c>
      <c r="L58" s="359" t="s">
        <v>96</v>
      </c>
      <c r="M58" s="443" t="s">
        <v>644</v>
      </c>
    </row>
    <row r="59" spans="4:13">
      <c r="D59" s="442">
        <v>16076</v>
      </c>
      <c r="E59" s="359" t="s">
        <v>637</v>
      </c>
      <c r="F59" s="359" t="s">
        <v>638</v>
      </c>
      <c r="G59" s="359" t="s">
        <v>669</v>
      </c>
      <c r="H59" s="359" t="s">
        <v>670</v>
      </c>
      <c r="I59" s="359" t="s">
        <v>647</v>
      </c>
      <c r="J59" s="359" t="s">
        <v>648</v>
      </c>
      <c r="K59" s="359" t="s">
        <v>643</v>
      </c>
      <c r="L59" s="359" t="s">
        <v>94</v>
      </c>
      <c r="M59" s="443" t="s">
        <v>644</v>
      </c>
    </row>
    <row r="60" spans="4:13">
      <c r="D60" s="442">
        <v>16302</v>
      </c>
      <c r="E60" s="359" t="s">
        <v>637</v>
      </c>
      <c r="F60" s="359" t="s">
        <v>638</v>
      </c>
      <c r="G60" s="359" t="s">
        <v>715</v>
      </c>
      <c r="H60" s="359" t="s">
        <v>716</v>
      </c>
      <c r="I60" s="359" t="s">
        <v>647</v>
      </c>
      <c r="J60" s="359" t="s">
        <v>648</v>
      </c>
      <c r="K60" s="359" t="s">
        <v>643</v>
      </c>
      <c r="L60" s="359" t="s">
        <v>94</v>
      </c>
      <c r="M60" s="443" t="s">
        <v>644</v>
      </c>
    </row>
    <row r="61" spans="4:13">
      <c r="D61" s="442">
        <v>16310</v>
      </c>
      <c r="E61" s="359" t="s">
        <v>637</v>
      </c>
      <c r="F61" s="359" t="s">
        <v>638</v>
      </c>
      <c r="G61" s="359" t="s">
        <v>723</v>
      </c>
      <c r="H61" s="359" t="s">
        <v>724</v>
      </c>
      <c r="I61" s="359" t="s">
        <v>647</v>
      </c>
      <c r="J61" s="359" t="s">
        <v>648</v>
      </c>
      <c r="K61" s="359" t="s">
        <v>643</v>
      </c>
      <c r="L61" s="359" t="s">
        <v>94</v>
      </c>
      <c r="M61" s="443" t="s">
        <v>644</v>
      </c>
    </row>
    <row r="62" spans="4:13">
      <c r="D62" s="442">
        <v>16314</v>
      </c>
      <c r="E62" s="359" t="s">
        <v>637</v>
      </c>
      <c r="F62" s="359" t="s">
        <v>638</v>
      </c>
      <c r="G62" s="359" t="s">
        <v>727</v>
      </c>
      <c r="H62" s="359" t="s">
        <v>728</v>
      </c>
      <c r="I62" s="359" t="s">
        <v>655</v>
      </c>
      <c r="J62" s="359" t="s">
        <v>656</v>
      </c>
      <c r="K62" s="359" t="s">
        <v>643</v>
      </c>
      <c r="L62" s="359" t="s">
        <v>94</v>
      </c>
      <c r="M62" s="443" t="s">
        <v>644</v>
      </c>
    </row>
    <row r="63" spans="4:13">
      <c r="D63" s="442">
        <v>17438</v>
      </c>
      <c r="E63" s="359" t="s">
        <v>637</v>
      </c>
      <c r="F63" s="359" t="s">
        <v>638</v>
      </c>
      <c r="G63" s="359" t="s">
        <v>759</v>
      </c>
      <c r="H63" s="359" t="s">
        <v>759</v>
      </c>
      <c r="I63" s="359" t="s">
        <v>651</v>
      </c>
      <c r="J63" s="359" t="s">
        <v>652</v>
      </c>
      <c r="K63" s="359" t="s">
        <v>740</v>
      </c>
      <c r="L63" s="359" t="s">
        <v>96</v>
      </c>
      <c r="M63" s="443" t="s">
        <v>644</v>
      </c>
    </row>
    <row r="64" spans="4:13">
      <c r="D64" s="442">
        <v>17440</v>
      </c>
      <c r="E64" s="359" t="s">
        <v>637</v>
      </c>
      <c r="F64" s="359" t="s">
        <v>638</v>
      </c>
      <c r="G64" s="359" t="s">
        <v>760</v>
      </c>
      <c r="H64" s="359" t="s">
        <v>760</v>
      </c>
      <c r="I64" s="359" t="s">
        <v>651</v>
      </c>
      <c r="J64" s="359" t="s">
        <v>652</v>
      </c>
      <c r="K64" s="359" t="s">
        <v>740</v>
      </c>
      <c r="L64" s="359" t="s">
        <v>96</v>
      </c>
      <c r="M64" s="443" t="s">
        <v>644</v>
      </c>
    </row>
    <row r="65" spans="4:13">
      <c r="D65" s="442">
        <v>17442</v>
      </c>
      <c r="E65" s="359" t="s">
        <v>637</v>
      </c>
      <c r="F65" s="359" t="s">
        <v>638</v>
      </c>
      <c r="G65" s="359" t="s">
        <v>761</v>
      </c>
      <c r="H65" s="359" t="s">
        <v>761</v>
      </c>
      <c r="I65" s="359" t="s">
        <v>651</v>
      </c>
      <c r="J65" s="359" t="s">
        <v>652</v>
      </c>
      <c r="K65" s="359" t="s">
        <v>740</v>
      </c>
      <c r="L65" s="359" t="s">
        <v>96</v>
      </c>
      <c r="M65" s="443" t="s">
        <v>644</v>
      </c>
    </row>
    <row r="66" spans="4:13">
      <c r="D66" s="442">
        <v>17444</v>
      </c>
      <c r="E66" s="359" t="s">
        <v>637</v>
      </c>
      <c r="F66" s="359" t="s">
        <v>638</v>
      </c>
      <c r="G66" s="359" t="s">
        <v>762</v>
      </c>
      <c r="H66" s="359" t="s">
        <v>762</v>
      </c>
      <c r="I66" s="359" t="s">
        <v>651</v>
      </c>
      <c r="J66" s="359" t="s">
        <v>652</v>
      </c>
      <c r="K66" s="359" t="s">
        <v>740</v>
      </c>
      <c r="L66" s="359" t="s">
        <v>96</v>
      </c>
      <c r="M66" s="443" t="s">
        <v>644</v>
      </c>
    </row>
    <row r="67" spans="4:13">
      <c r="D67" s="442">
        <v>16080</v>
      </c>
      <c r="E67" s="359" t="s">
        <v>637</v>
      </c>
      <c r="F67" s="359" t="s">
        <v>638</v>
      </c>
      <c r="G67" s="359" t="s">
        <v>673</v>
      </c>
      <c r="H67" s="359" t="s">
        <v>674</v>
      </c>
      <c r="I67" s="359" t="s">
        <v>667</v>
      </c>
      <c r="J67" s="359" t="s">
        <v>668</v>
      </c>
      <c r="K67" s="359" t="s">
        <v>643</v>
      </c>
      <c r="L67" s="359" t="s">
        <v>94</v>
      </c>
      <c r="M67" s="443" t="s">
        <v>644</v>
      </c>
    </row>
    <row r="68" spans="4:13">
      <c r="D68" s="442">
        <v>16082</v>
      </c>
      <c r="E68" s="359" t="s">
        <v>637</v>
      </c>
      <c r="F68" s="359" t="s">
        <v>638</v>
      </c>
      <c r="G68" s="359" t="s">
        <v>675</v>
      </c>
      <c r="H68" s="359" t="s">
        <v>676</v>
      </c>
      <c r="I68" s="359" t="s">
        <v>647</v>
      </c>
      <c r="J68" s="359" t="s">
        <v>648</v>
      </c>
      <c r="K68" s="359" t="s">
        <v>643</v>
      </c>
      <c r="L68" s="359" t="s">
        <v>94</v>
      </c>
      <c r="M68" s="443" t="s">
        <v>644</v>
      </c>
    </row>
    <row r="69" spans="4:13">
      <c r="D69" s="442">
        <v>16084</v>
      </c>
      <c r="E69" s="359" t="s">
        <v>637</v>
      </c>
      <c r="F69" s="359" t="s">
        <v>638</v>
      </c>
      <c r="G69" s="359" t="s">
        <v>677</v>
      </c>
      <c r="H69" s="359" t="s">
        <v>678</v>
      </c>
      <c r="I69" s="359" t="s">
        <v>651</v>
      </c>
      <c r="J69" s="359" t="s">
        <v>652</v>
      </c>
      <c r="K69" s="359" t="s">
        <v>643</v>
      </c>
      <c r="L69" s="359" t="s">
        <v>94</v>
      </c>
      <c r="M69" s="443" t="s">
        <v>644</v>
      </c>
    </row>
    <row r="70" spans="4:13">
      <c r="D70" s="442">
        <v>16588</v>
      </c>
      <c r="E70" s="359" t="s">
        <v>637</v>
      </c>
      <c r="F70" s="359" t="s">
        <v>638</v>
      </c>
      <c r="G70" s="359" t="s">
        <v>729</v>
      </c>
      <c r="H70" s="359" t="s">
        <v>730</v>
      </c>
      <c r="I70" s="359" t="s">
        <v>641</v>
      </c>
      <c r="J70" s="359" t="s">
        <v>642</v>
      </c>
      <c r="K70" s="359" t="s">
        <v>643</v>
      </c>
      <c r="L70" s="359" t="s">
        <v>94</v>
      </c>
      <c r="M70" s="443" t="s">
        <v>644</v>
      </c>
    </row>
    <row r="71" spans="4:13">
      <c r="D71" s="442">
        <v>16590</v>
      </c>
      <c r="E71" s="359" t="s">
        <v>637</v>
      </c>
      <c r="F71" s="359" t="s">
        <v>638</v>
      </c>
      <c r="G71" s="359" t="s">
        <v>435</v>
      </c>
      <c r="H71" s="359" t="s">
        <v>731</v>
      </c>
      <c r="I71" s="359" t="s">
        <v>647</v>
      </c>
      <c r="J71" s="359" t="s">
        <v>648</v>
      </c>
      <c r="K71" s="359" t="s">
        <v>643</v>
      </c>
      <c r="L71" s="359" t="s">
        <v>94</v>
      </c>
      <c r="M71" s="443" t="s">
        <v>644</v>
      </c>
    </row>
    <row r="72" spans="4:13">
      <c r="D72" s="442">
        <v>16592</v>
      </c>
      <c r="E72" s="359" t="s">
        <v>637</v>
      </c>
      <c r="F72" s="359" t="s">
        <v>638</v>
      </c>
      <c r="G72" s="359" t="s">
        <v>732</v>
      </c>
      <c r="H72" s="359" t="s">
        <v>733</v>
      </c>
      <c r="I72" s="359" t="s">
        <v>647</v>
      </c>
      <c r="J72" s="359" t="s">
        <v>648</v>
      </c>
      <c r="K72" s="359" t="s">
        <v>643</v>
      </c>
      <c r="L72" s="359" t="s">
        <v>94</v>
      </c>
      <c r="M72" s="443" t="s">
        <v>644</v>
      </c>
    </row>
    <row r="73" spans="4:13">
      <c r="D73" s="442">
        <v>16594</v>
      </c>
      <c r="E73" s="359" t="s">
        <v>637</v>
      </c>
      <c r="F73" s="359" t="s">
        <v>638</v>
      </c>
      <c r="G73" s="359" t="s">
        <v>445</v>
      </c>
      <c r="H73" s="359" t="s">
        <v>734</v>
      </c>
      <c r="I73" s="359" t="s">
        <v>651</v>
      </c>
      <c r="J73" s="359" t="s">
        <v>652</v>
      </c>
      <c r="K73" s="359" t="s">
        <v>643</v>
      </c>
      <c r="L73" s="359" t="s">
        <v>94</v>
      </c>
      <c r="M73" s="443" t="s">
        <v>644</v>
      </c>
    </row>
    <row r="74" spans="4:13">
      <c r="D74" s="442">
        <v>16596</v>
      </c>
      <c r="E74" s="359" t="s">
        <v>637</v>
      </c>
      <c r="F74" s="359" t="s">
        <v>638</v>
      </c>
      <c r="G74" s="359" t="s">
        <v>735</v>
      </c>
      <c r="H74" s="359" t="s">
        <v>736</v>
      </c>
      <c r="I74" s="359" t="s">
        <v>655</v>
      </c>
      <c r="J74" s="359" t="s">
        <v>656</v>
      </c>
      <c r="K74" s="359" t="s">
        <v>643</v>
      </c>
      <c r="L74" s="359" t="s">
        <v>94</v>
      </c>
      <c r="M74" s="443" t="s">
        <v>644</v>
      </c>
    </row>
    <row r="75" spans="4:13">
      <c r="D75" s="442">
        <v>16598</v>
      </c>
      <c r="E75" s="359" t="s">
        <v>637</v>
      </c>
      <c r="F75" s="359" t="s">
        <v>638</v>
      </c>
      <c r="G75" s="359" t="s">
        <v>737</v>
      </c>
      <c r="H75" s="359" t="s">
        <v>738</v>
      </c>
      <c r="I75" s="359" t="s">
        <v>659</v>
      </c>
      <c r="J75" s="359" t="s">
        <v>660</v>
      </c>
      <c r="K75" s="359" t="s">
        <v>643</v>
      </c>
      <c r="L75" s="359" t="s">
        <v>94</v>
      </c>
      <c r="M75" s="443" t="s">
        <v>644</v>
      </c>
    </row>
    <row r="76" spans="4:13">
      <c r="D76" s="442">
        <v>19146</v>
      </c>
      <c r="E76" s="359" t="s">
        <v>637</v>
      </c>
      <c r="F76" s="359" t="s">
        <v>638</v>
      </c>
      <c r="G76" s="359" t="s">
        <v>831</v>
      </c>
      <c r="H76" s="359" t="s">
        <v>832</v>
      </c>
      <c r="I76" s="359" t="s">
        <v>641</v>
      </c>
      <c r="J76" s="359" t="s">
        <v>833</v>
      </c>
      <c r="K76" s="359" t="s">
        <v>643</v>
      </c>
      <c r="L76" s="359" t="s">
        <v>94</v>
      </c>
      <c r="M76" s="443" t="s">
        <v>834</v>
      </c>
    </row>
    <row r="77" spans="4:13">
      <c r="D77" s="442">
        <v>19216</v>
      </c>
      <c r="E77" s="359" t="s">
        <v>637</v>
      </c>
      <c r="F77" s="359" t="s">
        <v>638</v>
      </c>
      <c r="G77" s="359" t="s">
        <v>839</v>
      </c>
      <c r="H77" s="359" t="s">
        <v>840</v>
      </c>
      <c r="I77" s="359" t="s">
        <v>667</v>
      </c>
      <c r="J77" s="359" t="s">
        <v>668</v>
      </c>
      <c r="K77" s="359" t="s">
        <v>643</v>
      </c>
      <c r="L77" s="359" t="s">
        <v>94</v>
      </c>
      <c r="M77" s="443" t="s">
        <v>834</v>
      </c>
    </row>
    <row r="78" spans="4:13">
      <c r="D78" s="442">
        <v>19214</v>
      </c>
      <c r="E78" s="359" t="s">
        <v>637</v>
      </c>
      <c r="F78" s="359" t="s">
        <v>638</v>
      </c>
      <c r="G78" s="359" t="s">
        <v>835</v>
      </c>
      <c r="H78" s="359" t="s">
        <v>836</v>
      </c>
      <c r="I78" s="359" t="s">
        <v>837</v>
      </c>
      <c r="J78" s="359" t="s">
        <v>838</v>
      </c>
      <c r="K78" s="359" t="s">
        <v>643</v>
      </c>
      <c r="L78" s="359" t="s">
        <v>94</v>
      </c>
      <c r="M78" s="443" t="s">
        <v>834</v>
      </c>
    </row>
    <row r="79" spans="4:13">
      <c r="D79" s="442">
        <v>17678</v>
      </c>
      <c r="E79" s="359" t="s">
        <v>637</v>
      </c>
      <c r="F79" s="359" t="s">
        <v>638</v>
      </c>
      <c r="G79" s="359" t="s">
        <v>809</v>
      </c>
      <c r="H79" s="359" t="s">
        <v>809</v>
      </c>
      <c r="I79" s="359" t="s">
        <v>651</v>
      </c>
      <c r="J79" s="359" t="s">
        <v>652</v>
      </c>
      <c r="K79" s="359" t="s">
        <v>643</v>
      </c>
      <c r="L79" s="359" t="s">
        <v>94</v>
      </c>
      <c r="M79" s="443" t="s">
        <v>644</v>
      </c>
    </row>
    <row r="80" spans="4:13">
      <c r="D80" s="442">
        <v>17696</v>
      </c>
      <c r="E80" s="359" t="s">
        <v>637</v>
      </c>
      <c r="F80" s="359" t="s">
        <v>638</v>
      </c>
      <c r="G80" s="359" t="s">
        <v>818</v>
      </c>
      <c r="H80" s="359" t="s">
        <v>818</v>
      </c>
      <c r="I80" s="359" t="s">
        <v>655</v>
      </c>
      <c r="J80" s="359" t="s">
        <v>656</v>
      </c>
      <c r="K80" s="359" t="s">
        <v>643</v>
      </c>
      <c r="L80" s="359" t="s">
        <v>94</v>
      </c>
      <c r="M80" s="443" t="s">
        <v>644</v>
      </c>
    </row>
    <row r="81" spans="4:13">
      <c r="D81" s="442">
        <v>17698</v>
      </c>
      <c r="E81" s="359" t="s">
        <v>637</v>
      </c>
      <c r="F81" s="359" t="s">
        <v>638</v>
      </c>
      <c r="G81" s="359" t="s">
        <v>819</v>
      </c>
      <c r="H81" s="359" t="s">
        <v>819</v>
      </c>
      <c r="I81" s="359" t="s">
        <v>667</v>
      </c>
      <c r="J81" s="359" t="s">
        <v>668</v>
      </c>
      <c r="K81" s="359" t="s">
        <v>643</v>
      </c>
      <c r="L81" s="359" t="s">
        <v>94</v>
      </c>
      <c r="M81" s="443" t="s">
        <v>644</v>
      </c>
    </row>
    <row r="82" spans="4:13">
      <c r="D82" s="442">
        <v>17700</v>
      </c>
      <c r="E82" s="359" t="s">
        <v>637</v>
      </c>
      <c r="F82" s="359" t="s">
        <v>638</v>
      </c>
      <c r="G82" s="359" t="s">
        <v>820</v>
      </c>
      <c r="H82" s="359" t="s">
        <v>820</v>
      </c>
      <c r="I82" s="359" t="s">
        <v>667</v>
      </c>
      <c r="J82" s="359" t="s">
        <v>668</v>
      </c>
      <c r="K82" s="359" t="s">
        <v>643</v>
      </c>
      <c r="L82" s="359" t="s">
        <v>94</v>
      </c>
      <c r="M82" s="443" t="s">
        <v>644</v>
      </c>
    </row>
    <row r="83" spans="4:13">
      <c r="D83" s="442">
        <v>17680</v>
      </c>
      <c r="E83" s="359" t="s">
        <v>637</v>
      </c>
      <c r="F83" s="359" t="s">
        <v>638</v>
      </c>
      <c r="G83" s="359" t="s">
        <v>810</v>
      </c>
      <c r="H83" s="359" t="s">
        <v>810</v>
      </c>
      <c r="I83" s="359" t="s">
        <v>647</v>
      </c>
      <c r="J83" s="359" t="s">
        <v>648</v>
      </c>
      <c r="K83" s="359" t="s">
        <v>643</v>
      </c>
      <c r="L83" s="359" t="s">
        <v>94</v>
      </c>
      <c r="M83" s="443" t="s">
        <v>644</v>
      </c>
    </row>
    <row r="84" spans="4:13">
      <c r="D84" s="442">
        <v>17682</v>
      </c>
      <c r="E84" s="359" t="s">
        <v>637</v>
      </c>
      <c r="F84" s="359" t="s">
        <v>638</v>
      </c>
      <c r="G84" s="359" t="s">
        <v>811</v>
      </c>
      <c r="H84" s="359" t="s">
        <v>811</v>
      </c>
      <c r="I84" s="359" t="s">
        <v>651</v>
      </c>
      <c r="J84" s="359" t="s">
        <v>652</v>
      </c>
      <c r="K84" s="359" t="s">
        <v>643</v>
      </c>
      <c r="L84" s="359" t="s">
        <v>94</v>
      </c>
      <c r="M84" s="443" t="s">
        <v>644</v>
      </c>
    </row>
    <row r="85" spans="4:13">
      <c r="D85" s="442">
        <v>17684</v>
      </c>
      <c r="E85" s="359" t="s">
        <v>637</v>
      </c>
      <c r="F85" s="359" t="s">
        <v>638</v>
      </c>
      <c r="G85" s="359" t="s">
        <v>812</v>
      </c>
      <c r="H85" s="359" t="s">
        <v>812</v>
      </c>
      <c r="I85" s="359" t="s">
        <v>651</v>
      </c>
      <c r="J85" s="359" t="s">
        <v>652</v>
      </c>
      <c r="K85" s="359" t="s">
        <v>643</v>
      </c>
      <c r="L85" s="359" t="s">
        <v>94</v>
      </c>
      <c r="M85" s="443" t="s">
        <v>644</v>
      </c>
    </row>
    <row r="86" spans="4:13">
      <c r="D86" s="442">
        <v>17686</v>
      </c>
      <c r="E86" s="359" t="s">
        <v>637</v>
      </c>
      <c r="F86" s="359" t="s">
        <v>638</v>
      </c>
      <c r="G86" s="359" t="s">
        <v>813</v>
      </c>
      <c r="H86" s="359" t="s">
        <v>813</v>
      </c>
      <c r="I86" s="359" t="s">
        <v>651</v>
      </c>
      <c r="J86" s="359" t="s">
        <v>652</v>
      </c>
      <c r="K86" s="359" t="s">
        <v>643</v>
      </c>
      <c r="L86" s="359" t="s">
        <v>94</v>
      </c>
      <c r="M86" s="443" t="s">
        <v>644</v>
      </c>
    </row>
    <row r="87" spans="4:13">
      <c r="D87" s="442">
        <v>17688</v>
      </c>
      <c r="E87" s="359" t="s">
        <v>637</v>
      </c>
      <c r="F87" s="359" t="s">
        <v>638</v>
      </c>
      <c r="G87" s="359" t="s">
        <v>814</v>
      </c>
      <c r="H87" s="359" t="s">
        <v>814</v>
      </c>
      <c r="I87" s="359" t="s">
        <v>647</v>
      </c>
      <c r="J87" s="359" t="s">
        <v>648</v>
      </c>
      <c r="K87" s="359" t="s">
        <v>643</v>
      </c>
      <c r="L87" s="359" t="s">
        <v>94</v>
      </c>
      <c r="M87" s="443" t="s">
        <v>644</v>
      </c>
    </row>
    <row r="88" spans="4:13">
      <c r="D88" s="442">
        <v>17690</v>
      </c>
      <c r="E88" s="359" t="s">
        <v>637</v>
      </c>
      <c r="F88" s="359" t="s">
        <v>638</v>
      </c>
      <c r="G88" s="359" t="s">
        <v>815</v>
      </c>
      <c r="H88" s="359" t="s">
        <v>815</v>
      </c>
      <c r="I88" s="359" t="s">
        <v>801</v>
      </c>
      <c r="J88" s="359" t="s">
        <v>802</v>
      </c>
      <c r="K88" s="359" t="s">
        <v>643</v>
      </c>
      <c r="L88" s="359" t="s">
        <v>94</v>
      </c>
      <c r="M88" s="443" t="s">
        <v>644</v>
      </c>
    </row>
    <row r="89" spans="4:13">
      <c r="D89" s="442">
        <v>17692</v>
      </c>
      <c r="E89" s="359" t="s">
        <v>637</v>
      </c>
      <c r="F89" s="359" t="s">
        <v>638</v>
      </c>
      <c r="G89" s="359" t="s">
        <v>816</v>
      </c>
      <c r="H89" s="359" t="s">
        <v>816</v>
      </c>
      <c r="I89" s="359" t="s">
        <v>801</v>
      </c>
      <c r="J89" s="359" t="s">
        <v>802</v>
      </c>
      <c r="K89" s="359" t="s">
        <v>643</v>
      </c>
      <c r="L89" s="359" t="s">
        <v>94</v>
      </c>
      <c r="M89" s="443" t="s">
        <v>644</v>
      </c>
    </row>
    <row r="90" spans="4:13">
      <c r="D90" s="442">
        <v>17694</v>
      </c>
      <c r="E90" s="359" t="s">
        <v>637</v>
      </c>
      <c r="F90" s="359" t="s">
        <v>638</v>
      </c>
      <c r="G90" s="359" t="s">
        <v>817</v>
      </c>
      <c r="H90" s="359" t="s">
        <v>817</v>
      </c>
      <c r="I90" s="359" t="s">
        <v>651</v>
      </c>
      <c r="J90" s="359" t="s">
        <v>652</v>
      </c>
      <c r="K90" s="359" t="s">
        <v>643</v>
      </c>
      <c r="L90" s="359" t="s">
        <v>94</v>
      </c>
      <c r="M90" s="443" t="s">
        <v>644</v>
      </c>
    </row>
    <row r="91" spans="4:13">
      <c r="D91" s="442">
        <v>17654</v>
      </c>
      <c r="E91" s="359" t="s">
        <v>637</v>
      </c>
      <c r="F91" s="359" t="s">
        <v>638</v>
      </c>
      <c r="G91" s="359" t="s">
        <v>795</v>
      </c>
      <c r="H91" s="359" t="s">
        <v>795</v>
      </c>
      <c r="I91" s="359" t="s">
        <v>647</v>
      </c>
      <c r="J91" s="359" t="s">
        <v>648</v>
      </c>
      <c r="K91" s="359" t="s">
        <v>643</v>
      </c>
      <c r="L91" s="359" t="s">
        <v>94</v>
      </c>
      <c r="M91" s="443" t="s">
        <v>644</v>
      </c>
    </row>
    <row r="92" spans="4:13">
      <c r="D92" s="442">
        <v>17672</v>
      </c>
      <c r="E92" s="359" t="s">
        <v>637</v>
      </c>
      <c r="F92" s="359" t="s">
        <v>638</v>
      </c>
      <c r="G92" s="359" t="s">
        <v>806</v>
      </c>
      <c r="H92" s="359" t="s">
        <v>806</v>
      </c>
      <c r="I92" s="359" t="s">
        <v>801</v>
      </c>
      <c r="J92" s="359" t="s">
        <v>802</v>
      </c>
      <c r="K92" s="359" t="s">
        <v>643</v>
      </c>
      <c r="L92" s="359" t="s">
        <v>94</v>
      </c>
      <c r="M92" s="443" t="s">
        <v>644</v>
      </c>
    </row>
    <row r="93" spans="4:13">
      <c r="D93" s="442">
        <v>17674</v>
      </c>
      <c r="E93" s="359" t="s">
        <v>637</v>
      </c>
      <c r="F93" s="359" t="s">
        <v>638</v>
      </c>
      <c r="G93" s="359" t="s">
        <v>807</v>
      </c>
      <c r="H93" s="359" t="s">
        <v>807</v>
      </c>
      <c r="I93" s="359" t="s">
        <v>647</v>
      </c>
      <c r="J93" s="359" t="s">
        <v>648</v>
      </c>
      <c r="K93" s="359" t="s">
        <v>643</v>
      </c>
      <c r="L93" s="359" t="s">
        <v>94</v>
      </c>
      <c r="M93" s="443" t="s">
        <v>644</v>
      </c>
    </row>
    <row r="94" spans="4:13">
      <c r="D94" s="442">
        <v>17676</v>
      </c>
      <c r="E94" s="359" t="s">
        <v>637</v>
      </c>
      <c r="F94" s="359" t="s">
        <v>638</v>
      </c>
      <c r="G94" s="359" t="s">
        <v>808</v>
      </c>
      <c r="H94" s="359" t="s">
        <v>808</v>
      </c>
      <c r="I94" s="359" t="s">
        <v>651</v>
      </c>
      <c r="J94" s="359" t="s">
        <v>652</v>
      </c>
      <c r="K94" s="359" t="s">
        <v>643</v>
      </c>
      <c r="L94" s="359" t="s">
        <v>94</v>
      </c>
      <c r="M94" s="443" t="s">
        <v>644</v>
      </c>
    </row>
    <row r="95" spans="4:13">
      <c r="D95" s="442">
        <v>17656</v>
      </c>
      <c r="E95" s="359" t="s">
        <v>637</v>
      </c>
      <c r="F95" s="359" t="s">
        <v>638</v>
      </c>
      <c r="G95" s="359" t="s">
        <v>796</v>
      </c>
      <c r="H95" s="359" t="s">
        <v>796</v>
      </c>
      <c r="I95" s="359" t="s">
        <v>647</v>
      </c>
      <c r="J95" s="359" t="s">
        <v>648</v>
      </c>
      <c r="K95" s="359" t="s">
        <v>643</v>
      </c>
      <c r="L95" s="359" t="s">
        <v>94</v>
      </c>
      <c r="M95" s="443" t="s">
        <v>644</v>
      </c>
    </row>
    <row r="96" spans="4:13">
      <c r="D96" s="442">
        <v>17658</v>
      </c>
      <c r="E96" s="359" t="s">
        <v>637</v>
      </c>
      <c r="F96" s="359" t="s">
        <v>638</v>
      </c>
      <c r="G96" s="359" t="s">
        <v>797</v>
      </c>
      <c r="H96" s="359" t="s">
        <v>797</v>
      </c>
      <c r="I96" s="359" t="s">
        <v>651</v>
      </c>
      <c r="J96" s="359" t="s">
        <v>652</v>
      </c>
      <c r="K96" s="359" t="s">
        <v>643</v>
      </c>
      <c r="L96" s="359" t="s">
        <v>94</v>
      </c>
      <c r="M96" s="443" t="s">
        <v>644</v>
      </c>
    </row>
    <row r="97" spans="4:13">
      <c r="D97" s="442">
        <v>17660</v>
      </c>
      <c r="E97" s="359" t="s">
        <v>637</v>
      </c>
      <c r="F97" s="359" t="s">
        <v>638</v>
      </c>
      <c r="G97" s="359" t="s">
        <v>798</v>
      </c>
      <c r="H97" s="359" t="s">
        <v>798</v>
      </c>
      <c r="I97" s="359" t="s">
        <v>647</v>
      </c>
      <c r="J97" s="359" t="s">
        <v>648</v>
      </c>
      <c r="K97" s="359" t="s">
        <v>643</v>
      </c>
      <c r="L97" s="359" t="s">
        <v>94</v>
      </c>
      <c r="M97" s="443" t="s">
        <v>644</v>
      </c>
    </row>
    <row r="98" spans="4:13">
      <c r="D98" s="442">
        <v>17662</v>
      </c>
      <c r="E98" s="359" t="s">
        <v>637</v>
      </c>
      <c r="F98" s="359" t="s">
        <v>638</v>
      </c>
      <c r="G98" s="359" t="s">
        <v>799</v>
      </c>
      <c r="H98" s="359" t="s">
        <v>799</v>
      </c>
      <c r="I98" s="359" t="s">
        <v>667</v>
      </c>
      <c r="J98" s="359" t="s">
        <v>668</v>
      </c>
      <c r="K98" s="359" t="s">
        <v>643</v>
      </c>
      <c r="L98" s="359" t="s">
        <v>94</v>
      </c>
      <c r="M98" s="443" t="s">
        <v>644</v>
      </c>
    </row>
    <row r="99" spans="4:13">
      <c r="D99" s="442">
        <v>17664</v>
      </c>
      <c r="E99" s="359" t="s">
        <v>637</v>
      </c>
      <c r="F99" s="359" t="s">
        <v>638</v>
      </c>
      <c r="G99" s="359" t="s">
        <v>800</v>
      </c>
      <c r="H99" s="359" t="s">
        <v>800</v>
      </c>
      <c r="I99" s="359" t="s">
        <v>801</v>
      </c>
      <c r="J99" s="359" t="s">
        <v>802</v>
      </c>
      <c r="K99" s="359" t="s">
        <v>643</v>
      </c>
      <c r="L99" s="359" t="s">
        <v>94</v>
      </c>
      <c r="M99" s="443" t="s">
        <v>644</v>
      </c>
    </row>
    <row r="100" spans="4:13">
      <c r="D100" s="442">
        <v>17666</v>
      </c>
      <c r="E100" s="359" t="s">
        <v>637</v>
      </c>
      <c r="F100" s="359" t="s">
        <v>638</v>
      </c>
      <c r="G100" s="359" t="s">
        <v>803</v>
      </c>
      <c r="H100" s="359" t="s">
        <v>803</v>
      </c>
      <c r="I100" s="359" t="s">
        <v>667</v>
      </c>
      <c r="J100" s="359" t="s">
        <v>668</v>
      </c>
      <c r="K100" s="359" t="s">
        <v>643</v>
      </c>
      <c r="L100" s="359" t="s">
        <v>94</v>
      </c>
      <c r="M100" s="443" t="s">
        <v>644</v>
      </c>
    </row>
    <row r="101" spans="4:13">
      <c r="D101" s="442">
        <v>17668</v>
      </c>
      <c r="E101" s="359" t="s">
        <v>637</v>
      </c>
      <c r="F101" s="359" t="s">
        <v>638</v>
      </c>
      <c r="G101" s="359" t="s">
        <v>804</v>
      </c>
      <c r="H101" s="359" t="s">
        <v>804</v>
      </c>
      <c r="I101" s="359" t="s">
        <v>667</v>
      </c>
      <c r="J101" s="359" t="s">
        <v>668</v>
      </c>
      <c r="K101" s="359" t="s">
        <v>643</v>
      </c>
      <c r="L101" s="359" t="s">
        <v>94</v>
      </c>
      <c r="M101" s="443" t="s">
        <v>644</v>
      </c>
    </row>
    <row r="102" spans="4:13">
      <c r="D102" s="442">
        <v>17670</v>
      </c>
      <c r="E102" s="359" t="s">
        <v>637</v>
      </c>
      <c r="F102" s="359" t="s">
        <v>638</v>
      </c>
      <c r="G102" s="359" t="s">
        <v>805</v>
      </c>
      <c r="H102" s="359" t="s">
        <v>805</v>
      </c>
      <c r="I102" s="359" t="s">
        <v>667</v>
      </c>
      <c r="J102" s="359" t="s">
        <v>668</v>
      </c>
      <c r="K102" s="359" t="s">
        <v>643</v>
      </c>
      <c r="L102" s="359" t="s">
        <v>94</v>
      </c>
      <c r="M102" s="443" t="s">
        <v>644</v>
      </c>
    </row>
    <row r="103" spans="4:13">
      <c r="D103" s="442">
        <v>17630</v>
      </c>
      <c r="E103" s="359" t="s">
        <v>637</v>
      </c>
      <c r="F103" s="359" t="s">
        <v>638</v>
      </c>
      <c r="G103" s="359" t="s">
        <v>783</v>
      </c>
      <c r="H103" s="359" t="s">
        <v>783</v>
      </c>
      <c r="I103" s="359" t="s">
        <v>647</v>
      </c>
      <c r="J103" s="359" t="s">
        <v>648</v>
      </c>
      <c r="K103" s="359" t="s">
        <v>643</v>
      </c>
      <c r="L103" s="359" t="s">
        <v>94</v>
      </c>
      <c r="M103" s="443" t="s">
        <v>644</v>
      </c>
    </row>
    <row r="104" spans="4:13">
      <c r="D104" s="442">
        <v>17648</v>
      </c>
      <c r="E104" s="359" t="s">
        <v>637</v>
      </c>
      <c r="F104" s="359" t="s">
        <v>638</v>
      </c>
      <c r="G104" s="359" t="s">
        <v>792</v>
      </c>
      <c r="H104" s="359" t="s">
        <v>792</v>
      </c>
      <c r="I104" s="359" t="s">
        <v>667</v>
      </c>
      <c r="J104" s="359" t="s">
        <v>668</v>
      </c>
      <c r="K104" s="359" t="s">
        <v>643</v>
      </c>
      <c r="L104" s="359" t="s">
        <v>94</v>
      </c>
      <c r="M104" s="443" t="s">
        <v>644</v>
      </c>
    </row>
    <row r="105" spans="4:13">
      <c r="D105" s="442">
        <v>17650</v>
      </c>
      <c r="E105" s="359" t="s">
        <v>637</v>
      </c>
      <c r="F105" s="359" t="s">
        <v>638</v>
      </c>
      <c r="G105" s="359" t="s">
        <v>793</v>
      </c>
      <c r="H105" s="359" t="s">
        <v>793</v>
      </c>
      <c r="I105" s="359" t="s">
        <v>647</v>
      </c>
      <c r="J105" s="359" t="s">
        <v>648</v>
      </c>
      <c r="K105" s="359" t="s">
        <v>643</v>
      </c>
      <c r="L105" s="359" t="s">
        <v>94</v>
      </c>
      <c r="M105" s="443" t="s">
        <v>644</v>
      </c>
    </row>
    <row r="106" spans="4:13">
      <c r="D106" s="442">
        <v>17652</v>
      </c>
      <c r="E106" s="359" t="s">
        <v>637</v>
      </c>
      <c r="F106" s="359" t="s">
        <v>638</v>
      </c>
      <c r="G106" s="359" t="s">
        <v>794</v>
      </c>
      <c r="H106" s="359" t="s">
        <v>794</v>
      </c>
      <c r="I106" s="359" t="s">
        <v>651</v>
      </c>
      <c r="J106" s="359" t="s">
        <v>652</v>
      </c>
      <c r="K106" s="359" t="s">
        <v>643</v>
      </c>
      <c r="L106" s="359" t="s">
        <v>94</v>
      </c>
      <c r="M106" s="443" t="s">
        <v>644</v>
      </c>
    </row>
    <row r="107" spans="4:13">
      <c r="D107" s="442">
        <v>17632</v>
      </c>
      <c r="E107" s="359" t="s">
        <v>637</v>
      </c>
      <c r="F107" s="359" t="s">
        <v>638</v>
      </c>
      <c r="G107" s="359" t="s">
        <v>784</v>
      </c>
      <c r="H107" s="359" t="s">
        <v>784</v>
      </c>
      <c r="I107" s="359" t="s">
        <v>647</v>
      </c>
      <c r="J107" s="359" t="s">
        <v>648</v>
      </c>
      <c r="K107" s="359" t="s">
        <v>643</v>
      </c>
      <c r="L107" s="359" t="s">
        <v>94</v>
      </c>
      <c r="M107" s="443" t="s">
        <v>644</v>
      </c>
    </row>
    <row r="108" spans="4:13">
      <c r="D108" s="442">
        <v>17634</v>
      </c>
      <c r="E108" s="359" t="s">
        <v>637</v>
      </c>
      <c r="F108" s="359" t="s">
        <v>638</v>
      </c>
      <c r="G108" s="359" t="s">
        <v>785</v>
      </c>
      <c r="H108" s="359" t="s">
        <v>785</v>
      </c>
      <c r="I108" s="359" t="s">
        <v>651</v>
      </c>
      <c r="J108" s="359" t="s">
        <v>652</v>
      </c>
      <c r="K108" s="359" t="s">
        <v>643</v>
      </c>
      <c r="L108" s="359" t="s">
        <v>94</v>
      </c>
      <c r="M108" s="443" t="s">
        <v>644</v>
      </c>
    </row>
    <row r="109" spans="4:13">
      <c r="D109" s="442">
        <v>17636</v>
      </c>
      <c r="E109" s="359" t="s">
        <v>637</v>
      </c>
      <c r="F109" s="359" t="s">
        <v>638</v>
      </c>
      <c r="G109" s="359" t="s">
        <v>786</v>
      </c>
      <c r="H109" s="359" t="s">
        <v>786</v>
      </c>
      <c r="I109" s="359" t="s">
        <v>667</v>
      </c>
      <c r="J109" s="359" t="s">
        <v>668</v>
      </c>
      <c r="K109" s="359" t="s">
        <v>643</v>
      </c>
      <c r="L109" s="359" t="s">
        <v>94</v>
      </c>
      <c r="M109" s="443" t="s">
        <v>644</v>
      </c>
    </row>
    <row r="110" spans="4:13">
      <c r="D110" s="442">
        <v>17638</v>
      </c>
      <c r="E110" s="359" t="s">
        <v>637</v>
      </c>
      <c r="F110" s="359" t="s">
        <v>638</v>
      </c>
      <c r="G110" s="359" t="s">
        <v>787</v>
      </c>
      <c r="H110" s="359" t="s">
        <v>787</v>
      </c>
      <c r="I110" s="359" t="s">
        <v>667</v>
      </c>
      <c r="J110" s="359" t="s">
        <v>668</v>
      </c>
      <c r="K110" s="359" t="s">
        <v>643</v>
      </c>
      <c r="L110" s="359" t="s">
        <v>94</v>
      </c>
      <c r="M110" s="443" t="s">
        <v>644</v>
      </c>
    </row>
    <row r="111" spans="4:13">
      <c r="D111" s="442">
        <v>17640</v>
      </c>
      <c r="E111" s="359" t="s">
        <v>637</v>
      </c>
      <c r="F111" s="359" t="s">
        <v>638</v>
      </c>
      <c r="G111" s="359" t="s">
        <v>788</v>
      </c>
      <c r="H111" s="359" t="s">
        <v>788</v>
      </c>
      <c r="I111" s="359" t="s">
        <v>667</v>
      </c>
      <c r="J111" s="359" t="s">
        <v>668</v>
      </c>
      <c r="K111" s="359" t="s">
        <v>643</v>
      </c>
      <c r="L111" s="359" t="s">
        <v>94</v>
      </c>
      <c r="M111" s="443" t="s">
        <v>644</v>
      </c>
    </row>
    <row r="112" spans="4:13">
      <c r="D112" s="442">
        <v>17642</v>
      </c>
      <c r="E112" s="359" t="s">
        <v>637</v>
      </c>
      <c r="F112" s="359" t="s">
        <v>638</v>
      </c>
      <c r="G112" s="359" t="s">
        <v>789</v>
      </c>
      <c r="H112" s="359" t="s">
        <v>789</v>
      </c>
      <c r="I112" s="359" t="s">
        <v>667</v>
      </c>
      <c r="J112" s="359" t="s">
        <v>668</v>
      </c>
      <c r="K112" s="359" t="s">
        <v>643</v>
      </c>
      <c r="L112" s="359" t="s">
        <v>94</v>
      </c>
      <c r="M112" s="443" t="s">
        <v>644</v>
      </c>
    </row>
    <row r="113" spans="4:13">
      <c r="D113" s="442">
        <v>17644</v>
      </c>
      <c r="E113" s="359" t="s">
        <v>637</v>
      </c>
      <c r="F113" s="359" t="s">
        <v>638</v>
      </c>
      <c r="G113" s="359" t="s">
        <v>790</v>
      </c>
      <c r="H113" s="359" t="s">
        <v>790</v>
      </c>
      <c r="I113" s="359" t="s">
        <v>667</v>
      </c>
      <c r="J113" s="359" t="s">
        <v>668</v>
      </c>
      <c r="K113" s="359" t="s">
        <v>643</v>
      </c>
      <c r="L113" s="359" t="s">
        <v>94</v>
      </c>
      <c r="M113" s="443" t="s">
        <v>644</v>
      </c>
    </row>
    <row r="114" spans="4:13">
      <c r="D114" s="442">
        <v>17646</v>
      </c>
      <c r="E114" s="359" t="s">
        <v>637</v>
      </c>
      <c r="F114" s="359" t="s">
        <v>638</v>
      </c>
      <c r="G114" s="359" t="s">
        <v>791</v>
      </c>
      <c r="H114" s="359" t="s">
        <v>791</v>
      </c>
      <c r="I114" s="359" t="s">
        <v>667</v>
      </c>
      <c r="J114" s="359" t="s">
        <v>668</v>
      </c>
      <c r="K114" s="359" t="s">
        <v>643</v>
      </c>
      <c r="L114" s="359" t="s">
        <v>94</v>
      </c>
      <c r="M114" s="443" t="s">
        <v>644</v>
      </c>
    </row>
    <row r="115" spans="4:13">
      <c r="D115" s="442">
        <v>16086</v>
      </c>
      <c r="E115" s="359" t="s">
        <v>637</v>
      </c>
      <c r="F115" s="359" t="s">
        <v>638</v>
      </c>
      <c r="G115" s="359" t="s">
        <v>679</v>
      </c>
      <c r="H115" s="359" t="s">
        <v>680</v>
      </c>
      <c r="I115" s="359" t="s">
        <v>667</v>
      </c>
      <c r="J115" s="359" t="s">
        <v>668</v>
      </c>
      <c r="K115" s="359" t="s">
        <v>643</v>
      </c>
      <c r="L115" s="359" t="s">
        <v>94</v>
      </c>
      <c r="M115" s="443" t="s">
        <v>644</v>
      </c>
    </row>
    <row r="116" spans="4:13">
      <c r="D116" s="442">
        <v>16088</v>
      </c>
      <c r="E116" s="359" t="s">
        <v>637</v>
      </c>
      <c r="F116" s="359" t="s">
        <v>638</v>
      </c>
      <c r="G116" s="359" t="s">
        <v>681</v>
      </c>
      <c r="H116" s="359" t="s">
        <v>682</v>
      </c>
      <c r="I116" s="359" t="s">
        <v>647</v>
      </c>
      <c r="J116" s="359" t="s">
        <v>648</v>
      </c>
      <c r="K116" s="359" t="s">
        <v>643</v>
      </c>
      <c r="L116" s="359" t="s">
        <v>94</v>
      </c>
      <c r="M116" s="443" t="s">
        <v>644</v>
      </c>
    </row>
    <row r="117" spans="4:13">
      <c r="D117" s="442">
        <v>16090</v>
      </c>
      <c r="E117" s="359" t="s">
        <v>637</v>
      </c>
      <c r="F117" s="359" t="s">
        <v>638</v>
      </c>
      <c r="G117" s="359" t="s">
        <v>683</v>
      </c>
      <c r="H117" s="359" t="s">
        <v>684</v>
      </c>
      <c r="I117" s="359" t="s">
        <v>651</v>
      </c>
      <c r="J117" s="359" t="s">
        <v>652</v>
      </c>
      <c r="K117" s="359" t="s">
        <v>643</v>
      </c>
      <c r="L117" s="359" t="s">
        <v>94</v>
      </c>
      <c r="M117" s="443" t="s">
        <v>644</v>
      </c>
    </row>
    <row r="118" spans="4:13">
      <c r="D118" s="442">
        <v>14277</v>
      </c>
      <c r="E118" s="359" t="s">
        <v>637</v>
      </c>
      <c r="F118" s="359" t="s">
        <v>638</v>
      </c>
      <c r="G118" s="359" t="s">
        <v>639</v>
      </c>
      <c r="H118" s="359" t="s">
        <v>640</v>
      </c>
      <c r="I118" s="359" t="s">
        <v>641</v>
      </c>
      <c r="J118" s="359" t="s">
        <v>642</v>
      </c>
      <c r="K118" s="359" t="s">
        <v>643</v>
      </c>
      <c r="L118" s="359" t="s">
        <v>94</v>
      </c>
      <c r="M118" s="443" t="s">
        <v>644</v>
      </c>
    </row>
    <row r="119" spans="4:13">
      <c r="D119" s="442">
        <v>14279</v>
      </c>
      <c r="E119" s="359" t="s">
        <v>637</v>
      </c>
      <c r="F119" s="359" t="s">
        <v>638</v>
      </c>
      <c r="G119" s="359" t="s">
        <v>645</v>
      </c>
      <c r="H119" s="359" t="s">
        <v>646</v>
      </c>
      <c r="I119" s="359" t="s">
        <v>647</v>
      </c>
      <c r="J119" s="359" t="s">
        <v>648</v>
      </c>
      <c r="K119" s="359" t="s">
        <v>643</v>
      </c>
      <c r="L119" s="359" t="s">
        <v>94</v>
      </c>
      <c r="M119" s="443" t="s">
        <v>644</v>
      </c>
    </row>
    <row r="120" spans="4:13">
      <c r="D120" s="442">
        <v>14281</v>
      </c>
      <c r="E120" s="359" t="s">
        <v>637</v>
      </c>
      <c r="F120" s="359" t="s">
        <v>638</v>
      </c>
      <c r="G120" s="359" t="s">
        <v>649</v>
      </c>
      <c r="H120" s="359" t="s">
        <v>650</v>
      </c>
      <c r="I120" s="359" t="s">
        <v>651</v>
      </c>
      <c r="J120" s="359" t="s">
        <v>652</v>
      </c>
      <c r="K120" s="359" t="s">
        <v>643</v>
      </c>
      <c r="L120" s="359" t="s">
        <v>94</v>
      </c>
      <c r="M120" s="443" t="s">
        <v>644</v>
      </c>
    </row>
    <row r="121" spans="4:13">
      <c r="D121" s="442">
        <v>14283</v>
      </c>
      <c r="E121" s="359" t="s">
        <v>637</v>
      </c>
      <c r="F121" s="359" t="s">
        <v>638</v>
      </c>
      <c r="G121" s="359" t="s">
        <v>653</v>
      </c>
      <c r="H121" s="359" t="s">
        <v>654</v>
      </c>
      <c r="I121" s="359" t="s">
        <v>655</v>
      </c>
      <c r="J121" s="359" t="s">
        <v>656</v>
      </c>
      <c r="K121" s="359" t="s">
        <v>643</v>
      </c>
      <c r="L121" s="359" t="s">
        <v>94</v>
      </c>
      <c r="M121" s="443" t="s">
        <v>644</v>
      </c>
    </row>
    <row r="122" spans="4:13">
      <c r="D122" s="442">
        <v>14285</v>
      </c>
      <c r="E122" s="359" t="s">
        <v>637</v>
      </c>
      <c r="F122" s="359" t="s">
        <v>638</v>
      </c>
      <c r="G122" s="359" t="s">
        <v>657</v>
      </c>
      <c r="H122" s="359" t="s">
        <v>658</v>
      </c>
      <c r="I122" s="359" t="s">
        <v>659</v>
      </c>
      <c r="J122" s="359" t="s">
        <v>660</v>
      </c>
      <c r="K122" s="359" t="s">
        <v>643</v>
      </c>
      <c r="L122" s="359" t="s">
        <v>94</v>
      </c>
      <c r="M122" s="443" t="s">
        <v>644</v>
      </c>
    </row>
    <row r="123" spans="4:13">
      <c r="D123" s="442">
        <v>14287</v>
      </c>
      <c r="E123" s="359" t="s">
        <v>637</v>
      </c>
      <c r="F123" s="359" t="s">
        <v>638</v>
      </c>
      <c r="G123" s="359" t="s">
        <v>661</v>
      </c>
      <c r="H123" s="359" t="s">
        <v>662</v>
      </c>
      <c r="I123" s="359" t="s">
        <v>663</v>
      </c>
      <c r="J123" s="359" t="s">
        <v>664</v>
      </c>
      <c r="K123" s="359" t="s">
        <v>643</v>
      </c>
      <c r="L123" s="359" t="s">
        <v>94</v>
      </c>
      <c r="M123" s="443" t="s">
        <v>644</v>
      </c>
    </row>
    <row r="124" spans="4:13">
      <c r="D124" s="442">
        <v>18612</v>
      </c>
      <c r="E124" s="359" t="s">
        <v>637</v>
      </c>
      <c r="F124" s="359" t="s">
        <v>638</v>
      </c>
      <c r="G124" s="359" t="s">
        <v>829</v>
      </c>
      <c r="H124" s="359" t="s">
        <v>830</v>
      </c>
      <c r="I124" s="359" t="s">
        <v>801</v>
      </c>
      <c r="J124" s="359" t="s">
        <v>802</v>
      </c>
      <c r="K124" s="359" t="s">
        <v>643</v>
      </c>
      <c r="L124" s="359" t="s">
        <v>94</v>
      </c>
      <c r="M124" s="443" t="s">
        <v>644</v>
      </c>
    </row>
    <row r="125" spans="4:13">
      <c r="D125" s="442">
        <v>19224</v>
      </c>
      <c r="E125" s="359" t="s">
        <v>637</v>
      </c>
      <c r="F125" s="359" t="s">
        <v>638</v>
      </c>
      <c r="G125" s="359" t="s">
        <v>841</v>
      </c>
      <c r="H125" s="359" t="s">
        <v>842</v>
      </c>
      <c r="I125" s="359" t="s">
        <v>697</v>
      </c>
      <c r="J125" s="359" t="s">
        <v>698</v>
      </c>
      <c r="K125" s="359" t="s">
        <v>643</v>
      </c>
      <c r="L125" s="359" t="s">
        <v>94</v>
      </c>
      <c r="M125" s="443" t="s">
        <v>644</v>
      </c>
    </row>
    <row r="126" spans="4:13">
      <c r="D126" s="442">
        <v>16308</v>
      </c>
      <c r="E126" s="359" t="s">
        <v>637</v>
      </c>
      <c r="F126" s="359" t="s">
        <v>638</v>
      </c>
      <c r="G126" s="359" t="s">
        <v>721</v>
      </c>
      <c r="H126" s="359" t="s">
        <v>722</v>
      </c>
      <c r="I126" s="359" t="s">
        <v>647</v>
      </c>
      <c r="J126" s="359" t="s">
        <v>648</v>
      </c>
      <c r="K126" s="359" t="s">
        <v>643</v>
      </c>
      <c r="L126" s="359" t="s">
        <v>94</v>
      </c>
      <c r="M126" s="443" t="s">
        <v>644</v>
      </c>
    </row>
    <row r="127" spans="4:13">
      <c r="D127" s="442">
        <v>16300</v>
      </c>
      <c r="E127" s="359" t="s">
        <v>637</v>
      </c>
      <c r="F127" s="359" t="s">
        <v>638</v>
      </c>
      <c r="G127" s="359" t="s">
        <v>713</v>
      </c>
      <c r="H127" s="359" t="s">
        <v>714</v>
      </c>
      <c r="I127" s="359" t="s">
        <v>667</v>
      </c>
      <c r="J127" s="359" t="s">
        <v>668</v>
      </c>
      <c r="K127" s="359" t="s">
        <v>643</v>
      </c>
      <c r="L127" s="359" t="s">
        <v>94</v>
      </c>
      <c r="M127" s="443" t="s">
        <v>644</v>
      </c>
    </row>
    <row r="128" spans="4:13">
      <c r="D128" s="442">
        <v>16074</v>
      </c>
      <c r="E128" s="359" t="s">
        <v>637</v>
      </c>
      <c r="F128" s="359" t="s">
        <v>638</v>
      </c>
      <c r="G128" s="359" t="s">
        <v>665</v>
      </c>
      <c r="H128" s="359" t="s">
        <v>666</v>
      </c>
      <c r="I128" s="359" t="s">
        <v>667</v>
      </c>
      <c r="J128" s="359" t="s">
        <v>668</v>
      </c>
      <c r="K128" s="359" t="s">
        <v>643</v>
      </c>
      <c r="L128" s="359" t="s">
        <v>94</v>
      </c>
      <c r="M128" s="443" t="s">
        <v>644</v>
      </c>
    </row>
    <row r="129" spans="4:13">
      <c r="D129" s="442">
        <v>17410</v>
      </c>
      <c r="E129" s="359" t="s">
        <v>637</v>
      </c>
      <c r="F129" s="359" t="s">
        <v>638</v>
      </c>
      <c r="G129" s="359" t="s">
        <v>741</v>
      </c>
      <c r="H129" s="359" t="s">
        <v>741</v>
      </c>
      <c r="I129" s="359" t="s">
        <v>647</v>
      </c>
      <c r="J129" s="359" t="s">
        <v>648</v>
      </c>
      <c r="K129" s="359" t="s">
        <v>740</v>
      </c>
      <c r="L129" s="359" t="s">
        <v>96</v>
      </c>
      <c r="M129" s="443" t="s">
        <v>644</v>
      </c>
    </row>
    <row r="130" spans="4:13">
      <c r="D130" s="442">
        <v>17408</v>
      </c>
      <c r="E130" s="359" t="s">
        <v>637</v>
      </c>
      <c r="F130" s="359" t="s">
        <v>638</v>
      </c>
      <c r="G130" s="359" t="s">
        <v>739</v>
      </c>
      <c r="H130" s="359" t="s">
        <v>739</v>
      </c>
      <c r="I130" s="359" t="s">
        <v>647</v>
      </c>
      <c r="J130" s="359" t="s">
        <v>648</v>
      </c>
      <c r="K130" s="359" t="s">
        <v>740</v>
      </c>
      <c r="L130" s="359" t="s">
        <v>96</v>
      </c>
      <c r="M130" s="443" t="s">
        <v>644</v>
      </c>
    </row>
    <row r="131" spans="4:13">
      <c r="D131" s="442">
        <v>16298</v>
      </c>
      <c r="E131" s="359" t="s">
        <v>637</v>
      </c>
      <c r="F131" s="359" t="s">
        <v>638</v>
      </c>
      <c r="G131" s="359" t="s">
        <v>711</v>
      </c>
      <c r="H131" s="359" t="s">
        <v>712</v>
      </c>
      <c r="I131" s="359" t="s">
        <v>667</v>
      </c>
      <c r="J131" s="359" t="s">
        <v>668</v>
      </c>
      <c r="K131" s="359" t="s">
        <v>643</v>
      </c>
      <c r="L131" s="359" t="s">
        <v>94</v>
      </c>
      <c r="M131" s="443" t="s">
        <v>644</v>
      </c>
    </row>
    <row r="132" spans="4:13">
      <c r="D132" s="447">
        <v>16306</v>
      </c>
      <c r="E132" s="448" t="s">
        <v>637</v>
      </c>
      <c r="F132" s="448" t="s">
        <v>638</v>
      </c>
      <c r="G132" s="448" t="s">
        <v>719</v>
      </c>
      <c r="H132" s="448" t="s">
        <v>720</v>
      </c>
      <c r="I132" s="448" t="s">
        <v>647</v>
      </c>
      <c r="J132" s="448" t="s">
        <v>648</v>
      </c>
      <c r="K132" s="448" t="s">
        <v>643</v>
      </c>
      <c r="L132" s="448" t="s">
        <v>94</v>
      </c>
      <c r="M132" s="449" t="s">
        <v>644</v>
      </c>
    </row>
    <row r="133" spans="4:13">
      <c r="D133" s="450" t="s">
        <v>912</v>
      </c>
      <c r="E133" s="359" t="s">
        <v>637</v>
      </c>
      <c r="F133" s="359" t="s">
        <v>638</v>
      </c>
      <c r="G133" s="451" t="s">
        <v>910</v>
      </c>
      <c r="H133" s="359" t="s">
        <v>906</v>
      </c>
      <c r="I133" s="359" t="s">
        <v>667</v>
      </c>
      <c r="J133" s="451" t="s">
        <v>668</v>
      </c>
      <c r="K133" s="359" t="s">
        <v>643</v>
      </c>
      <c r="L133" s="359" t="s">
        <v>94</v>
      </c>
      <c r="M133" s="443" t="s">
        <v>644</v>
      </c>
    </row>
    <row r="134" spans="4:13">
      <c r="D134" s="450" t="s">
        <v>912</v>
      </c>
      <c r="E134" s="359" t="s">
        <v>637</v>
      </c>
      <c r="F134" s="359" t="s">
        <v>638</v>
      </c>
      <c r="G134" s="451" t="s">
        <v>910</v>
      </c>
      <c r="H134" s="359" t="s">
        <v>907</v>
      </c>
      <c r="I134" s="359" t="s">
        <v>647</v>
      </c>
      <c r="J134" s="451" t="s">
        <v>648</v>
      </c>
      <c r="K134" s="448" t="s">
        <v>643</v>
      </c>
      <c r="L134" s="448" t="s">
        <v>94</v>
      </c>
      <c r="M134" s="449" t="s">
        <v>644</v>
      </c>
    </row>
    <row r="135" spans="4:13">
      <c r="D135" s="450" t="s">
        <v>912</v>
      </c>
      <c r="E135" s="359" t="s">
        <v>637</v>
      </c>
      <c r="F135" s="359" t="s">
        <v>638</v>
      </c>
      <c r="G135" s="451" t="s">
        <v>910</v>
      </c>
      <c r="H135" s="359" t="s">
        <v>908</v>
      </c>
      <c r="I135" s="359" t="s">
        <v>651</v>
      </c>
      <c r="J135" s="451" t="s">
        <v>652</v>
      </c>
      <c r="K135" s="359" t="s">
        <v>643</v>
      </c>
      <c r="L135" s="359" t="s">
        <v>94</v>
      </c>
      <c r="M135" s="443" t="s">
        <v>644</v>
      </c>
    </row>
    <row r="136" spans="4:13">
      <c r="D136" s="452" t="s">
        <v>912</v>
      </c>
      <c r="E136" s="448" t="s">
        <v>637</v>
      </c>
      <c r="F136" s="448" t="s">
        <v>638</v>
      </c>
      <c r="G136" s="453" t="s">
        <v>911</v>
      </c>
      <c r="H136" s="448" t="s">
        <v>909</v>
      </c>
      <c r="I136" s="448" t="s">
        <v>801</v>
      </c>
      <c r="J136" s="453" t="s">
        <v>802</v>
      </c>
      <c r="K136" s="448" t="s">
        <v>643</v>
      </c>
      <c r="L136" s="448" t="s">
        <v>94</v>
      </c>
      <c r="M136" s="449" t="s">
        <v>644</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tabColor rgb="FF7030A0"/>
  </sheetPr>
  <dimension ref="G4:K25"/>
  <sheetViews>
    <sheetView workbookViewId="0">
      <selection activeCell="G26" sqref="G26"/>
    </sheetView>
  </sheetViews>
  <sheetFormatPr defaultRowHeight="15"/>
  <sheetData>
    <row r="4" spans="7:11">
      <c r="G4" s="100" t="s">
        <v>617</v>
      </c>
      <c r="K4" s="100" t="s">
        <v>615</v>
      </c>
    </row>
    <row r="6" spans="7:11">
      <c r="G6" t="s">
        <v>253</v>
      </c>
      <c r="K6" t="s">
        <v>616</v>
      </c>
    </row>
    <row r="7" spans="7:11">
      <c r="G7" t="s">
        <v>250</v>
      </c>
    </row>
    <row r="8" spans="7:11">
      <c r="G8" t="s">
        <v>268</v>
      </c>
    </row>
    <row r="9" spans="7:11">
      <c r="G9" t="s">
        <v>247</v>
      </c>
    </row>
    <row r="10" spans="7:11">
      <c r="G10" t="s">
        <v>278</v>
      </c>
    </row>
    <row r="11" spans="7:11">
      <c r="G11" t="s">
        <v>245</v>
      </c>
    </row>
    <row r="12" spans="7:11">
      <c r="G12" t="s">
        <v>267</v>
      </c>
    </row>
    <row r="13" spans="7:11">
      <c r="G13" t="s">
        <v>269</v>
      </c>
    </row>
    <row r="14" spans="7:11">
      <c r="G14" t="s">
        <v>252</v>
      </c>
    </row>
    <row r="15" spans="7:11">
      <c r="G15" t="s">
        <v>258</v>
      </c>
    </row>
    <row r="16" spans="7:11">
      <c r="G16" t="s">
        <v>254</v>
      </c>
    </row>
    <row r="17" spans="7:7">
      <c r="G17" t="s">
        <v>259</v>
      </c>
    </row>
    <row r="18" spans="7:7">
      <c r="G18" t="s">
        <v>264</v>
      </c>
    </row>
    <row r="19" spans="7:7">
      <c r="G19" t="s">
        <v>251</v>
      </c>
    </row>
    <row r="20" spans="7:7">
      <c r="G20" t="s">
        <v>243</v>
      </c>
    </row>
    <row r="21" spans="7:7">
      <c r="G21" t="s">
        <v>275</v>
      </c>
    </row>
    <row r="22" spans="7:7">
      <c r="G22" t="s">
        <v>310</v>
      </c>
    </row>
    <row r="23" spans="7:7">
      <c r="G23" t="s">
        <v>309</v>
      </c>
    </row>
    <row r="24" spans="7:7">
      <c r="G24" t="s">
        <v>618</v>
      </c>
    </row>
    <row r="25" spans="7:7">
      <c r="G25" t="s">
        <v>619</v>
      </c>
    </row>
  </sheetData>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xml version="1.0" encoding="utf-8"?>
<?mso-contentType ?>
<FormTemplates xmlns="http://schemas.microsoft.com/sharepoint/v3/contenttype/forms">
  <Display>DocumentLibraryForm</Display>
  <Edit>DocumentLibraryForm</Edit>
  <New>DocumentLibraryForm</New>
</FormTemplates>
</file>

<file path=customXml/item10.xml>�� 
</file>

<file path=customXml/item11.xml>�� 
</file>

<file path=customXml/item12.xml>�� 
</file>

<file path=customXml/item13.xml>�� 
</file>

<file path=customXml/item14.xml>�� 
</file>

<file path=customXml/item15.xml>�� 
</file>

<file path=customXml/item16.xml><?xml version="1.0" encoding="utf-8"?>
<ct:contentTypeSchema xmlns:ct="http://schemas.microsoft.com/office/2006/metadata/contentType" xmlns:ma="http://schemas.microsoft.com/office/2006/metadata/properties/metaAttributes" ct:_="" ma:_="" ma:contentTypeName="Document" ma:contentTypeID="0x0101007841E92F5896E24F8C76437476C5FF2A" ma:contentTypeVersion="0" ma:contentTypeDescription="Create a new document." ma:contentTypeScope="" ma:versionID="7909bd544798f0da4f7f15b4f7c3fe83">
  <xsd:schema xmlns:xsd="http://www.w3.org/2001/XMLSchema" xmlns:xs="http://www.w3.org/2001/XMLSchema" xmlns:p="http://schemas.microsoft.com/office/2006/metadata/properties" targetNamespace="http://schemas.microsoft.com/office/2006/metadata/properties" ma:root="true" ma:fieldsID="d43da915a44023d50e58628415bfe656">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17.xml>�� 
</file>

<file path=customXml/item18.xml><?xml version="1.0" encoding="utf-8"?>
<p:properties xmlns:p="http://schemas.microsoft.com/office/2006/metadata/properties" xmlns:xsi="http://www.w3.org/2001/XMLSchema-instance" xmlns:pc="http://schemas.microsoft.com/office/infopath/2007/PartnerControls">
  <documentManagement/>
</p:properties>
</file>

<file path=customXml/item19.xml>�� 
</file>

<file path=customXml/item20.xml>�� 
</file>

<file path=customXml/item21.xml>�� 
</file>

<file path=customXml/item22.xml>�� 
</file>

<file path=customXml/item23.xml>�� 
</file>

<file path=customXml/itemProps1.xml><?xml version="1.0" encoding="utf-8"?>
<ds:datastoreItem xmlns:ds="http://schemas.openxmlformats.org/officeDocument/2006/customXml" ds:itemID="{F92C5DF9-F10E-4F67-A74E-2A3531B26D44}">
  <ds:schemaRefs/>
</ds:datastoreItem>
</file>

<file path=customXml/itemProps2.xml><?xml version="1.0" encoding="utf-8"?>
<ds:datastoreItem xmlns:ds="http://schemas.openxmlformats.org/officeDocument/2006/customXml" ds:itemID="{CA5FF991-C66A-4AAF-AC09-3E8322DE2999}">
  <ds:schemaRefs/>
</ds:datastoreItem>
</file>

<file path=customXml/itemProps3.xml><?xml version="1.0" encoding="utf-8"?>
<ds:datastoreItem xmlns:ds="http://schemas.openxmlformats.org/officeDocument/2006/customXml" ds:itemID="{F11733BD-FDAC-45AD-A0CD-7C4B6266E0CC}">
  <ds:schemaRefs/>
</ds:datastoreItem>
</file>

<file path=customXml/itemProps4.xml><?xml version="1.0" encoding="utf-8"?>
<ds:datastoreItem xmlns:ds="http://schemas.openxmlformats.org/officeDocument/2006/customXml" ds:itemID="{3B5C8196-2348-4D06-B408-7ECE9A09663C}">
  <ds:schemaRefs/>
</ds:datastoreItem>
</file>

<file path=customXml/itemProps5.xml><?xml version="1.0" encoding="utf-8"?>
<ds:datastoreItem xmlns:ds="http://schemas.openxmlformats.org/officeDocument/2006/customXml" ds:itemID="{4B5313D3-99C5-44BD-BE39-5926B1C15ED3}">
  <ds:schemaRefs/>
</ds:datastoreItem>
</file>

<file path=customXml/itemProps6.xml><?xml version="1.0" encoding="utf-8"?>
<ds:datastoreItem xmlns:ds="http://schemas.openxmlformats.org/officeDocument/2006/customXml" ds:itemID="{F8AB7AAD-CCBA-4D35-9A0D-E4DC6E01A4E1}">
  <ds:schemaRefs/>
</ds:datastoreItem>
</file>

<file path=customXml/itemProps7.xml><?xml version="1.0" encoding="utf-8"?>
<ds:datastoreItem xmlns:ds="http://schemas.openxmlformats.org/officeDocument/2006/customXml" ds:itemID="{72671333-EA01-4E61-9495-0C521CFF4E42}">
  <ds:schemaRefs/>
</ds:datastoreItem>
</file>

<file path=customXml/itemProps8.xml><?xml version="1.0" encoding="utf-8"?>
<ds:datastoreItem xmlns:ds="http://schemas.openxmlformats.org/officeDocument/2006/customXml" ds:itemID="{498F0357-19EF-429B-ABBE-9EE0F18B7652}">
  <ds:schemaRefs/>
</ds:datastoreItem>
</file>

<file path=customXml/itemProps9.xml><?xml version="1.0" encoding="utf-8"?>
<ds:datastoreItem xmlns:ds="http://schemas.openxmlformats.org/officeDocument/2006/customXml" ds:itemID="{4D599914-1841-4557-992F-9FC790B7361E}">
  <ds:schemaRefs>
    <ds:schemaRef ds:uri="http://schemas.microsoft.com/sharepoint/v3/contenttype/forms"/>
  </ds:schemaRefs>
</ds:datastoreItem>
</file>

<file path=customXml/itemProps10.xml><?xml version="1.0" encoding="utf-8"?>
<ds:datastoreItem xmlns:ds="http://schemas.openxmlformats.org/officeDocument/2006/customXml" ds:itemID="{C5CBC30E-2F3A-4931-BF4A-9F61DD9D84E2}">
  <ds:schemaRefs/>
</ds:datastoreItem>
</file>

<file path=customXml/itemProps11.xml><?xml version="1.0" encoding="utf-8"?>
<ds:datastoreItem xmlns:ds="http://schemas.openxmlformats.org/officeDocument/2006/customXml" ds:itemID="{E68C531D-A362-4FEB-8EB6-C7E4117D7A69}">
  <ds:schemaRefs/>
</ds:datastoreItem>
</file>

<file path=customXml/itemProps12.xml><?xml version="1.0" encoding="utf-8"?>
<ds:datastoreItem xmlns:ds="http://schemas.openxmlformats.org/officeDocument/2006/customXml" ds:itemID="{8428E760-B837-43D3-BFB6-FA3F00E4351C}">
  <ds:schemaRefs/>
</ds:datastoreItem>
</file>

<file path=customXml/itemProps13.xml><?xml version="1.0" encoding="utf-8"?>
<ds:datastoreItem xmlns:ds="http://schemas.openxmlformats.org/officeDocument/2006/customXml" ds:itemID="{73EAB481-866B-4C0F-8627-26832E150B4D}">
  <ds:schemaRefs/>
</ds:datastoreItem>
</file>

<file path=customXml/itemProps14.xml><?xml version="1.0" encoding="utf-8"?>
<ds:datastoreItem xmlns:ds="http://schemas.openxmlformats.org/officeDocument/2006/customXml" ds:itemID="{A502F854-1DC8-4930-AC9B-4F60D9DD5EEF}">
  <ds:schemaRefs/>
</ds:datastoreItem>
</file>

<file path=customXml/itemProps15.xml><?xml version="1.0" encoding="utf-8"?>
<ds:datastoreItem xmlns:ds="http://schemas.openxmlformats.org/officeDocument/2006/customXml" ds:itemID="{5C670962-9690-435C-A5BE-6413D7595FD6}">
  <ds:schemaRefs/>
</ds:datastoreItem>
</file>

<file path=customXml/itemProps16.xml><?xml version="1.0" encoding="utf-8"?>
<ds:datastoreItem xmlns:ds="http://schemas.openxmlformats.org/officeDocument/2006/customXml" ds:itemID="{CCCDC5D3-07B0-445E-B2E2-A4AE0B0B2F7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17.xml><?xml version="1.0" encoding="utf-8"?>
<ds:datastoreItem xmlns:ds="http://schemas.openxmlformats.org/officeDocument/2006/customXml" ds:itemID="{14FA3DBF-3D10-4CEC-9C13-2B643DF1E106}">
  <ds:schemaRefs/>
</ds:datastoreItem>
</file>

<file path=customXml/itemProps18.xml><?xml version="1.0" encoding="utf-8"?>
<ds:datastoreItem xmlns:ds="http://schemas.openxmlformats.org/officeDocument/2006/customXml" ds:itemID="{A4A5620A-4296-4C7A-BA8C-7054E1FB2B7E}">
  <ds:schemaRefs>
    <ds:schemaRef ds:uri="http://www.w3.org/XML/1998/namespace"/>
    <ds:schemaRef ds:uri="http://schemas.microsoft.com/office/2006/documentManagement/types"/>
    <ds:schemaRef ds:uri="http://schemas.microsoft.com/office/infopath/2007/PartnerControls"/>
    <ds:schemaRef ds:uri="http://purl.org/dc/elements/1.1/"/>
    <ds:schemaRef ds:uri="http://purl.org/dc/terms/"/>
    <ds:schemaRef ds:uri="http://schemas.microsoft.com/office/2006/metadata/properties"/>
    <ds:schemaRef ds:uri="http://schemas.openxmlformats.org/package/2006/metadata/core-properties"/>
    <ds:schemaRef ds:uri="http://purl.org/dc/dcmitype/"/>
  </ds:schemaRefs>
</ds:datastoreItem>
</file>

<file path=customXml/itemProps19.xml><?xml version="1.0" encoding="utf-8"?>
<ds:datastoreItem xmlns:ds="http://schemas.openxmlformats.org/officeDocument/2006/customXml" ds:itemID="{457F4C07-1709-4595-8EC4-6C0DABF04268}">
  <ds:schemaRefs/>
</ds:datastoreItem>
</file>

<file path=customXml/itemProps20.xml><?xml version="1.0" encoding="utf-8"?>
<ds:datastoreItem xmlns:ds="http://schemas.openxmlformats.org/officeDocument/2006/customXml" ds:itemID="{B0B7BE38-2889-44EA-9FB0-2D6FF9BB889A}">
  <ds:schemaRefs/>
</ds:datastoreItem>
</file>

<file path=customXml/itemProps21.xml><?xml version="1.0" encoding="utf-8"?>
<ds:datastoreItem xmlns:ds="http://schemas.openxmlformats.org/officeDocument/2006/customXml" ds:itemID="{27B0BC59-0E6A-4278-957E-2A6158A5EF58}">
  <ds:schemaRefs/>
</ds:datastoreItem>
</file>

<file path=customXml/itemProps22.xml><?xml version="1.0" encoding="utf-8"?>
<ds:datastoreItem xmlns:ds="http://schemas.openxmlformats.org/officeDocument/2006/customXml" ds:itemID="{09DE11B8-3459-491D-8BA8-7D75F0234420}">
  <ds:schemaRefs/>
</ds:datastoreItem>
</file>

<file path=customXml/itemProps23.xml><?xml version="1.0" encoding="utf-8"?>
<ds:datastoreItem xmlns:ds="http://schemas.openxmlformats.org/officeDocument/2006/customXml" ds:itemID="{E4A9B254-DDD8-464F-AF7A-4D112BB6FD8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BD - Heats Maps (2)</vt:lpstr>
      <vt:lpstr>Dragons - Unlock</vt:lpstr>
      <vt:lpstr>Run - Duration</vt:lpstr>
      <vt:lpstr>Pets list</vt:lpstr>
      <vt:lpstr>Timers</vt:lpstr>
      <vt:lpstr>Balance - XP points</vt:lpstr>
      <vt:lpstr>Offer Simulator</vt:lpstr>
      <vt:lpstr>Quest Calculator</vt:lpstr>
      <vt:lpstr>Texts</vt:lpstr>
      <vt:lpstr>Offers Clustering</vt:lpstr>
      <vt:lpstr>Discounts Clustering</vt:lpstr>
      <vt:lpstr>All IAPs</vt:lpstr>
      <vt:lpstr>OTA</vt:lpstr>
    </vt:vector>
  </TitlesOfParts>
  <Company>UBISOFT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Hadrian Semroud</dc:creator>
  <cp:lastModifiedBy>Jose Camacho</cp:lastModifiedBy>
  <cp:lastPrinted>2015-11-06T10:49:27Z</cp:lastPrinted>
  <dcterms:created xsi:type="dcterms:W3CDTF">2015-09-17T09:56:12Z</dcterms:created>
  <dcterms:modified xsi:type="dcterms:W3CDTF">2020-10-26T15:42:19Z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9</vt:i4>
  </property>
  <property fmtid="{D5CDD505-2E9C-101B-9397-08002B2CF9AE}" pid="3" name="ContentTypeId">
    <vt:lpwstr>0x0101007841E92F5896E24F8C76437476C5FF2A</vt:lpwstr>
  </property>
</Properties>
</file>